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B7EF1CD6-C106-4E51-84AB-50C205501C2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" sheetId="5" r:id="rId1"/>
    <sheet name="STG" sheetId="1" r:id="rId2"/>
    <sheet name="HDL" sheetId="2" r:id="rId3"/>
    <sheet name="HCM" sheetId="3" r:id="rId4"/>
    <sheet name="Rec" sheetId="4" r:id="rId5"/>
  </sheets>
  <definedNames>
    <definedName name="_xlnm._FilterDatabase" localSheetId="3" hidden="1">HCM!$A$2:$H$4</definedName>
    <definedName name="_xlnm._FilterDatabase" localSheetId="2" hidden="1">HDL!$A$2:$X$2</definedName>
    <definedName name="_xlnm._FilterDatabase" localSheetId="4" hidden="1">Rec!$A$1:$F$3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3" l="1"/>
  <c r="A5" i="3"/>
  <c r="A4" i="2"/>
  <c r="A4" i="3"/>
  <c r="A3" i="2" l="1"/>
  <c r="A3" i="1"/>
  <c r="A4" i="1"/>
  <c r="A3" i="3"/>
  <c r="B2" i="4" l="1"/>
  <c r="B3" i="4"/>
  <c r="E8" i="5"/>
  <c r="C8" i="5"/>
  <c r="D8" i="5"/>
  <c r="D2" i="4" l="1"/>
  <c r="F2" i="4"/>
  <c r="C2" i="4"/>
  <c r="E2" i="4"/>
  <c r="F3" i="4"/>
  <c r="E3" i="4"/>
  <c r="C3" i="4"/>
  <c r="D3" i="4"/>
  <c r="G12" i="5"/>
  <c r="G10" i="5"/>
  <c r="H10" i="5"/>
  <c r="G11" i="5"/>
  <c r="G9" i="5"/>
  <c r="I12" i="5"/>
  <c r="I10" i="5"/>
  <c r="H12" i="5"/>
  <c r="J10" i="5"/>
  <c r="J9" i="5"/>
  <c r="J12" i="5"/>
  <c r="I9" i="5"/>
  <c r="H9" i="5"/>
  <c r="H11" i="5"/>
  <c r="I11" i="5"/>
  <c r="J11" i="5"/>
  <c r="G13" i="5" l="1"/>
  <c r="I13" i="5"/>
  <c r="J13" i="5"/>
  <c r="H13" i="5"/>
</calcChain>
</file>

<file path=xl/sharedStrings.xml><?xml version="1.0" encoding="utf-8"?>
<sst xmlns="http://schemas.openxmlformats.org/spreadsheetml/2006/main" count="166" uniqueCount="102">
  <si>
    <t>EFFECTIVE_START_DATE</t>
  </si>
  <si>
    <t>EFFECTIVE_END_DATE</t>
  </si>
  <si>
    <t>SOURCE_TYPE</t>
  </si>
  <si>
    <t>JOB_CODE</t>
  </si>
  <si>
    <t>DEPARTMENT_NAME</t>
  </si>
  <si>
    <t>ASSIGNMENT_NUMBER</t>
  </si>
  <si>
    <t>JOB_SET_CODE</t>
  </si>
  <si>
    <t>ELEMENT_NAME</t>
  </si>
  <si>
    <t>ELEGIBILITY_NAME</t>
  </si>
  <si>
    <t>POSITION_NAME</t>
  </si>
  <si>
    <t>POSITION_CODE</t>
  </si>
  <si>
    <t>COSTABLE_TYPE</t>
  </si>
  <si>
    <t>COSTED_FLAG</t>
  </si>
  <si>
    <t>SEGMENT1</t>
  </si>
  <si>
    <t>SEGMENT2</t>
  </si>
  <si>
    <t>SEGMENT3</t>
  </si>
  <si>
    <t>SEGMENT4</t>
  </si>
  <si>
    <t>SEGMENT5</t>
  </si>
  <si>
    <t>BAL_SEGMENT1</t>
  </si>
  <si>
    <t>BAL_SEGMENT2</t>
  </si>
  <si>
    <t>BAL_SEGMENT3</t>
  </si>
  <si>
    <t>BAL_SEGMENT4</t>
  </si>
  <si>
    <t>PROPORTION</t>
  </si>
  <si>
    <t>EFFECTIVE_DATE</t>
  </si>
  <si>
    <t>SOURCE_SUB_TYPE</t>
  </si>
  <si>
    <t>SUB_TYPE_SEQUENCE</t>
  </si>
  <si>
    <t>LEGISLATIVE_DATA_GROUP</t>
  </si>
  <si>
    <t>ATTRIBUTE1</t>
  </si>
  <si>
    <t>ATTRIBUTE2</t>
  </si>
  <si>
    <t>ATTRIBUTE3</t>
  </si>
  <si>
    <t>ATTRIBUTE4</t>
  </si>
  <si>
    <t>ATTRIBUTE5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</si>
  <si>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</si>
  <si>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</si>
  <si>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</si>
  <si>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</si>
  <si>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</si>
  <si>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</si>
  <si>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</si>
  <si>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</si>
  <si>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</si>
  <si>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</si>
  <si>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</si>
  <si>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LINK_INPUT_NAME</t>
  </si>
  <si>
    <t>DISTRIBUTION_SET_NAME</t>
  </si>
  <si>
    <t>01-AUG-2017</t>
  </si>
  <si>
    <t>ORG</t>
  </si>
  <si>
    <t>UOB</t>
  </si>
  <si>
    <t>COST</t>
  </si>
  <si>
    <t>GB Legislative Data Group</t>
  </si>
  <si>
    <t>Y</t>
  </si>
  <si>
    <t>MADHU</t>
  </si>
  <si>
    <t>AU Kit</t>
  </si>
  <si>
    <t>P317</t>
  </si>
  <si>
    <t>ALP - Active Life</t>
  </si>
  <si>
    <t>P014</t>
  </si>
  <si>
    <t>Go Central</t>
  </si>
  <si>
    <t>P351</t>
  </si>
  <si>
    <t>Communications and Reputation</t>
  </si>
  <si>
    <t>P245</t>
  </si>
  <si>
    <t>EFFECTIVESTARTDATE</t>
  </si>
  <si>
    <t>EFFECTIVEENDDATE</t>
  </si>
  <si>
    <t>SOURCETYPE</t>
  </si>
  <si>
    <t>JOBCODE</t>
  </si>
  <si>
    <t>DEPARTMENTNAME</t>
  </si>
  <si>
    <t>ASSIGNMENTNUMBER</t>
  </si>
  <si>
    <t>SETCODE</t>
  </si>
  <si>
    <t>ELEMENTLINKNAME</t>
  </si>
  <si>
    <t>ELEMENTTYPENAME</t>
  </si>
  <si>
    <t>POSITIONNAME</t>
  </si>
  <si>
    <t>POSITIONCODE</t>
  </si>
  <si>
    <t>COSTABLETYPE</t>
  </si>
  <si>
    <t>COSTEDFLAG</t>
  </si>
  <si>
    <t>LEGISLATIVEDATAGROUPNAME</t>
  </si>
  <si>
    <t>SOURCESYSTEMOWNER</t>
  </si>
  <si>
    <t>SOURCESYSTEMID</t>
  </si>
  <si>
    <t>LINKINPUTNAME</t>
  </si>
  <si>
    <t>DATA_MIGRATION</t>
  </si>
  <si>
    <t>CST_ALP - Active Life_P014</t>
  </si>
  <si>
    <t>CST_AU Kit_P317</t>
  </si>
  <si>
    <t>NAME</t>
  </si>
  <si>
    <t>LESLATIVE_DATA_GRP_NAME</t>
  </si>
  <si>
    <t>SET_CODE</t>
  </si>
  <si>
    <t>Unique Identifier</t>
  </si>
  <si>
    <t>Loaded ?</t>
  </si>
  <si>
    <t>Data Migration Reconciliation</t>
  </si>
  <si>
    <t>Object</t>
  </si>
  <si>
    <t>Date</t>
  </si>
  <si>
    <t xml:space="preserve">Environment </t>
  </si>
  <si>
    <t>Department Costing</t>
  </si>
  <si>
    <t>Staging</t>
  </si>
  <si>
    <t>HDL</t>
  </si>
  <si>
    <t>HCM</t>
  </si>
  <si>
    <t>Count</t>
  </si>
  <si>
    <t>Not Loaded</t>
  </si>
  <si>
    <t>OK</t>
  </si>
  <si>
    <t>STG&lt;&gt;HDL</t>
  </si>
  <si>
    <t>HCM&lt;&gt;HDL</t>
  </si>
  <si>
    <t>Total Records</t>
  </si>
  <si>
    <t>PER_INFO_02JAN2019</t>
  </si>
  <si>
    <t>09-JAN-2019</t>
  </si>
  <si>
    <t>E2E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</si>
</sst>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Dialog"/>
    </font>
    <font>
      <sz val="8"/>
      <color theme="1"/>
      <name val="Tahoma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14">
    <xf numFmtId="0" fontId="0" fillId="0" borderId="0" xfId="0"/>
    <xf numFmtId="0" fontId="1" fillId="0" borderId="0" xfId="0" applyFont="1" applyAlignment="1"/>
    <xf numFmtId="0" fontId="1" fillId="2" borderId="1" xfId="0" applyFont="1" applyFill="1" applyBorder="1" applyAlignment="1">
      <alignment horizontal="left" vertical="top"/>
    </xf>
    <xf numFmtId="15" fontId="0" fillId="0" borderId="0" xfId="0" applyNumberFormat="1"/>
    <xf numFmtId="0" fontId="2" fillId="0" borderId="0" xfId="0" applyFont="1"/>
    <xf numFmtId="0" fontId="4" fillId="0" borderId="0" xfId="1" applyFont="1"/>
    <xf numFmtId="0" fontId="0" fillId="0" borderId="0" xfId="0" applyFont="1"/>
    <xf numFmtId="0" fontId="3" fillId="0" borderId="0" xfId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right"/>
    </xf>
    <xf numFmtId="0" fontId="7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4">
    <dxf>
      <font>
        <color theme="1"/>
      </font>
      <numFmt numFmtId="30" formatCode="@"/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57150</xdr:rowOff>
    </xdr:from>
    <xdr:to>
      <xdr:col>6</xdr:col>
      <xdr:colOff>0</xdr:colOff>
      <xdr:row>3</xdr:row>
      <xdr:rowOff>142977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57150"/>
          <a:ext cx="3648075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J26" sqref="J26"/>
    </sheetView>
  </sheetViews>
  <sheetFormatPr defaultRowHeight="15"/>
  <cols>
    <col min="9" max="9" width="10" bestFit="1" customWidth="1"/>
  </cols>
  <sheetData>
    <row r="1" spans="1:10" ht="21">
      <c r="G1" s="4" t="s">
        <v>85</v>
      </c>
    </row>
    <row r="2" spans="1:10">
      <c r="G2" t="s">
        <v>86</v>
      </c>
      <c r="I2" t="s">
        <v>89</v>
      </c>
    </row>
    <row r="3" spans="1:10">
      <c r="G3" t="s">
        <v>87</v>
      </c>
      <c r="I3" s="3">
        <v>43514</v>
      </c>
    </row>
    <row r="4" spans="1:10">
      <c r="G4" t="s">
        <v>88</v>
      </c>
      <c r="I4" t="s">
        <v>101</v>
      </c>
    </row>
    <row r="7" spans="1:10" s="8" customFormat="1" ht="38.25">
      <c r="A7" s="7"/>
      <c r="C7" s="9" t="s">
        <v>90</v>
      </c>
      <c r="D7" s="9" t="s">
        <v>91</v>
      </c>
      <c r="E7" s="8" t="s">
        <v>92</v>
      </c>
      <c r="G7" s="10" t="s">
        <v>80</v>
      </c>
      <c r="H7" s="10" t="s">
        <v>0</v>
      </c>
      <c r="I7" s="10" t="s">
        <v>1</v>
      </c>
      <c r="J7" s="10" t="s">
        <v>15</v>
      </c>
    </row>
    <row r="8" spans="1:10">
      <c r="A8" s="5" t="s">
        <v>93</v>
      </c>
      <c r="C8">
        <f>COUNTA(STG!A3:A129)</f>
        <v>2</v>
      </c>
      <c r="D8">
        <f>COUNTA(HDL!A3:A129)</f>
        <v>2</v>
      </c>
      <c r="E8">
        <f>COUNTA(HCM!A3:A128)</f>
        <v>4</v>
      </c>
    </row>
    <row r="9" spans="1:10">
      <c r="A9" s="5" t="s">
        <v>94</v>
      </c>
      <c r="G9">
        <f>COUNTIF(Rec!C$2:C$131,$A9)</f>
        <v>0</v>
      </c>
      <c r="H9">
        <f>COUNTIF(Rec!D$2:D$131,$A9)</f>
        <v>0</v>
      </c>
      <c r="I9">
        <f>COUNTIF(Rec!E$2:E$131,$A9)</f>
        <v>0</v>
      </c>
      <c r="J9">
        <f>COUNTIF(Rec!F$2:F$131,$A9)</f>
        <v>0</v>
      </c>
    </row>
    <row r="10" spans="1:10">
      <c r="A10" s="5" t="s">
        <v>95</v>
      </c>
      <c r="G10">
        <f>COUNTIF(Rec!C$2:C$131,$A10)</f>
        <v>2</v>
      </c>
      <c r="H10">
        <f>COUNTIF(Rec!D$2:D$131,$A10)</f>
        <v>2</v>
      </c>
      <c r="I10">
        <f>COUNTIF(Rec!E$2:E$131,$A10)</f>
        <v>2</v>
      </c>
      <c r="J10">
        <f>COUNTIF(Rec!F$2:F$131,$A10)</f>
        <v>2</v>
      </c>
    </row>
    <row r="11" spans="1:10">
      <c r="A11" s="5" t="s">
        <v>96</v>
      </c>
      <c r="G11">
        <f>COUNTIF(Rec!C$2:C$131,$A11)</f>
        <v>0</v>
      </c>
      <c r="H11">
        <f>COUNTIF(Rec!D$2:D$131,$A11)</f>
        <v>0</v>
      </c>
      <c r="I11">
        <f>COUNTIF(Rec!E$2:E$131,$A11)</f>
        <v>0</v>
      </c>
      <c r="J11">
        <f>COUNTIF(Rec!F$2:F$131,$A11)</f>
        <v>0</v>
      </c>
    </row>
    <row r="12" spans="1:10">
      <c r="A12" s="5" t="s">
        <v>97</v>
      </c>
      <c r="G12">
        <f>COUNTIF(Rec!C$2:C$131,$A12)</f>
        <v>0</v>
      </c>
      <c r="H12">
        <f>COUNTIF(Rec!D$2:D$131,$A12)</f>
        <v>0</v>
      </c>
      <c r="I12">
        <f>COUNTIF(Rec!E$2:E$131,$A12)</f>
        <v>0</v>
      </c>
      <c r="J12">
        <f>COUNTIF(Rec!F$2:F$131,$A12)</f>
        <v>0</v>
      </c>
    </row>
    <row r="13" spans="1:10">
      <c r="A13" s="6" t="s">
        <v>98</v>
      </c>
      <c r="B13" s="6"/>
      <c r="C13" s="6"/>
      <c r="D13" s="6"/>
      <c r="G13" s="6">
        <f>SUM(G9:G12)</f>
        <v>2</v>
      </c>
      <c r="H13" s="6">
        <f t="shared" ref="H13:J13" si="0">SUM(H9:H12)</f>
        <v>2</v>
      </c>
      <c r="I13" s="6">
        <f t="shared" si="0"/>
        <v>2</v>
      </c>
      <c r="J13" s="6">
        <f t="shared" si="0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"/>
  <sheetViews>
    <sheetView topLeftCell="AF1" workbookViewId="0">
      <selection activeCell="C30" sqref="C30"/>
    </sheetView>
  </sheetViews>
  <sheetFormatPr defaultRowHeight="15"/>
  <cols>
    <col min="1" max="1" width="56.7109375" bestFit="1" customWidth="1"/>
    <col min="2" max="2" width="22.42578125" bestFit="1" customWidth="1"/>
    <col min="3" max="3" width="20.5703125" bestFit="1" customWidth="1"/>
    <col min="4" max="4" width="13.28515625" bestFit="1" customWidth="1"/>
    <col min="5" max="5" width="10.28515625" bestFit="1" customWidth="1"/>
    <col min="6" max="6" width="56.7109375" bestFit="1" customWidth="1"/>
    <col min="7" max="7" width="21.7109375" bestFit="1" customWidth="1"/>
    <col min="8" max="8" width="14.28515625" bestFit="1" customWidth="1"/>
    <col min="9" max="9" width="15.5703125" bestFit="1" customWidth="1"/>
    <col min="10" max="10" width="17.5703125" bestFit="1" customWidth="1"/>
    <col min="11" max="11" width="16.28515625" bestFit="1" customWidth="1"/>
    <col min="12" max="12" width="15.5703125" bestFit="1" customWidth="1"/>
    <col min="13" max="13" width="15.28515625" bestFit="1" customWidth="1"/>
    <col min="14" max="14" width="13.42578125" bestFit="1" customWidth="1"/>
    <col min="15" max="19" width="10.42578125" bestFit="1" customWidth="1"/>
    <col min="20" max="23" width="14.7109375" bestFit="1" customWidth="1"/>
    <col min="24" max="24" width="12.7109375" bestFit="1" customWidth="1"/>
    <col min="25" max="25" width="15.7109375" bestFit="1" customWidth="1"/>
    <col min="26" max="26" width="17.7109375" bestFit="1" customWidth="1"/>
    <col min="27" max="27" width="20.28515625" bestFit="1" customWidth="1"/>
    <col min="28" max="28" width="25.28515625" bestFit="1" customWidth="1"/>
    <col min="29" max="33" width="11.42578125" bestFit="1" customWidth="1"/>
    <col min="34" max="34" width="20.42578125" bestFit="1" customWidth="1"/>
    <col min="35" max="35" width="19" bestFit="1" customWidth="1"/>
    <col min="36" max="36" width="18.28515625" bestFit="1" customWidth="1"/>
    <col min="37" max="38" width="19" bestFit="1" customWidth="1"/>
    <col min="39" max="39" width="18.28515625" bestFit="1" customWidth="1"/>
    <col min="40" max="40" width="19" bestFit="1" customWidth="1"/>
    <col min="41" max="41" width="15.7109375" bestFit="1" customWidth="1"/>
    <col min="42" max="42" width="12" bestFit="1" customWidth="1"/>
    <col min="43" max="43" width="19" bestFit="1" customWidth="1"/>
    <col min="44" max="44" width="17.7109375" bestFit="1" customWidth="1"/>
    <col min="45" max="45" width="18.28515625" bestFit="1" customWidth="1"/>
    <col min="46" max="46" width="24.28515625" bestFit="1" customWidth="1"/>
    <col min="47" max="47" width="3" bestFit="1" customWidth="1"/>
  </cols>
  <sheetData>
    <row r="1" spans="1:47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</row>
    <row r="2" spans="1:47">
      <c r="A2" t="s">
        <v>83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</row>
    <row r="3" spans="1:47">
      <c r="A3" t="str">
        <f t="shared" ref="A3:A4" si="0">F3</f>
        <v>ALP - Active Life</v>
      </c>
      <c r="B3" s="3">
        <v>42948</v>
      </c>
      <c r="C3" s="3">
        <v>1027428</v>
      </c>
      <c r="D3" t="s">
        <v>46</v>
      </c>
      <c r="F3" t="s">
        <v>54</v>
      </c>
      <c r="Q3" t="s">
        <v>55</v>
      </c>
      <c r="X3" s="11">
        <v>1</v>
      </c>
      <c r="Y3" t="s">
        <v>45</v>
      </c>
      <c r="Z3" t="s">
        <v>48</v>
      </c>
      <c r="AA3" s="11">
        <v>1</v>
      </c>
      <c r="AB3" t="s">
        <v>49</v>
      </c>
      <c r="AH3" t="s">
        <v>99</v>
      </c>
      <c r="AI3" t="s">
        <v>50</v>
      </c>
      <c r="AJ3" t="s">
        <v>100</v>
      </c>
      <c r="AO3" t="s">
        <v>100</v>
      </c>
      <c r="AP3" t="s">
        <v>51</v>
      </c>
      <c r="AQ3" t="s">
        <v>100</v>
      </c>
      <c r="AR3" t="s">
        <v>51</v>
      </c>
    </row>
    <row r="4" spans="1:47">
      <c r="A4" t="str">
        <f t="shared" si="0"/>
        <v>AU Kit</v>
      </c>
      <c r="B4" s="3">
        <v>42948</v>
      </c>
      <c r="C4" s="3">
        <v>1027428</v>
      </c>
      <c r="D4" t="s">
        <v>46</v>
      </c>
      <c r="F4" t="s">
        <v>52</v>
      </c>
      <c r="Q4" t="s">
        <v>53</v>
      </c>
      <c r="X4" s="11">
        <v>1</v>
      </c>
      <c r="Y4" t="s">
        <v>45</v>
      </c>
      <c r="Z4" t="s">
        <v>48</v>
      </c>
      <c r="AA4" s="11">
        <v>1</v>
      </c>
      <c r="AB4" t="s">
        <v>49</v>
      </c>
      <c r="AH4" t="s">
        <v>99</v>
      </c>
      <c r="AI4" t="s">
        <v>50</v>
      </c>
      <c r="AJ4" t="s">
        <v>100</v>
      </c>
      <c r="AO4" t="s">
        <v>100</v>
      </c>
      <c r="AP4" t="s">
        <v>51</v>
      </c>
      <c r="AQ4" t="s">
        <v>100</v>
      </c>
      <c r="AR4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"/>
  <sheetViews>
    <sheetView workbookViewId="0">
      <selection activeCell="P3" sqref="P3:P4"/>
    </sheetView>
  </sheetViews>
  <sheetFormatPr defaultRowHeight="15"/>
  <cols>
    <col min="1" max="1" width="56.7109375" bestFit="1" customWidth="1"/>
    <col min="2" max="2" width="20.28515625" bestFit="1" customWidth="1"/>
    <col min="3" max="3" width="18.5703125" bestFit="1" customWidth="1"/>
    <col min="4" max="4" width="12.28515625" bestFit="1" customWidth="1"/>
    <col min="6" max="6" width="56.7109375" bestFit="1" customWidth="1"/>
    <col min="7" max="7" width="20.7109375" bestFit="1" customWidth="1"/>
    <col min="8" max="8" width="8.7109375" bestFit="1" customWidth="1"/>
    <col min="9" max="10" width="18.7109375" bestFit="1" customWidth="1"/>
    <col min="11" max="11" width="15.28515625" bestFit="1" customWidth="1"/>
    <col min="12" max="12" width="14.5703125" bestFit="1" customWidth="1"/>
    <col min="13" max="13" width="14.28515625" bestFit="1" customWidth="1"/>
    <col min="14" max="14" width="12.28515625" bestFit="1" customWidth="1"/>
    <col min="15" max="15" width="28.7109375" bestFit="1" customWidth="1"/>
    <col min="16" max="16" width="28.7109375" customWidth="1"/>
    <col min="17" max="17" width="22" bestFit="1" customWidth="1"/>
    <col min="18" max="18" width="66.28515625" bestFit="1" customWidth="1"/>
    <col min="19" max="19" width="20.5703125" bestFit="1" customWidth="1"/>
    <col min="20" max="20" width="15.7109375" bestFit="1" customWidth="1"/>
    <col min="21" max="21" width="12" bestFit="1" customWidth="1"/>
    <col min="22" max="22" width="19" bestFit="1" customWidth="1"/>
    <col min="23" max="23" width="17.7109375" bestFit="1" customWidth="1"/>
    <col min="24" max="24" width="16" bestFit="1" customWidth="1"/>
  </cols>
  <sheetData>
    <row r="1" spans="1:2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>
      <c r="A2" t="s">
        <v>83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  <c r="H2" t="s">
        <v>66</v>
      </c>
      <c r="I2" t="s">
        <v>67</v>
      </c>
      <c r="J2" t="s">
        <v>68</v>
      </c>
      <c r="K2" t="s">
        <v>69</v>
      </c>
      <c r="L2" t="s">
        <v>70</v>
      </c>
      <c r="M2" t="s">
        <v>71</v>
      </c>
      <c r="N2" t="s">
        <v>72</v>
      </c>
      <c r="O2" t="s">
        <v>73</v>
      </c>
      <c r="P2" t="s">
        <v>15</v>
      </c>
      <c r="Q2" t="s">
        <v>74</v>
      </c>
      <c r="R2" t="s">
        <v>75</v>
      </c>
      <c r="S2" t="s">
        <v>32</v>
      </c>
      <c r="T2" t="s">
        <v>39</v>
      </c>
      <c r="U2" t="s">
        <v>40</v>
      </c>
      <c r="V2" t="s">
        <v>41</v>
      </c>
      <c r="W2" t="s">
        <v>42</v>
      </c>
      <c r="X2" t="s">
        <v>76</v>
      </c>
    </row>
    <row r="3" spans="1:24">
      <c r="A3" t="str">
        <f t="shared" ref="A3:A4" si="0">F3</f>
        <v>ALP - Active Life</v>
      </c>
      <c r="B3" s="3">
        <v>42948</v>
      </c>
      <c r="C3" s="3">
        <v>1027428</v>
      </c>
      <c r="D3" t="s">
        <v>46</v>
      </c>
      <c r="F3" t="s">
        <v>54</v>
      </c>
      <c r="O3" t="s">
        <v>49</v>
      </c>
      <c r="P3" t="s">
        <v>55</v>
      </c>
      <c r="Q3" t="s">
        <v>77</v>
      </c>
      <c r="R3" t="s">
        <v>78</v>
      </c>
      <c r="S3" t="s">
        <v>99</v>
      </c>
      <c r="T3" t="s">
        <v>100</v>
      </c>
      <c r="U3" t="s">
        <v>51</v>
      </c>
      <c r="V3" t="s">
        <v>100</v>
      </c>
      <c r="W3" t="s">
        <v>51</v>
      </c>
    </row>
    <row r="4" spans="1:24">
      <c r="A4" t="str">
        <f>F4</f>
        <v>AU Kit</v>
      </c>
      <c r="B4" s="3">
        <v>42948</v>
      </c>
      <c r="C4" s="3">
        <v>1027428</v>
      </c>
      <c r="D4" t="s">
        <v>46</v>
      </c>
      <c r="F4" t="s">
        <v>52</v>
      </c>
      <c r="O4" t="s">
        <v>49</v>
      </c>
      <c r="P4" t="s">
        <v>53</v>
      </c>
      <c r="Q4" t="s">
        <v>77</v>
      </c>
      <c r="R4" t="s">
        <v>79</v>
      </c>
      <c r="S4" t="s">
        <v>99</v>
      </c>
      <c r="T4" t="s">
        <v>100</v>
      </c>
      <c r="U4" t="s">
        <v>51</v>
      </c>
      <c r="V4" t="s">
        <v>100</v>
      </c>
      <c r="W4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workbookViewId="0">
      <selection activeCell="F5" sqref="F5"/>
    </sheetView>
  </sheetViews>
  <sheetFormatPr defaultColWidth="9.28515625" defaultRowHeight="12.75"/>
  <cols>
    <col min="1" max="2" width="50.5703125" style="1" bestFit="1" customWidth="1"/>
    <col min="3" max="3" width="19.28515625" style="1" bestFit="1" customWidth="1"/>
    <col min="4" max="4" width="17.7109375" style="1" bestFit="1" customWidth="1"/>
    <col min="5" max="5" width="23.28515625" style="1" bestFit="1" customWidth="1"/>
    <col min="6" max="6" width="8.7109375" style="1" bestFit="1" customWidth="1"/>
    <col min="7" max="7" width="9.28515625" style="1" bestFit="1" customWidth="1"/>
    <col min="8" max="16384" width="9.28515625" style="1"/>
  </cols>
  <sheetData>
    <row r="1" spans="1:8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</row>
    <row r="2" spans="1:8">
      <c r="A2" s="2" t="s">
        <v>83</v>
      </c>
      <c r="B2" s="2" t="s">
        <v>80</v>
      </c>
      <c r="C2" s="2" t="s">
        <v>0</v>
      </c>
      <c r="D2" s="2" t="s">
        <v>1</v>
      </c>
      <c r="E2" s="2" t="s">
        <v>81</v>
      </c>
      <c r="F2" s="2" t="s">
        <v>82</v>
      </c>
      <c r="G2" s="2" t="s">
        <v>15</v>
      </c>
    </row>
    <row r="3" spans="1:8" ht="15">
      <c r="A3" s="1" t="str">
        <f t="shared" ref="A3:A6" si="0">B3</f>
        <v>Go Central</v>
      </c>
      <c r="B3" s="12" t="s">
        <v>56</v>
      </c>
      <c r="C3" s="13">
        <v>42948</v>
      </c>
      <c r="D3" s="13">
        <v>1027428</v>
      </c>
      <c r="E3" s="12" t="s">
        <v>49</v>
      </c>
      <c r="F3" s="12" t="s">
        <v>47</v>
      </c>
      <c r="G3" s="12" t="s">
        <v>57</v>
      </c>
      <c r="H3"/>
    </row>
    <row r="4" spans="1:8" ht="15">
      <c r="A4" s="1" t="str">
        <f t="shared" si="0"/>
        <v>Communications and Reputation</v>
      </c>
      <c r="B4" s="12" t="s">
        <v>58</v>
      </c>
      <c r="C4" s="13">
        <v>42948</v>
      </c>
      <c r="D4" s="13">
        <v>1027428</v>
      </c>
      <c r="E4" s="12" t="s">
        <v>49</v>
      </c>
      <c r="F4" s="12" t="s">
        <v>47</v>
      </c>
      <c r="G4" s="12" t="s">
        <v>59</v>
      </c>
      <c r="H4"/>
    </row>
    <row r="5" spans="1:8" ht="15">
      <c r="A5" s="1" t="str">
        <f>+B5</f>
        <v>ALP - Active Life</v>
      </c>
      <c r="B5" t="s">
        <v>54</v>
      </c>
      <c r="C5" s="3">
        <v>42948</v>
      </c>
      <c r="D5" s="3">
        <v>1027428</v>
      </c>
      <c r="E5" t="s">
        <v>49</v>
      </c>
      <c r="G5" t="s">
        <v>55</v>
      </c>
    </row>
    <row r="6" spans="1:8" ht="15">
      <c r="A6" s="1" t="str">
        <f>B6</f>
        <v>AU Kit</v>
      </c>
      <c r="B6" t="s">
        <v>52</v>
      </c>
      <c r="C6" s="3">
        <v>42948</v>
      </c>
      <c r="D6" s="3">
        <v>1027428</v>
      </c>
      <c r="E6" t="s">
        <v>49</v>
      </c>
      <c r="G6" t="s">
        <v>53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tabSelected="1" workbookViewId="0">
      <selection activeCell="J7" sqref="J7"/>
    </sheetView>
  </sheetViews>
  <sheetFormatPr defaultRowHeight="15"/>
  <cols>
    <col min="1" max="2" width="56.7109375" bestFit="1" customWidth="1"/>
    <col min="3" max="3" width="11.140625" bestFit="1" customWidth="1"/>
    <col min="4" max="4" width="19.28515625" bestFit="1" customWidth="1"/>
    <col min="5" max="5" width="17.7109375" bestFit="1" customWidth="1"/>
    <col min="6" max="6" width="9.28515625" bestFit="1" customWidth="1"/>
  </cols>
  <sheetData>
    <row r="1" spans="1:6">
      <c r="A1" s="2" t="s">
        <v>83</v>
      </c>
      <c r="B1" s="2" t="s">
        <v>84</v>
      </c>
      <c r="C1" s="2" t="s">
        <v>80</v>
      </c>
      <c r="D1" s="2" t="s">
        <v>0</v>
      </c>
      <c r="E1" s="2" t="s">
        <v>1</v>
      </c>
      <c r="F1" s="2" t="s">
        <v>15</v>
      </c>
    </row>
    <row r="2" spans="1:6">
      <c r="A2" t="s">
        <v>54</v>
      </c>
      <c r="B2" t="str">
        <f>_xlfn.IFNA(TEXT(VLOOKUP($A2,HCM!$A$3:$F$128,1,FALSE),"0"),"Not Loaded")</f>
        <v>ALP - Active Life</v>
      </c>
      <c r="C2" t="str">
        <f>IF($B2="Not Loaded","Not Loaded",IF(VLOOKUP($A2,STG!$A$3:$R$129,6,FALSE)=VLOOKUP($A2,HDL!$A$3:$M$129,6,FALSE),IF(VLOOKUP($A2,HDL!$A$3:$M$129,6,FALSE)=VLOOKUP($A2,HCM!$A$2:$R$128,2,FALSE),"OK","HCM&lt;&gt;HDL"),"STG&lt;&gt;HDL"))</f>
        <v>OK</v>
      </c>
      <c r="D2" t="str">
        <f>IF($B2="Not Loaded","Not Loaded",IF(VLOOKUP($A2,STG!$A$3:$R$129,2,FALSE)=VLOOKUP($A2,HDL!$A$3:$M$129,2,FALSE),IF(VLOOKUP($A2,HDL!$A$3:$M$129,2,FALSE)=VLOOKUP($A2,HCM!$A$2:$R$128,3,FALSE),"OK","HCM&lt;&gt;HDL"),"STG&lt;&gt;HDL"))</f>
        <v>OK</v>
      </c>
      <c r="E2" t="str">
        <f>IF($B2="Not Loaded","Not Loaded",IF(VLOOKUP($A2,STG!$A$3:$R$129,3,FALSE)=VLOOKUP($A2,HDL!$A$3:$M$129,3,FALSE),IF(VLOOKUP($A2,HDL!$A$3:$M$129,3,FALSE)=VLOOKUP($A2,HCM!$A$2:$R$128,4,FALSE),"OK","HCM&lt;&gt;HDL"),"STG&lt;&gt;HDL"))</f>
        <v>OK</v>
      </c>
      <c r="F2" t="str">
        <f>IF($B2="Not Loaded","Not Loaded",IF(VLOOKUP($A2,STG!$A$3:$Z$129,17,FALSE)=VLOOKUP($A2,HDL!$A$3:$Z$129,16,FALSE),IF(VLOOKUP($A2,HDL!$A$3:$Z$129,16,FALSE)=VLOOKUP($A2,HCM!$A$2:$R$128,7,FALSE),"OK","HCM&lt;&gt;HDL"),"STG&lt;&gt;HDL"))</f>
        <v>OK</v>
      </c>
    </row>
    <row r="3" spans="1:6">
      <c r="A3" t="s">
        <v>52</v>
      </c>
      <c r="B3" t="str">
        <f>_xlfn.IFNA(TEXT(VLOOKUP($A3,HCM!$A$3:$F$128,1,FALSE),"0"),"Not Loaded")</f>
        <v>AU Kit</v>
      </c>
      <c r="C3" t="str">
        <f>IF($B3="Not Loaded","Not Loaded",IF(VLOOKUP($A3,STG!$A$3:$R$129,6,FALSE)=VLOOKUP($A3,HDL!$A$3:$M$129,6,FALSE),IF(VLOOKUP($A3,HDL!$A$3:$M$129,6,FALSE)=VLOOKUP($A3,HCM!$A$2:$R$128,2,FALSE),"OK","HCM&lt;&gt;HDL"),"STG&lt;&gt;HDL"))</f>
        <v>OK</v>
      </c>
      <c r="D3" t="str">
        <f>IF($B3="Not Loaded","Not Loaded",IF(VLOOKUP($A3,STG!$A$3:$R$129,2,FALSE)=VLOOKUP($A3,HDL!$A$3:$M$129,2,FALSE),IF(VLOOKUP($A3,HDL!$A$3:$M$129,2,FALSE)=VLOOKUP($A3,HCM!$A$2:$R$128,3,FALSE),"OK","HCM&lt;&gt;HDL"),"STG&lt;&gt;HDL"))</f>
        <v>OK</v>
      </c>
      <c r="E3" t="str">
        <f>IF($B3="Not Loaded","Not Loaded",IF(VLOOKUP($A3,STG!$A$3:$R$129,3,FALSE)=VLOOKUP($A3,HDL!$A$3:$M$129,3,FALSE),IF(VLOOKUP($A3,HDL!$A$3:$M$129,3,FALSE)=VLOOKUP($A3,HCM!$A$2:$R$128,4,FALSE),"OK","HCM&lt;&gt;HDL"),"STG&lt;&gt;HDL"))</f>
        <v>OK</v>
      </c>
      <c r="F3" t="str">
        <f>IF($B3="Not Loaded","Not Loaded",IF(VLOOKUP($A3,STG!$A$3:$Z$129,17,FALSE)=VLOOKUP($A3,HDL!$A$3:$Z$129,16,FALSE),IF(VLOOKUP($A3,HDL!$A$3:$Z$129,16,FALSE)=VLOOKUP($A3,HCM!$A$2:$R$128,7,FALSE),"OK","HCM&lt;&gt;HDL"),"STG&lt;&gt;HDL"))</f>
        <v>OK</v>
      </c>
    </row>
  </sheetData>
  <conditionalFormatting sqref="B2:G3">
    <cfRule type="cellIs" dxfId="3" priority="1" operator="equal">
      <formula>"HCM&lt;&gt;HDL"</formula>
    </cfRule>
    <cfRule type="cellIs" dxfId="2" priority="2" operator="equal">
      <formula>"STG&lt;&gt;HDL"</formula>
    </cfRule>
    <cfRule type="cellIs" dxfId="1" priority="3" operator="equal">
      <formula>"OK"</formula>
    </cfRule>
    <cfRule type="cellIs" dxfId="0" priority="4" operator="equal">
      <formula>"Not Loaded"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DAC4CD-7402-429F-8CBF-578AD17F022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10F45EF-E33A-4289-B071-59002D040A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D01319-4D77-4686-B425-4B037A12C2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Company>University of Birmingham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 Raja (Personal Administration Account)</dc:creator>
  <cp:lastModifiedBy>Lokesh Shanbhag</cp:lastModifiedBy>
  <dcterms:created xsi:type="dcterms:W3CDTF">2018-10-30T14:55:43Z</dcterms:created>
  <dcterms:modified xsi:type="dcterms:W3CDTF">2021-07-05T14:32:08Z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</Properties>
</file>