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shanbhagl\Desktop\Version 1\Projects\Maximise Data Migration Toolkit\MXDM 2.0\HCM_RECON_REPORTS\HCM Reconciliation Templates\"/>
    </mc:Choice>
  </mc:AlternateContent>
  <xr:revisionPtr revIDLastSave="0" documentId="13_ncr:1_{ABD3ABFE-D022-424F-A6F0-91C58354A09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6" r:id="rId1"/>
    <sheet name="STG" sheetId="1" r:id="rId2"/>
    <sheet name="HDL" sheetId="2" r:id="rId3"/>
    <sheet name="HCM" sheetId="3" r:id="rId4"/>
    <sheet name="REC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2" l="1"/>
  <c r="A6" i="2"/>
  <c r="A3" i="3"/>
  <c r="A4" i="3" l="1"/>
  <c r="A3" i="2"/>
  <c r="A4" i="2"/>
  <c r="A3" i="1"/>
  <c r="A4" i="1"/>
  <c r="C8" i="6" l="1"/>
  <c r="B3" i="4"/>
  <c r="D3" i="4" s="1"/>
  <c r="D8" i="6"/>
  <c r="B2" i="4"/>
  <c r="D2" i="4" s="1"/>
  <c r="E8" i="6"/>
  <c r="C2" i="4" l="1"/>
  <c r="E2" i="4"/>
  <c r="H2" i="4"/>
  <c r="E3" i="4"/>
  <c r="C3" i="4"/>
  <c r="H3" i="4"/>
  <c r="F2" i="4"/>
  <c r="I2" i="4"/>
  <c r="G2" i="4"/>
  <c r="I3" i="4"/>
  <c r="F3" i="4"/>
  <c r="G3" i="4"/>
  <c r="H10" i="6" l="1"/>
  <c r="I9" i="6"/>
  <c r="G11" i="6"/>
  <c r="H12" i="6"/>
  <c r="I11" i="6"/>
  <c r="H9" i="6"/>
  <c r="I10" i="6"/>
  <c r="H11" i="6"/>
  <c r="I12" i="6"/>
  <c r="M10" i="6"/>
  <c r="J9" i="6"/>
  <c r="M12" i="6"/>
  <c r="K11" i="6"/>
  <c r="L9" i="6"/>
  <c r="K9" i="6"/>
  <c r="J11" i="6"/>
  <c r="G12" i="6"/>
  <c r="M9" i="6"/>
  <c r="M11" i="6"/>
  <c r="L11" i="6"/>
  <c r="L10" i="6"/>
  <c r="K10" i="6"/>
  <c r="J10" i="6"/>
  <c r="G9" i="6"/>
  <c r="J12" i="6"/>
  <c r="L12" i="6"/>
  <c r="G10" i="6"/>
  <c r="K12" i="6"/>
  <c r="H13" i="6" l="1"/>
  <c r="I13" i="6"/>
  <c r="M13" i="6"/>
  <c r="J13" i="6"/>
  <c r="K13" i="6"/>
  <c r="L13" i="6"/>
  <c r="G13" i="6"/>
</calcChain>
</file>

<file path=xl/sharedStrings.xml><?xml version="1.0" encoding="utf-8"?>
<sst xmlns="http://schemas.openxmlformats.org/spreadsheetml/2006/main" count="213" uniqueCount="117">
  <si>
    <t>EFFECTIVE_START_DATE</t>
  </si>
  <si>
    <t>EFFECTIVE_END_DATE</t>
  </si>
  <si>
    <t>SOURCE_TYPE</t>
  </si>
  <si>
    <t>JOB_CODE</t>
  </si>
  <si>
    <t>DEPARTMENT_NAME</t>
  </si>
  <si>
    <t>ASSIGNMENT_NUMBER</t>
  </si>
  <si>
    <t>JOB_SET_CODE</t>
  </si>
  <si>
    <t>ELEMENT_NAME</t>
  </si>
  <si>
    <t>ELEGIBILITY_NAME</t>
  </si>
  <si>
    <t>POSITION_NAME</t>
  </si>
  <si>
    <t>POSITION_CODE</t>
  </si>
  <si>
    <t>COSTABLE_TYPE</t>
  </si>
  <si>
    <t>COSTED_FLAG</t>
  </si>
  <si>
    <t>SEGMENT1</t>
  </si>
  <si>
    <t>SEGMENT2</t>
  </si>
  <si>
    <t>SEGMENT3</t>
  </si>
  <si>
    <t>SEGMENT4</t>
  </si>
  <si>
    <t>SEGMENT5</t>
  </si>
  <si>
    <t>BAL_SEGMENT1</t>
  </si>
  <si>
    <t>BAL_SEGMENT2</t>
  </si>
  <si>
    <t>BAL_SEGMENT3</t>
  </si>
  <si>
    <t>BAL_SEGMENT4</t>
  </si>
  <si>
    <t>PROPORTION</t>
  </si>
  <si>
    <t>EFFECTIVE_DATE</t>
  </si>
  <si>
    <t>SOURCE_SUB_TYPE</t>
  </si>
  <si>
    <t>SUB_TYPE_SEQUENCE</t>
  </si>
  <si>
    <t>LEGISLATIVE_DATA_GROUP</t>
  </si>
  <si>
    <t>ATTRIBUTE1</t>
  </si>
  <si>
    <t>ATTRIBUTE2</t>
  </si>
  <si>
    <t>ATTRIBUTE3</t>
  </si>
  <si>
    <t>ATTRIBUTE4</t>
  </si>
  <si>
    <t>ATTRIBUTE5</t>
  </si>
  <si>
    <t>BATCH_NAME</t>
  </si>
  <si>
    <t>STAGE1_PROCESSED</t>
  </si>
  <si>
    <t>STAGE1_RUN_DATE</t>
  </si>
  <si>
    <t>STAGE1_ERROR_DET</t>
  </si>
  <si>
    <t>STAGE2_PROCESSED</t>
  </si>
  <si>
    <t>STAGE2_RUN_DATE</t>
  </si>
  <si>
    <t>STAGE2_ERROR_DET</t>
  </si>
  <si>
    <t>CREATION_DATE</t>
  </si>
  <si>
    <t>CREATED_BY</t>
  </si>
  <si>
    <t>LAST_UPDATE_DATE</t>
  </si>
  <si>
    <t>LAST_UPDATED_BY</t>
  </si>
  <si>
    <t>LINK_INPUT_NAME</t>
  </si>
  <si>
    <t>DISTRIBUTION_SET_NAME</t>
  </si>
  <si>
    <t>01-JAN-1951</t>
  </si>
  <si>
    <t>JOB</t>
  </si>
  <si>
    <t>UOB</t>
  </si>
  <si>
    <t>COST</t>
  </si>
  <si>
    <t>GB Legislative Data Group</t>
  </si>
  <si>
    <t>Y</t>
  </si>
  <si>
    <t>MADHU</t>
  </si>
  <si>
    <t>31111</t>
  </si>
  <si>
    <t>31211</t>
  </si>
  <si>
    <t>33111</t>
  </si>
  <si>
    <t>10031</t>
  </si>
  <si>
    <t>AF_18</t>
  </si>
  <si>
    <t>AF_19</t>
  </si>
  <si>
    <t>AM_PV_00</t>
  </si>
  <si>
    <t>AM_VC_00</t>
  </si>
  <si>
    <t>Unique Identifier</t>
  </si>
  <si>
    <t>BALSEGMENT1</t>
  </si>
  <si>
    <t>BALSEGMENT2</t>
  </si>
  <si>
    <t>BALSEGMENT3</t>
  </si>
  <si>
    <t>BALSEGMENT4</t>
  </si>
  <si>
    <t>POSITIONNAME</t>
  </si>
  <si>
    <t>POSITIONCODE</t>
  </si>
  <si>
    <t>EFFECTIVEDATE</t>
  </si>
  <si>
    <t>SOURCETYPE</t>
  </si>
  <si>
    <t>JOBCODE</t>
  </si>
  <si>
    <t>DEPARTMENTNAME</t>
  </si>
  <si>
    <t>ASSIGNMENTNUMBER</t>
  </si>
  <si>
    <t>ELEMENTLINKNAME</t>
  </si>
  <si>
    <t>ELEMENTTYPENAME</t>
  </si>
  <si>
    <t>SETCODE</t>
  </si>
  <si>
    <t>SOURCESUBTYPE</t>
  </si>
  <si>
    <t>SUBTYPESEQUENCE</t>
  </si>
  <si>
    <t>LEGISLATIVEDATAGROUPNAME</t>
  </si>
  <si>
    <t>SOURCESYSTEMOWNER</t>
  </si>
  <si>
    <t>SOURCESYSTEMID</t>
  </si>
  <si>
    <t>CostAllocationAccount</t>
  </si>
  <si>
    <t>Segment2</t>
  </si>
  <si>
    <t>Segment4</t>
  </si>
  <si>
    <t>Proportion</t>
  </si>
  <si>
    <t>EffectiveStartDate</t>
  </si>
  <si>
    <t>EffectiveEndDate</t>
  </si>
  <si>
    <t>SourceType</t>
  </si>
  <si>
    <t>JobCode</t>
  </si>
  <si>
    <t>SetCode</t>
  </si>
  <si>
    <t>SourceSubType</t>
  </si>
  <si>
    <t>SubTypeSequence</t>
  </si>
  <si>
    <t>LegislativeDataGroupName</t>
  </si>
  <si>
    <t>SourceSystemOwner</t>
  </si>
  <si>
    <t>SourceSystemId</t>
  </si>
  <si>
    <t>Loaded ?</t>
  </si>
  <si>
    <t>Data Migration Reconciliation</t>
  </si>
  <si>
    <t>Object</t>
  </si>
  <si>
    <t>Date</t>
  </si>
  <si>
    <t xml:space="preserve">Environment </t>
  </si>
  <si>
    <t>Staging</t>
  </si>
  <si>
    <t>HDL</t>
  </si>
  <si>
    <t>HCM</t>
  </si>
  <si>
    <t>Count</t>
  </si>
  <si>
    <t>Not Loaded</t>
  </si>
  <si>
    <t>OK</t>
  </si>
  <si>
    <t>STG&lt;&gt;HDL</t>
  </si>
  <si>
    <t>HCM&lt;&gt;HDL</t>
  </si>
  <si>
    <t>Total Records</t>
  </si>
  <si>
    <t>Job Costing</t>
  </si>
  <si>
    <t>PER_INFO_02JAN2019</t>
  </si>
  <si>
    <t>09-JAN-2019</t>
  </si>
  <si>
    <t>DATA_MIGRATION</t>
  </si>
  <si>
    <t>CST_JOB_ACCT_AM_PV_00</t>
  </si>
  <si>
    <t>CST_JOB_ACCT_AM_VC_00</t>
  </si>
  <si>
    <t>CST_JOB_ACCT_AF_18</t>
  </si>
  <si>
    <t>CST_JOB_ACCT_AF_19</t>
  </si>
  <si>
    <t>E2E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</si>
</sst>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Dialog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2" fillId="2" borderId="1" xfId="1" applyFont="1" applyFill="1" applyBorder="1" applyAlignment="1">
      <alignment horizontal="left" vertical="top" wrapText="1"/>
    </xf>
    <xf numFmtId="0" fontId="3" fillId="0" borderId="0" xfId="0" applyFont="1"/>
    <xf numFmtId="0" fontId="4" fillId="0" borderId="0" xfId="2"/>
    <xf numFmtId="0" fontId="0" fillId="0" borderId="0" xfId="0" applyAlignment="1">
      <alignment horizontal="center"/>
    </xf>
    <xf numFmtId="0" fontId="5" fillId="0" borderId="0" xfId="2" applyFont="1"/>
    <xf numFmtId="0" fontId="0" fillId="0" borderId="0" xfId="0" applyFont="1"/>
    <xf numFmtId="0" fontId="6" fillId="0" borderId="0" xfId="0" applyFont="1" applyAlignment="1">
      <alignment horizontal="right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right" vertical="top" wrapText="1"/>
    </xf>
    <xf numFmtId="14" fontId="7" fillId="0" borderId="1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4"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57150</xdr:rowOff>
    </xdr:from>
    <xdr:to>
      <xdr:col>6</xdr:col>
      <xdr:colOff>0</xdr:colOff>
      <xdr:row>3</xdr:row>
      <xdr:rowOff>142977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57150"/>
          <a:ext cx="3648075" cy="733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K24" sqref="K24"/>
    </sheetView>
  </sheetViews>
  <sheetFormatPr defaultRowHeight="15"/>
  <cols>
    <col min="9" max="9" width="9.7109375" bestFit="1" customWidth="1"/>
  </cols>
  <sheetData>
    <row r="1" spans="1:13" ht="21">
      <c r="G1" s="5" t="s">
        <v>95</v>
      </c>
    </row>
    <row r="2" spans="1:13">
      <c r="G2" t="s">
        <v>96</v>
      </c>
      <c r="I2" t="s">
        <v>108</v>
      </c>
    </row>
    <row r="3" spans="1:13">
      <c r="G3" t="s">
        <v>97</v>
      </c>
      <c r="I3" s="1">
        <v>43514</v>
      </c>
    </row>
    <row r="4" spans="1:13">
      <c r="G4" t="s">
        <v>98</v>
      </c>
      <c r="I4" t="s">
        <v>116</v>
      </c>
    </row>
    <row r="7" spans="1:13" ht="21">
      <c r="A7" s="6"/>
      <c r="C7" s="7" t="s">
        <v>99</v>
      </c>
      <c r="D7" s="7" t="s">
        <v>100</v>
      </c>
      <c r="E7" t="s">
        <v>101</v>
      </c>
      <c r="G7" s="4" t="s">
        <v>81</v>
      </c>
      <c r="H7" s="4" t="s">
        <v>82</v>
      </c>
      <c r="I7" s="4" t="s">
        <v>83</v>
      </c>
      <c r="J7" s="4" t="s">
        <v>84</v>
      </c>
      <c r="K7" s="4" t="s">
        <v>87</v>
      </c>
      <c r="L7" s="4" t="s">
        <v>88</v>
      </c>
      <c r="M7" s="4" t="s">
        <v>90</v>
      </c>
    </row>
    <row r="8" spans="1:13">
      <c r="A8" s="8" t="s">
        <v>102</v>
      </c>
      <c r="C8">
        <f>COUNTA(STG!A3:A46)</f>
        <v>2</v>
      </c>
      <c r="D8">
        <f>COUNTA(HDL!A3:A54)</f>
        <v>4</v>
      </c>
      <c r="E8">
        <f>COUNTA(HCM!A3:A62)</f>
        <v>2</v>
      </c>
    </row>
    <row r="9" spans="1:13">
      <c r="A9" s="8" t="s">
        <v>103</v>
      </c>
      <c r="G9">
        <f>COUNTIF(REC!C$2:C$50,$A9)</f>
        <v>0</v>
      </c>
      <c r="H9">
        <f>COUNTIF(REC!D$2:D$50,$A9)</f>
        <v>0</v>
      </c>
      <c r="I9">
        <f>COUNTIF(REC!E$2:E$50,$A9)</f>
        <v>0</v>
      </c>
      <c r="J9">
        <f>COUNTIF(REC!F$2:F$50,$A9)</f>
        <v>0</v>
      </c>
      <c r="K9">
        <f>COUNTIF(REC!G$2:G$50,$A9)</f>
        <v>0</v>
      </c>
      <c r="L9">
        <f>COUNTIF(REC!H$2:H$50,$A9)</f>
        <v>0</v>
      </c>
      <c r="M9">
        <f>COUNTIF(REC!I$2:I$50,$A9)</f>
        <v>0</v>
      </c>
    </row>
    <row r="10" spans="1:13">
      <c r="A10" s="8" t="s">
        <v>104</v>
      </c>
      <c r="G10">
        <f>COUNTIF(REC!C$2:C$50,$A10)</f>
        <v>2</v>
      </c>
      <c r="H10">
        <f>COUNTIF(REC!D$2:D$50,$A10)</f>
        <v>2</v>
      </c>
      <c r="I10">
        <f>COUNTIF(REC!E$2:E$50,$A10)</f>
        <v>2</v>
      </c>
      <c r="J10">
        <f>COUNTIF(REC!F$2:F$50,$A10)</f>
        <v>2</v>
      </c>
      <c r="K10">
        <f>COUNTIF(REC!G$2:G$50,$A10)</f>
        <v>2</v>
      </c>
      <c r="L10">
        <f>COUNTIF(REC!H$2:H$50,$A10)</f>
        <v>2</v>
      </c>
      <c r="M10">
        <f>COUNTIF(REC!I$2:I$50,$A10)</f>
        <v>2</v>
      </c>
    </row>
    <row r="11" spans="1:13">
      <c r="A11" s="8" t="s">
        <v>105</v>
      </c>
      <c r="G11">
        <f>COUNTIF(REC!C$2:C$50,$A11)</f>
        <v>0</v>
      </c>
      <c r="H11">
        <f>COUNTIF(REC!D$2:D$50,$A11)</f>
        <v>0</v>
      </c>
      <c r="I11">
        <f>COUNTIF(REC!E$2:E$50,$A11)</f>
        <v>0</v>
      </c>
      <c r="J11">
        <f>COUNTIF(REC!F$2:F$50,$A11)</f>
        <v>0</v>
      </c>
      <c r="K11">
        <f>COUNTIF(REC!G$2:G$50,$A11)</f>
        <v>0</v>
      </c>
      <c r="L11">
        <f>COUNTIF(REC!H$2:H$50,$A11)</f>
        <v>0</v>
      </c>
      <c r="M11">
        <f>COUNTIF(REC!I$2:I$50,$A11)</f>
        <v>0</v>
      </c>
    </row>
    <row r="12" spans="1:13">
      <c r="A12" s="8" t="s">
        <v>106</v>
      </c>
      <c r="G12">
        <f>COUNTIF(REC!C$2:C$50,$A12)</f>
        <v>0</v>
      </c>
      <c r="H12">
        <f>COUNTIF(REC!D$2:D$50,$A12)</f>
        <v>0</v>
      </c>
      <c r="I12">
        <f>COUNTIF(REC!E$2:E$50,$A12)</f>
        <v>0</v>
      </c>
      <c r="J12">
        <f>COUNTIF(REC!F$2:F$50,$A12)</f>
        <v>0</v>
      </c>
      <c r="K12">
        <f>COUNTIF(REC!G$2:G$50,$A12)</f>
        <v>0</v>
      </c>
      <c r="L12">
        <f>COUNTIF(REC!H$2:H$50,$A12)</f>
        <v>0</v>
      </c>
      <c r="M12">
        <f>COUNTIF(REC!I$2:I$50,$A12)</f>
        <v>0</v>
      </c>
    </row>
    <row r="13" spans="1:13">
      <c r="A13" s="9" t="s">
        <v>107</v>
      </c>
      <c r="B13" s="9"/>
      <c r="C13" s="9"/>
      <c r="D13" s="9"/>
      <c r="G13" s="9">
        <f>SUM(G9:G12)</f>
        <v>2</v>
      </c>
      <c r="H13" s="9">
        <f t="shared" ref="H13:M13" si="0">SUM(H9:H12)</f>
        <v>2</v>
      </c>
      <c r="I13" s="9">
        <f t="shared" si="0"/>
        <v>2</v>
      </c>
      <c r="J13" s="9">
        <f t="shared" si="0"/>
        <v>2</v>
      </c>
      <c r="K13" s="9">
        <f t="shared" si="0"/>
        <v>2</v>
      </c>
      <c r="L13" s="9">
        <f t="shared" si="0"/>
        <v>2</v>
      </c>
      <c r="M13" s="9">
        <f t="shared" si="0"/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"/>
  <sheetViews>
    <sheetView topLeftCell="N1" workbookViewId="0">
      <selection activeCell="AA3" sqref="AA3:AA4"/>
    </sheetView>
  </sheetViews>
  <sheetFormatPr defaultColWidth="13.7109375" defaultRowHeight="15"/>
  <sheetData>
    <row r="1" spans="1:4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</row>
    <row r="2" spans="1:46" s="2" customFormat="1" ht="30">
      <c r="A2" s="2" t="s">
        <v>60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</row>
    <row r="3" spans="1:46">
      <c r="A3" t="str">
        <f t="shared" ref="A3:A4" si="0">E3</f>
        <v>AF_18</v>
      </c>
      <c r="B3" s="1">
        <v>18629</v>
      </c>
      <c r="C3" s="1">
        <v>1027428</v>
      </c>
      <c r="D3" t="s">
        <v>46</v>
      </c>
      <c r="E3" t="s">
        <v>56</v>
      </c>
      <c r="H3" t="s">
        <v>47</v>
      </c>
      <c r="P3" t="s">
        <v>54</v>
      </c>
      <c r="R3" t="s">
        <v>55</v>
      </c>
      <c r="X3" s="10">
        <v>1</v>
      </c>
      <c r="Y3" t="s">
        <v>45</v>
      </c>
      <c r="Z3" t="s">
        <v>48</v>
      </c>
      <c r="AA3" s="10">
        <v>1</v>
      </c>
      <c r="AB3" t="s">
        <v>49</v>
      </c>
      <c r="AH3" t="s">
        <v>109</v>
      </c>
      <c r="AI3" t="s">
        <v>50</v>
      </c>
      <c r="AJ3" t="s">
        <v>110</v>
      </c>
      <c r="AO3" t="s">
        <v>110</v>
      </c>
      <c r="AP3" t="s">
        <v>51</v>
      </c>
      <c r="AQ3" t="s">
        <v>110</v>
      </c>
      <c r="AR3" t="s">
        <v>51</v>
      </c>
    </row>
    <row r="4" spans="1:46">
      <c r="A4" t="str">
        <f t="shared" si="0"/>
        <v>AF_19</v>
      </c>
      <c r="B4" s="1">
        <v>18629</v>
      </c>
      <c r="C4" s="1">
        <v>1027428</v>
      </c>
      <c r="D4" t="s">
        <v>46</v>
      </c>
      <c r="E4" t="s">
        <v>57</v>
      </c>
      <c r="H4" t="s">
        <v>47</v>
      </c>
      <c r="P4" t="s">
        <v>54</v>
      </c>
      <c r="R4" t="s">
        <v>55</v>
      </c>
      <c r="X4" s="10">
        <v>1</v>
      </c>
      <c r="Y4" t="s">
        <v>45</v>
      </c>
      <c r="Z4" t="s">
        <v>48</v>
      </c>
      <c r="AA4" s="10">
        <v>1</v>
      </c>
      <c r="AB4" t="s">
        <v>49</v>
      </c>
      <c r="AH4" t="s">
        <v>109</v>
      </c>
      <c r="AI4" t="s">
        <v>50</v>
      </c>
      <c r="AJ4" t="s">
        <v>110</v>
      </c>
      <c r="AO4" t="s">
        <v>110</v>
      </c>
      <c r="AP4" t="s">
        <v>51</v>
      </c>
      <c r="AQ4" t="s">
        <v>110</v>
      </c>
      <c r="AR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6"/>
  <sheetViews>
    <sheetView topLeftCell="L1" workbookViewId="0">
      <selection activeCell="W5" sqref="W5:W6"/>
    </sheetView>
  </sheetViews>
  <sheetFormatPr defaultColWidth="13.7109375" defaultRowHeight="15"/>
  <sheetData>
    <row r="1" spans="1:3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</row>
    <row r="2" spans="1:31" s="2" customFormat="1" ht="45">
      <c r="A2" s="2" t="s">
        <v>60</v>
      </c>
      <c r="B2" s="2" t="s">
        <v>13</v>
      </c>
      <c r="C2" s="2" t="s">
        <v>14</v>
      </c>
      <c r="D2" s="2" t="s">
        <v>16</v>
      </c>
      <c r="E2" s="2" t="s">
        <v>15</v>
      </c>
      <c r="F2" s="2" t="s">
        <v>17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22</v>
      </c>
      <c r="N2" s="2" t="s">
        <v>67</v>
      </c>
      <c r="O2" s="2" t="s">
        <v>68</v>
      </c>
      <c r="P2" s="2" t="s">
        <v>69</v>
      </c>
      <c r="Q2" s="2" t="s">
        <v>70</v>
      </c>
      <c r="R2" s="2" t="s">
        <v>71</v>
      </c>
      <c r="S2" s="2" t="s">
        <v>72</v>
      </c>
      <c r="T2" s="2" t="s">
        <v>73</v>
      </c>
      <c r="U2" s="2" t="s">
        <v>74</v>
      </c>
      <c r="V2" s="2" t="s">
        <v>75</v>
      </c>
      <c r="W2" s="2" t="s">
        <v>76</v>
      </c>
      <c r="X2" s="2" t="s">
        <v>77</v>
      </c>
      <c r="Y2" s="2" t="s">
        <v>78</v>
      </c>
      <c r="Z2" s="2" t="s">
        <v>79</v>
      </c>
      <c r="AA2" s="2" t="s">
        <v>32</v>
      </c>
      <c r="AB2" s="2" t="s">
        <v>39</v>
      </c>
      <c r="AC2" s="2" t="s">
        <v>40</v>
      </c>
      <c r="AD2" s="2" t="s">
        <v>41</v>
      </c>
      <c r="AE2" s="2" t="s">
        <v>42</v>
      </c>
    </row>
    <row r="3" spans="1:31">
      <c r="A3" t="str">
        <f t="shared" ref="A3:A6" si="0">P3</f>
        <v>AM_PV_00</v>
      </c>
      <c r="C3" t="s">
        <v>53</v>
      </c>
      <c r="D3" t="s">
        <v>55</v>
      </c>
      <c r="M3" s="10">
        <v>1</v>
      </c>
      <c r="N3" s="1">
        <v>18629</v>
      </c>
      <c r="O3" t="s">
        <v>46</v>
      </c>
      <c r="P3" t="s">
        <v>58</v>
      </c>
      <c r="U3" t="s">
        <v>47</v>
      </c>
      <c r="V3" t="s">
        <v>48</v>
      </c>
      <c r="W3" s="10">
        <v>1</v>
      </c>
      <c r="X3" t="s">
        <v>49</v>
      </c>
      <c r="Y3" t="s">
        <v>111</v>
      </c>
      <c r="Z3" t="s">
        <v>112</v>
      </c>
      <c r="AA3" t="s">
        <v>109</v>
      </c>
      <c r="AB3" t="s">
        <v>110</v>
      </c>
      <c r="AC3" t="s">
        <v>51</v>
      </c>
      <c r="AD3" t="s">
        <v>110</v>
      </c>
      <c r="AE3" t="s">
        <v>51</v>
      </c>
    </row>
    <row r="4" spans="1:31">
      <c r="A4" t="str">
        <f t="shared" si="0"/>
        <v>AM_VC_00</v>
      </c>
      <c r="C4" t="s">
        <v>52</v>
      </c>
      <c r="D4" t="s">
        <v>55</v>
      </c>
      <c r="M4" s="10">
        <v>1</v>
      </c>
      <c r="N4" s="1">
        <v>18629</v>
      </c>
      <c r="O4" t="s">
        <v>46</v>
      </c>
      <c r="P4" t="s">
        <v>59</v>
      </c>
      <c r="U4" t="s">
        <v>47</v>
      </c>
      <c r="V4" t="s">
        <v>48</v>
      </c>
      <c r="W4" s="10">
        <v>1</v>
      </c>
      <c r="X4" t="s">
        <v>49</v>
      </c>
      <c r="Y4" t="s">
        <v>111</v>
      </c>
      <c r="Z4" t="s">
        <v>113</v>
      </c>
      <c r="AA4" t="s">
        <v>109</v>
      </c>
      <c r="AB4" t="s">
        <v>110</v>
      </c>
      <c r="AC4" t="s">
        <v>51</v>
      </c>
      <c r="AD4" t="s">
        <v>110</v>
      </c>
      <c r="AE4" t="s">
        <v>51</v>
      </c>
    </row>
    <row r="5" spans="1:31">
      <c r="A5" t="str">
        <f t="shared" si="0"/>
        <v>AF_18</v>
      </c>
      <c r="C5" t="s">
        <v>54</v>
      </c>
      <c r="D5" t="s">
        <v>55</v>
      </c>
      <c r="M5" s="10">
        <v>1</v>
      </c>
      <c r="N5" s="1">
        <v>18629</v>
      </c>
      <c r="O5" t="s">
        <v>46</v>
      </c>
      <c r="P5" t="s">
        <v>56</v>
      </c>
      <c r="U5" t="s">
        <v>47</v>
      </c>
      <c r="W5" s="10">
        <v>1</v>
      </c>
    </row>
    <row r="6" spans="1:31">
      <c r="A6" t="str">
        <f t="shared" si="0"/>
        <v>AF_19</v>
      </c>
      <c r="C6" t="s">
        <v>54</v>
      </c>
      <c r="D6" t="s">
        <v>55</v>
      </c>
      <c r="M6" s="10">
        <v>1</v>
      </c>
      <c r="N6" s="1">
        <v>18629</v>
      </c>
      <c r="O6" t="s">
        <v>46</v>
      </c>
      <c r="P6" t="s">
        <v>57</v>
      </c>
      <c r="U6" t="s">
        <v>47</v>
      </c>
      <c r="W6" s="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workbookViewId="0">
      <selection activeCell="A5" sqref="A5:XFD440"/>
    </sheetView>
  </sheetViews>
  <sheetFormatPr defaultRowHeight="15"/>
  <sheetData>
    <row r="1" spans="1:1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6" ht="31.5">
      <c r="A2" s="4" t="s">
        <v>60</v>
      </c>
      <c r="B2" s="4" t="s">
        <v>80</v>
      </c>
      <c r="C2" s="4" t="s">
        <v>81</v>
      </c>
      <c r="D2" s="4" t="s">
        <v>82</v>
      </c>
      <c r="E2" s="4" t="s">
        <v>83</v>
      </c>
      <c r="F2" s="4" t="s">
        <v>84</v>
      </c>
      <c r="G2" s="4" t="s">
        <v>85</v>
      </c>
      <c r="H2" s="4" t="s">
        <v>86</v>
      </c>
      <c r="I2" s="4" t="s">
        <v>87</v>
      </c>
      <c r="J2" s="4" t="s">
        <v>88</v>
      </c>
      <c r="K2" s="4" t="s">
        <v>89</v>
      </c>
      <c r="L2" s="4" t="s">
        <v>90</v>
      </c>
      <c r="M2" s="4" t="s">
        <v>91</v>
      </c>
      <c r="N2" s="4" t="s">
        <v>92</v>
      </c>
      <c r="O2" s="4" t="s">
        <v>93</v>
      </c>
      <c r="P2" s="3"/>
    </row>
    <row r="3" spans="1:16" ht="31.5">
      <c r="A3" t="str">
        <f>I3</f>
        <v>AF_18</v>
      </c>
      <c r="B3" s="11" t="s">
        <v>80</v>
      </c>
      <c r="C3" s="11" t="s">
        <v>54</v>
      </c>
      <c r="D3" s="11" t="s">
        <v>55</v>
      </c>
      <c r="E3" s="12">
        <v>1</v>
      </c>
      <c r="F3" s="13">
        <v>18629</v>
      </c>
      <c r="G3" s="13">
        <v>1027428</v>
      </c>
      <c r="H3" s="11" t="s">
        <v>46</v>
      </c>
      <c r="I3" s="11" t="s">
        <v>56</v>
      </c>
      <c r="J3" s="11" t="s">
        <v>47</v>
      </c>
      <c r="K3" s="11" t="s">
        <v>48</v>
      </c>
      <c r="L3" s="12">
        <v>1</v>
      </c>
      <c r="M3" s="11" t="s">
        <v>49</v>
      </c>
      <c r="N3" s="11" t="s">
        <v>111</v>
      </c>
      <c r="O3" s="11" t="s">
        <v>114</v>
      </c>
    </row>
    <row r="4" spans="1:16" ht="31.5">
      <c r="A4" t="str">
        <f t="shared" ref="A4" si="0">I4</f>
        <v>AF_19</v>
      </c>
      <c r="B4" s="11" t="s">
        <v>80</v>
      </c>
      <c r="C4" s="11" t="s">
        <v>54</v>
      </c>
      <c r="D4" s="11" t="s">
        <v>55</v>
      </c>
      <c r="E4" s="12">
        <v>1</v>
      </c>
      <c r="F4" s="13">
        <v>18629</v>
      </c>
      <c r="G4" s="13">
        <v>1027428</v>
      </c>
      <c r="H4" s="11" t="s">
        <v>46</v>
      </c>
      <c r="I4" s="11" t="s">
        <v>57</v>
      </c>
      <c r="J4" s="11" t="s">
        <v>47</v>
      </c>
      <c r="K4" s="11" t="s">
        <v>48</v>
      </c>
      <c r="L4" s="12">
        <v>1</v>
      </c>
      <c r="M4" s="11" t="s">
        <v>49</v>
      </c>
      <c r="N4" s="11" t="s">
        <v>111</v>
      </c>
      <c r="O4" s="11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tabSelected="1" workbookViewId="0">
      <selection activeCell="G12" sqref="G12"/>
    </sheetView>
  </sheetViews>
  <sheetFormatPr defaultRowHeight="15"/>
  <cols>
    <col min="1" max="2" width="18.5703125" bestFit="1" customWidth="1"/>
  </cols>
  <sheetData>
    <row r="1" spans="1:9" ht="21">
      <c r="A1" s="4" t="s">
        <v>60</v>
      </c>
      <c r="B1" s="4" t="s">
        <v>94</v>
      </c>
      <c r="C1" s="4" t="s">
        <v>81</v>
      </c>
      <c r="D1" s="4" t="s">
        <v>82</v>
      </c>
      <c r="E1" s="4" t="s">
        <v>83</v>
      </c>
      <c r="F1" s="4" t="s">
        <v>84</v>
      </c>
      <c r="G1" s="4" t="s">
        <v>87</v>
      </c>
      <c r="H1" s="4" t="s">
        <v>88</v>
      </c>
      <c r="I1" s="4" t="s">
        <v>90</v>
      </c>
    </row>
    <row r="2" spans="1:9">
      <c r="A2" t="s">
        <v>56</v>
      </c>
      <c r="B2" t="str">
        <f>_xlfn.IFNA(TEXT(VLOOKUP($A2,HCM!$A$3:$F$9562,1,FALSE),"0"),"Not Loaded")</f>
        <v>AF_18</v>
      </c>
      <c r="C2" t="str">
        <f>IF($B2="Not Loaded","Not Loaded",IF(VLOOKUP($A2,STG!$A$3:$AP$546,16,FALSE)=VLOOKUP($A2,HDL!$A$3:$M$554,3,FALSE),IF(VLOOKUP($A2,HDL!$A$3:$M$554,3,FALSE)=VLOOKUP($A2,HCM!$A$2:$F$562,3,FALSE),"OK","HCM&lt;&gt;HDL"),"STG&lt;&gt;HDL"))</f>
        <v>OK</v>
      </c>
      <c r="D2" t="str">
        <f>IF($B2="Not Loaded","Not Loaded",IF(VLOOKUP($A2,STG!$A$3:$AP$546,18,FALSE)=VLOOKUP($A2,HDL!$A$3:$M$554,4,FALSE),IF(VLOOKUP($A2,HDL!$A$3:$M$554,4,FALSE)=VLOOKUP($A2,HCM!$A$2:$F$562,4,FALSE),"OK","HCM&lt;&gt;HDL"),"STG&lt;&gt;HDL"))</f>
        <v>OK</v>
      </c>
      <c r="E2" t="str">
        <f>IF($B2="Not Loaded","Not Loaded",IF(VLOOKUP($A2,STG!$A$3:$AP$546,24,FALSE)=VLOOKUP($A2,HDL!$A$3:$M$554,13,FALSE),IF(VLOOKUP($A2,HDL!$A$3:$M$554,13,FALSE)=VLOOKUP($A2,HCM!$A$2:$F$562,5,FALSE),"OK","HCM&lt;&gt;HDL"),"STG&lt;&gt;HDL"))</f>
        <v>OK</v>
      </c>
      <c r="F2" t="str">
        <f>IF($B2="Not Loaded","Not Loaded",IF(VLOOKUP($A2,STG!$A$3:$AP$546,2,FALSE)=VLOOKUP($A2,HDL!$A$3:$Z$554,14,FALSE),IF(VLOOKUP($A2,HDL!$A$3:$Z$554,14,FALSE)=VLOOKUP($A2,HCM!$A$2:$F$562,6,FALSE),"OK","HCM&lt;&gt;HDL"),"STG&lt;&gt;HDL"))</f>
        <v>OK</v>
      </c>
      <c r="G2" t="str">
        <f>IF($B2="Not Loaded","Not Loaded",IF(VLOOKUP($A2,STG!$A$3:$AP$546,5,FALSE)=VLOOKUP($A2,HDL!$A$3:$Z$554,16,FALSE),IF(VLOOKUP($A2,HDL!$A$3:$Z$554,16,FALSE)=VLOOKUP($A2,HCM!$A$2:$Z$562,9,FALSE),"OK","HCM&lt;&gt;HDL"),"STG&lt;&gt;HDL"))</f>
        <v>OK</v>
      </c>
      <c r="H2" t="str">
        <f>IF($B2="Not Loaded","Not Loaded",IF(VLOOKUP($A2,STG!$A$3:$AP$546,8,FALSE)=VLOOKUP($A2,HDL!$A$3:$Z$554,21,FALSE),IF(VLOOKUP($A2,HDL!$A$3:$Z$554,21,FALSE)=VLOOKUP($A2,HCM!$A$2:$Z$562,10,FALSE),"OK","HCM&lt;&gt;HDL"),"STG&lt;&gt;HDL"))</f>
        <v>OK</v>
      </c>
      <c r="I2" t="str">
        <f>IF($B2="Not Loaded","Not Loaded",IF(VLOOKUP($A2,STG!$A$3:$AP$546,27,FALSE)=VLOOKUP($A2,HDL!$A$3:$Z$554,23,FALSE),IF(VLOOKUP($A2,HDL!$A$3:$Z$554,23,FALSE)=VLOOKUP($A2,HCM!$A$2:$Z$562,12,FALSE),"OK","HCM&lt;&gt;HDL"),"STG&lt;&gt;HDL"))</f>
        <v>OK</v>
      </c>
    </row>
    <row r="3" spans="1:9">
      <c r="A3" t="s">
        <v>57</v>
      </c>
      <c r="B3" t="str">
        <f>_xlfn.IFNA(TEXT(VLOOKUP($A3,HCM!$A$3:$F$9562,1,FALSE),"0"),"Not Loaded")</f>
        <v>AF_19</v>
      </c>
      <c r="C3" t="str">
        <f>IF($B3="Not Loaded","Not Loaded",IF(VLOOKUP($A3,STG!$A$3:$AP$546,16,FALSE)=VLOOKUP($A3,HDL!$A$3:$M$554,3,FALSE),IF(VLOOKUP($A3,HDL!$A$3:$M$554,3,FALSE)=VLOOKUP($A3,HCM!$A$2:$F$562,3,FALSE),"OK","HCM&lt;&gt;HDL"),"STG&lt;&gt;HDL"))</f>
        <v>OK</v>
      </c>
      <c r="D3" t="str">
        <f>IF($B3="Not Loaded","Not Loaded",IF(VLOOKUP($A3,STG!$A$3:$AP$546,18,FALSE)=VLOOKUP($A3,HDL!$A$3:$M$554,4,FALSE),IF(VLOOKUP($A3,HDL!$A$3:$M$554,4,FALSE)=VLOOKUP($A3,HCM!$A$2:$F$562,4,FALSE),"OK","HCM&lt;&gt;HDL"),"STG&lt;&gt;HDL"))</f>
        <v>OK</v>
      </c>
      <c r="E3" t="str">
        <f>IF($B3="Not Loaded","Not Loaded",IF(VLOOKUP($A3,STG!$A$3:$AP$546,24,FALSE)=VLOOKUP($A3,HDL!$A$3:$M$554,13,FALSE),IF(VLOOKUP($A3,HDL!$A$3:$M$554,13,FALSE)=VLOOKUP($A3,HCM!$A$2:$F$562,5,FALSE),"OK","HCM&lt;&gt;HDL"),"STG&lt;&gt;HDL"))</f>
        <v>OK</v>
      </c>
      <c r="F3" t="str">
        <f>IF($B3="Not Loaded","Not Loaded",IF(VLOOKUP($A3,STG!$A$3:$AP$546,2,FALSE)=VLOOKUP($A3,HDL!$A$3:$Z$554,14,FALSE),IF(VLOOKUP($A3,HDL!$A$3:$Z$554,14,FALSE)=VLOOKUP($A3,HCM!$A$2:$F$562,6,FALSE),"OK","HCM&lt;&gt;HDL"),"STG&lt;&gt;HDL"))</f>
        <v>OK</v>
      </c>
      <c r="G3" t="str">
        <f>IF($B3="Not Loaded","Not Loaded",IF(VLOOKUP($A3,STG!$A$3:$AP$546,5,FALSE)=VLOOKUP($A3,HDL!$A$3:$Z$554,16,FALSE),IF(VLOOKUP($A3,HDL!$A$3:$Z$554,16,FALSE)=VLOOKUP($A3,HCM!$A$2:$Z$562,9,FALSE),"OK","HCM&lt;&gt;HDL"),"STG&lt;&gt;HDL"))</f>
        <v>OK</v>
      </c>
      <c r="H3" t="str">
        <f>IF($B3="Not Loaded","Not Loaded",IF(VLOOKUP($A3,STG!$A$3:$AP$546,8,FALSE)=VLOOKUP($A3,HDL!$A$3:$Z$554,21,FALSE),IF(VLOOKUP($A3,HDL!$A$3:$Z$554,21,FALSE)=VLOOKUP($A3,HCM!$A$2:$Z$562,10,FALSE),"OK","HCM&lt;&gt;HDL"),"STG&lt;&gt;HDL"))</f>
        <v>OK</v>
      </c>
      <c r="I3" t="str">
        <f>IF($B3="Not Loaded","Not Loaded",IF(VLOOKUP($A3,STG!$A$3:$AP$546,27,FALSE)=VLOOKUP($A3,HDL!$A$3:$Z$554,23,FALSE),IF(VLOOKUP($A3,HDL!$A$3:$Z$554,23,FALSE)=VLOOKUP($A3,HCM!$A$2:$Z$562,12,FALSE),"OK","HCM&lt;&gt;HDL"),"STG&lt;&gt;HDL"))</f>
        <v>OK</v>
      </c>
    </row>
  </sheetData>
  <conditionalFormatting sqref="B2:I3">
    <cfRule type="cellIs" dxfId="3" priority="1" operator="equal">
      <formula>"HCM&lt;&gt;HDL"</formula>
    </cfRule>
    <cfRule type="cellIs" dxfId="2" priority="2" operator="equal">
      <formula>"STG&lt;&gt;HDL"</formula>
    </cfRule>
    <cfRule type="cellIs" dxfId="1" priority="3" operator="equal">
      <formula>"OK"</formula>
    </cfRule>
    <cfRule type="cellIs" dxfId="0" priority="4" operator="equal">
      <formula>"Not Loaded"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6C95CC20AB845B736F04A9BD24BFB" ma:contentTypeVersion="12" ma:contentTypeDescription="Create a new document." ma:contentTypeScope="" ma:versionID="fed3b911dae7a8d08853fdd8a728eab0">
  <xsd:schema xmlns:xsd="http://www.w3.org/2001/XMLSchema" xmlns:xs="http://www.w3.org/2001/XMLSchema" xmlns:p="http://schemas.microsoft.com/office/2006/metadata/properties" xmlns:ns2="2b5b883c-7a23-4804-92ae-f91bd5a1abd0" xmlns:ns3="5315d58f-f294-41d1-8758-3ff4e1dfc33e" targetNamespace="http://schemas.microsoft.com/office/2006/metadata/properties" ma:root="true" ma:fieldsID="0cbface36da5e3b514ad6dab523ec295" ns2:_="" ns3:_="">
    <xsd:import namespace="2b5b883c-7a23-4804-92ae-f91bd5a1abd0"/>
    <xsd:import namespace="5315d58f-f294-41d1-8758-3ff4e1dfc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b883c-7a23-4804-92ae-f91bd5a1ab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5d58f-f294-41d1-8758-3ff4e1dfc33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1CA879-14BD-4408-8661-A5A79B2F91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0E63EF-9F80-4E36-AD6F-0A86A9B6AF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77C9BB-70F5-46EB-B4F4-D63256B051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STG</vt:lpstr>
      <vt:lpstr>HDL</vt:lpstr>
      <vt:lpstr>HCM</vt:lpstr>
      <vt:lpstr>REC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sampathn-admin</dc:creator>
  <cp:lastModifiedBy>Lokesh Shanbhag</cp:lastModifiedBy>
  <dcterms:created xsi:type="dcterms:W3CDTF">2018-10-31T07:53:51Z</dcterms:created>
  <dcterms:modified xsi:type="dcterms:W3CDTF">2021-07-05T13:57:02Z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0x0101004516C95CC20AB845B736F04A9BD24BFB</vt:lpwstr>
  </property>
</Properties>
</file>