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anbhagl\Desktop\Version 1\Projects\Maximise Data Migration Toolkit\MXDM 2.0\HCM_RECON_REPORTS\HCM Reconciliation Templates\"/>
    </mc:Choice>
  </mc:AlternateContent>
  <xr:revisionPtr revIDLastSave="0" documentId="13_ncr:1_{79C0E8F3-13DE-4DA0-8726-DC50E9D8F0BD}" xr6:coauthVersionLast="47" xr6:coauthVersionMax="47" xr10:uidLastSave="{00000000-0000-0000-0000-000000000000}"/>
  <bookViews>
    <workbookView xWindow="-120" yWindow="-120" windowWidth="29040" windowHeight="15840" tabRatio="562" activeTab="4" xr2:uid="{00000000-000D-0000-FFFF-FFFF00000000}"/>
  </bookViews>
  <sheets>
    <sheet name="Summary" sheetId="4" r:id="rId1"/>
    <sheet name="STGPosition" sheetId="2" r:id="rId2"/>
    <sheet name="HDLPosition" sheetId="27" r:id="rId3"/>
    <sheet name="HCMPosition" sheetId="1" r:id="rId4"/>
    <sheet name="RecPosition" sheetId="3" r:id="rId5"/>
    <sheet name="Differences" sheetId="37" r:id="rId6"/>
  </sheets>
  <definedNames>
    <definedName name="_xlnm._FilterDatabase" localSheetId="3" hidden="1">HCMPosition!$A$2:$Y$4</definedName>
    <definedName name="_xlnm._FilterDatabase" localSheetId="2" hidden="1">HDLPosition!$A$2:$AP$4</definedName>
    <definedName name="_xlnm._FilterDatabase" localSheetId="4" hidden="1">RecPosition!$A$1:$Z$3</definedName>
    <definedName name="_xlnm._FilterDatabase" localSheetId="1" hidden="1">STGPosition!$A$2:$AV$5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3" l="1"/>
  <c r="A4" i="1"/>
  <c r="A3" i="1"/>
  <c r="A4" i="2" l="1"/>
  <c r="D8" i="4" l="1"/>
  <c r="C8" i="4"/>
  <c r="B8" i="4"/>
  <c r="A3" i="2"/>
  <c r="A5" i="2"/>
  <c r="A4" i="27"/>
  <c r="A3" i="27"/>
  <c r="D3" i="37" l="1"/>
  <c r="D4" i="37"/>
  <c r="C4" i="37"/>
  <c r="C3" i="37"/>
  <c r="E4" i="37"/>
  <c r="E3" i="37"/>
  <c r="B3" i="3"/>
  <c r="Z3" i="3" s="1"/>
  <c r="B2" i="3"/>
  <c r="Z2" i="3" s="1"/>
  <c r="W3" i="3"/>
  <c r="Q3" i="3"/>
  <c r="U3" i="3"/>
  <c r="Y3" i="3"/>
  <c r="D3" i="3"/>
  <c r="F3" i="3"/>
  <c r="H3" i="3"/>
  <c r="C3" i="3"/>
  <c r="G3" i="3"/>
  <c r="K3" i="3"/>
  <c r="I3" i="3"/>
  <c r="X3" i="3"/>
  <c r="V3" i="3"/>
  <c r="R3" i="3"/>
  <c r="P3" i="3"/>
  <c r="N3" i="3"/>
  <c r="O2" i="3" l="1"/>
  <c r="M2" i="3"/>
  <c r="T2" i="3"/>
  <c r="F2" i="3"/>
  <c r="G2" i="3"/>
  <c r="F16" i="4" s="1"/>
  <c r="J2" i="3"/>
  <c r="K2" i="3"/>
  <c r="P2" i="3"/>
  <c r="H2" i="3"/>
  <c r="G15" i="4" s="1"/>
  <c r="I2" i="3"/>
  <c r="R2" i="3"/>
  <c r="Q2" i="3"/>
  <c r="T3" i="3"/>
  <c r="E3" i="3"/>
  <c r="J3" i="3"/>
  <c r="X2" i="3"/>
  <c r="L2" i="3"/>
  <c r="C2" i="3"/>
  <c r="S2" i="3"/>
  <c r="W2" i="3"/>
  <c r="M3" i="3"/>
  <c r="V2" i="3"/>
  <c r="D2" i="3"/>
  <c r="C16" i="4" s="1"/>
  <c r="E2" i="3"/>
  <c r="D16" i="4" s="1"/>
  <c r="U2" i="3"/>
  <c r="Y13" i="4"/>
  <c r="J13" i="4"/>
  <c r="J15" i="4"/>
  <c r="J14" i="4"/>
  <c r="J16" i="4"/>
  <c r="C13" i="4"/>
  <c r="C15" i="4"/>
  <c r="C14" i="4"/>
  <c r="E14" i="4"/>
  <c r="E16" i="4"/>
  <c r="E13" i="4"/>
  <c r="E15" i="4"/>
  <c r="G16" i="4"/>
  <c r="G13" i="4"/>
  <c r="B16" i="4"/>
  <c r="B14" i="4"/>
  <c r="B13" i="4"/>
  <c r="B15" i="4"/>
  <c r="D15" i="4"/>
  <c r="D14" i="4"/>
  <c r="H13" i="4"/>
  <c r="H15" i="4"/>
  <c r="H14" i="4"/>
  <c r="H16" i="4"/>
  <c r="I14" i="4"/>
  <c r="I16" i="4"/>
  <c r="I13" i="4"/>
  <c r="I15" i="4"/>
  <c r="Y2" i="3"/>
  <c r="N2" i="3"/>
  <c r="O3" i="3"/>
  <c r="S3" i="3"/>
  <c r="F14" i="4" l="1"/>
  <c r="F13" i="4"/>
  <c r="F15" i="4"/>
  <c r="D13" i="4"/>
  <c r="G14" i="4"/>
  <c r="Y16" i="4"/>
  <c r="Y15" i="4"/>
  <c r="Y14" i="4"/>
  <c r="V13" i="4"/>
  <c r="L13" i="4"/>
  <c r="T13" i="4"/>
  <c r="U14" i="4"/>
  <c r="Q14" i="4"/>
  <c r="N13" i="4"/>
  <c r="P13" i="4"/>
  <c r="W14" i="4"/>
  <c r="S14" i="4"/>
  <c r="O14" i="4"/>
  <c r="K14" i="4"/>
  <c r="R13" i="4"/>
  <c r="V16" i="4"/>
  <c r="V15" i="4"/>
  <c r="Q15" i="4"/>
  <c r="Q16" i="4"/>
  <c r="T16" i="4"/>
  <c r="T15" i="4"/>
  <c r="R16" i="4"/>
  <c r="R15" i="4"/>
  <c r="K15" i="4"/>
  <c r="K16" i="4"/>
  <c r="O15" i="4"/>
  <c r="O16" i="4"/>
  <c r="S15" i="4"/>
  <c r="S16" i="4"/>
  <c r="U15" i="4"/>
  <c r="U16" i="4"/>
  <c r="W15" i="4"/>
  <c r="W16" i="4"/>
  <c r="L16" i="4"/>
  <c r="L15" i="4"/>
  <c r="N16" i="4"/>
  <c r="N15" i="4"/>
  <c r="P16" i="4"/>
  <c r="P15" i="4"/>
  <c r="V14" i="4"/>
  <c r="Q13" i="4"/>
  <c r="T14" i="4"/>
  <c r="R14" i="4"/>
  <c r="K13" i="4"/>
  <c r="K17" i="4" s="1"/>
  <c r="O13" i="4"/>
  <c r="S13" i="4"/>
  <c r="U13" i="4"/>
  <c r="W13" i="4"/>
  <c r="W17" i="4" s="1"/>
  <c r="L14" i="4"/>
  <c r="N14" i="4"/>
  <c r="N17" i="4" s="1"/>
  <c r="P14" i="4"/>
  <c r="M14" i="4"/>
  <c r="M16" i="4"/>
  <c r="M13" i="4"/>
  <c r="M15" i="4"/>
  <c r="X13" i="4"/>
  <c r="X15" i="4"/>
  <c r="X14" i="4"/>
  <c r="X16" i="4"/>
  <c r="I17" i="4"/>
  <c r="O17" i="4"/>
  <c r="B17" i="4"/>
  <c r="F17" i="4"/>
  <c r="U17" i="4"/>
  <c r="P17" i="4"/>
  <c r="R17" i="4"/>
  <c r="D17" i="4"/>
  <c r="H17" i="4"/>
  <c r="J17" i="4"/>
  <c r="L17" i="4"/>
  <c r="T17" i="4" l="1"/>
  <c r="S17" i="4"/>
  <c r="Q17" i="4"/>
  <c r="V17" i="4"/>
  <c r="Y17" i="4"/>
  <c r="M17" i="4"/>
  <c r="X17" i="4"/>
  <c r="G17" i="4"/>
  <c r="E17" i="4"/>
  <c r="C1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sampathn-admin</author>
  </authors>
  <commentList>
    <comment ref="C16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sampathn-admin:</t>
        </r>
        <r>
          <rPr>
            <sz val="9"/>
            <color indexed="81"/>
            <rFont val="Tahoma"/>
            <charset val="1"/>
          </rPr>
          <t xml:space="preserve">
Stagging Data has NULL value, which is considered as 31-Dec-4712 in HCM</t>
        </r>
      </text>
    </comment>
    <comment ref="E16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sampathn-admin:</t>
        </r>
        <r>
          <rPr>
            <sz val="9"/>
            <color indexed="81"/>
            <rFont val="Tahoma"/>
            <charset val="1"/>
          </rPr>
          <t xml:space="preserve">
Special characters in Source STG data</t>
        </r>
      </text>
    </comment>
  </commentList>
</comments>
</file>

<file path=xl/sharedStrings.xml><?xml version="1.0" encoding="utf-8"?>
<sst xmlns="http://schemas.openxmlformats.org/spreadsheetml/2006/main" count="344" uniqueCount="125">
  <si>
    <t>BATCH_NAME</t>
  </si>
  <si>
    <t>STAGE1_PROCESSED</t>
  </si>
  <si>
    <t>STAGE1_RUN_DATE</t>
  </si>
  <si>
    <t>STAGE1_ERROR_DET</t>
  </si>
  <si>
    <t>STAGE2_PROCESSED</t>
  </si>
  <si>
    <t>STAGE2_RUN_DATE</t>
  </si>
  <si>
    <t>STAGE2_ERROR_DET</t>
  </si>
  <si>
    <t>CREATION_DATE</t>
  </si>
  <si>
    <t>CREATED_BY</t>
  </si>
  <si>
    <t>LAST_UPDATE_DATE</t>
  </si>
  <si>
    <t>LAST_UPDATED_BY</t>
  </si>
  <si>
    <t>FREQUENCY</t>
  </si>
  <si>
    <t>Staging</t>
  </si>
  <si>
    <t>HCM</t>
  </si>
  <si>
    <t>Count of Records</t>
  </si>
  <si>
    <t>Data Migration Reconciliation</t>
  </si>
  <si>
    <t xml:space="preserve"> </t>
  </si>
  <si>
    <t>Position</t>
  </si>
  <si>
    <t>EFFECTIVESTARTDATE</t>
  </si>
  <si>
    <t>EFFECTIVEENDDATE</t>
  </si>
  <si>
    <t>POSITIONCODE</t>
  </si>
  <si>
    <t>NAME</t>
  </si>
  <si>
    <t>DEPARTMENTNAME</t>
  </si>
  <si>
    <t>JOBSETCODE</t>
  </si>
  <si>
    <t>JOBCODE</t>
  </si>
  <si>
    <t>LOCATIONSETCODE</t>
  </si>
  <si>
    <t>LOCATIONCODE</t>
  </si>
  <si>
    <t>GRADELADDERNAME</t>
  </si>
  <si>
    <t>ENTRYGRADESETCODE</t>
  </si>
  <si>
    <t>ENTRYGRADECODE</t>
  </si>
  <si>
    <t>ENTRYSTEPNAME</t>
  </si>
  <si>
    <t>ACTIVESTATUS</t>
  </si>
  <si>
    <t>FTE</t>
  </si>
  <si>
    <t>HIRINGSTATUS</t>
  </si>
  <si>
    <t>FULLPARTTIME</t>
  </si>
  <si>
    <t>POSITIONTYPE</t>
  </si>
  <si>
    <t>HEADCOUNT</t>
  </si>
  <si>
    <t>WORKINGHOURS</t>
  </si>
  <si>
    <t>OVERLAPALLOWEDFLAG</t>
  </si>
  <si>
    <t>PROBATIONPERIOD</t>
  </si>
  <si>
    <t>PROBATIONPERIODUNITCD</t>
  </si>
  <si>
    <t>POSITIONPROJECTEDENDDATE</t>
  </si>
  <si>
    <t>NOTICEPERIOD</t>
  </si>
  <si>
    <t>HESAACTSOCVALUESET</t>
  </si>
  <si>
    <t>UOB_HCM_HESA_NHSCON</t>
  </si>
  <si>
    <t>UOB_HCM_TANDCS</t>
  </si>
  <si>
    <t>BUSINESSUNITNAME</t>
  </si>
  <si>
    <t>GRADESETCODE</t>
  </si>
  <si>
    <t>GRADECODE</t>
  </si>
  <si>
    <t>EFFECTIVE_START_DATE</t>
  </si>
  <si>
    <t>EFFECTIVE_END_DATE</t>
  </si>
  <si>
    <t>POSITION_CODE</t>
  </si>
  <si>
    <t>POSITION_NAME</t>
  </si>
  <si>
    <t>DEPARTMENT_NAME</t>
  </si>
  <si>
    <t>JOB_CODE</t>
  </si>
  <si>
    <t>LOCATION_CODE</t>
  </si>
  <si>
    <t>ACTIVE_STATUS</t>
  </si>
  <si>
    <t>HIRING_STATUS</t>
  </si>
  <si>
    <t>FULL_PART_TIME</t>
  </si>
  <si>
    <t>POSITION_TYPE</t>
  </si>
  <si>
    <t>WORKING_HOURS</t>
  </si>
  <si>
    <t>WH_FREQUENCY</t>
  </si>
  <si>
    <t>OVERLAP_ALLOWED</t>
  </si>
  <si>
    <t>PROBATION_PERIOD</t>
  </si>
  <si>
    <t>PROBATION_PERIOD_UNIT_CD</t>
  </si>
  <si>
    <t>PROJECTED_END_DATE</t>
  </si>
  <si>
    <t>NOTICE_PERIOD</t>
  </si>
  <si>
    <t>SOC</t>
  </si>
  <si>
    <t>HESA_NHS_CONTRACTS</t>
  </si>
  <si>
    <t>Not Loaded</t>
  </si>
  <si>
    <t>Loaded?</t>
  </si>
  <si>
    <t>Loaded OK</t>
  </si>
  <si>
    <t>Position Counts</t>
  </si>
  <si>
    <t>STG</t>
  </si>
  <si>
    <t>HDL</t>
  </si>
  <si>
    <t>ENTRY_GRADE_CODE</t>
  </si>
  <si>
    <t>ENTRY_GRADE_STEP_NAME</t>
  </si>
  <si>
    <t>Environment</t>
  </si>
  <si>
    <t>Date</t>
  </si>
  <si>
    <t>Object</t>
  </si>
  <si>
    <t>STANDARDWORKINGHOURS</t>
  </si>
  <si>
    <t>STANDARDWORKINGFREQUENCY</t>
  </si>
  <si>
    <t>GRADELADDERID</t>
  </si>
  <si>
    <t>ENTRYSTEPID</t>
  </si>
  <si>
    <t>SOURCESYSTEMOWNER</t>
  </si>
  <si>
    <t>SOURCESYSTEMID</t>
  </si>
  <si>
    <t>Unique Identifier</t>
  </si>
  <si>
    <t>STG&lt;&gt;HDL</t>
  </si>
  <si>
    <t>HCM&lt;&gt;HDL</t>
  </si>
  <si>
    <t>Total</t>
  </si>
  <si>
    <t>Position Name (Differences)</t>
  </si>
  <si>
    <t>PROD</t>
  </si>
  <si>
    <t>GRADE_LADDER_NAME</t>
  </si>
  <si>
    <t>University of Birmingham</t>
  </si>
  <si>
    <t>A</t>
  </si>
  <si>
    <t>1</t>
  </si>
  <si>
    <t>APPROVED</t>
  </si>
  <si>
    <t>FULL_TIME</t>
  </si>
  <si>
    <t>N</t>
  </si>
  <si>
    <t>SHARED</t>
  </si>
  <si>
    <t/>
  </si>
  <si>
    <t>Transaction Services</t>
  </si>
  <si>
    <t>2</t>
  </si>
  <si>
    <t>UOB</t>
  </si>
  <si>
    <t>COMMON</t>
  </si>
  <si>
    <t>Approved</t>
  </si>
  <si>
    <t>Shared</t>
  </si>
  <si>
    <t>UOB Business Unit</t>
  </si>
  <si>
    <t>DATA_MIGRATION</t>
  </si>
  <si>
    <t>POS_INFO_14MAY2019</t>
  </si>
  <si>
    <t>#NULL</t>
  </si>
  <si>
    <t>PENSIONER</t>
  </si>
  <si>
    <t>FSSUPEN</t>
  </si>
  <si>
    <t>14-MAY-2019</t>
  </si>
  <si>
    <t>POS_2</t>
  </si>
  <si>
    <t>Pensions</t>
  </si>
  <si>
    <t>POS_1</t>
  </si>
  <si>
    <t>Y</t>
  </si>
  <si>
    <t>SUBBA</t>
  </si>
  <si>
    <t>1_18629</t>
  </si>
  <si>
    <t>2_18629</t>
  </si>
  <si>
    <t>51292_18629</t>
  </si>
  <si>
    <t>51292_43346</t>
  </si>
  <si>
    <t>Grade Ladder Name</t>
  </si>
  <si>
    <t>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</si>
</sst>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Dialog"/>
    </font>
    <font>
      <sz val="8"/>
      <color theme="1"/>
      <name val="Tahoma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8"/>
      <color theme="1"/>
      <name val="Tahoma"/>
    </font>
    <font>
      <sz val="9"/>
      <color theme="1"/>
      <name val="Tahoma"/>
      <family val="2"/>
    </font>
    <font>
      <sz val="9"/>
      <color theme="1"/>
      <name val="Calibri"/>
      <family val="2"/>
      <scheme val="minor"/>
    </font>
    <font>
      <sz val="11"/>
      <color theme="1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FE0F1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/>
      <right/>
      <top/>
      <bottom style="thin">
        <color rgb="FF777777"/>
      </bottom>
      <diagonal/>
    </border>
    <border>
      <left style="thin">
        <color rgb="FF777777"/>
      </left>
      <right/>
      <top style="thin">
        <color rgb="FF777777"/>
      </top>
      <bottom style="thin">
        <color rgb="FF777777"/>
      </bottom>
      <diagonal/>
    </border>
    <border>
      <left style="thin">
        <color rgb="FF777777"/>
      </left>
      <right style="thin">
        <color rgb="FF777777"/>
      </right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8" fillId="0" borderId="0"/>
    <xf numFmtId="0" fontId="9" fillId="0" borderId="0"/>
    <xf numFmtId="0" fontId="14" fillId="0" borderId="0"/>
  </cellStyleXfs>
  <cellXfs count="25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14" fontId="0" fillId="0" borderId="0" xfId="0" applyNumberFormat="1"/>
    <xf numFmtId="0" fontId="4" fillId="2" borderId="1" xfId="0" applyFont="1" applyFill="1" applyBorder="1" applyAlignment="1">
      <alignment horizontal="left" vertical="top" wrapText="1"/>
    </xf>
    <xf numFmtId="0" fontId="5" fillId="0" borderId="0" xfId="1" applyFont="1"/>
    <xf numFmtId="0" fontId="6" fillId="0" borderId="0" xfId="0" applyFont="1"/>
    <xf numFmtId="0" fontId="7" fillId="0" borderId="0" xfId="1" applyFont="1"/>
    <xf numFmtId="15" fontId="0" fillId="0" borderId="0" xfId="0" applyNumberFormat="1"/>
    <xf numFmtId="0" fontId="10" fillId="0" borderId="0" xfId="0" applyFon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center" wrapText="1"/>
    </xf>
    <xf numFmtId="0" fontId="13" fillId="0" borderId="0" xfId="0" applyFont="1"/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14" fontId="11" fillId="0" borderId="1" xfId="0" applyNumberFormat="1" applyFont="1" applyBorder="1" applyAlignment="1">
      <alignment horizontal="left" vertical="top" wrapText="1"/>
    </xf>
    <xf numFmtId="14" fontId="11" fillId="0" borderId="3" xfId="0" applyNumberFormat="1" applyFont="1" applyBorder="1" applyAlignment="1">
      <alignment vertical="top" wrapText="1"/>
    </xf>
    <xf numFmtId="0" fontId="11" fillId="2" borderId="4" xfId="0" applyFont="1" applyFill="1" applyBorder="1" applyAlignment="1">
      <alignment horizontal="left" vertical="top" wrapText="1"/>
    </xf>
    <xf numFmtId="0" fontId="17" fillId="3" borderId="0" xfId="0" applyFont="1" applyFill="1"/>
    <xf numFmtId="0" fontId="0" fillId="0" borderId="0" xfId="0" applyAlignment="1">
      <alignment horizontal="center"/>
    </xf>
    <xf numFmtId="0" fontId="13" fillId="0" borderId="2" xfId="0" applyFont="1" applyBorder="1" applyAlignment="1">
      <alignment horizontal="center"/>
    </xf>
  </cellXfs>
  <cellStyles count="6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5" xfId="5" xr:uid="{00000000-0005-0000-0000-000005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419632</xdr:colOff>
      <xdr:row>3</xdr:row>
      <xdr:rowOff>152502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810532" cy="733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22"/>
  <sheetViews>
    <sheetView topLeftCell="F1" zoomScale="90" zoomScaleNormal="90" workbookViewId="0">
      <selection activeCell="Y12" sqref="Y12"/>
    </sheetView>
  </sheetViews>
  <sheetFormatPr defaultRowHeight="15"/>
  <cols>
    <col min="1" max="1" width="13.85546875" customWidth="1"/>
    <col min="2" max="2" width="9.5703125" customWidth="1"/>
    <col min="7" max="7" width="8.42578125" customWidth="1"/>
    <col min="10" max="10" width="11.5703125" customWidth="1"/>
  </cols>
  <sheetData>
    <row r="1" spans="1:25" ht="15.75">
      <c r="H1" s="10" t="s">
        <v>15</v>
      </c>
    </row>
    <row r="2" spans="1:25">
      <c r="H2" t="s">
        <v>79</v>
      </c>
      <c r="J2" t="s">
        <v>17</v>
      </c>
    </row>
    <row r="3" spans="1:25">
      <c r="H3" t="s">
        <v>78</v>
      </c>
      <c r="J3" s="4">
        <v>43599</v>
      </c>
    </row>
    <row r="4" spans="1:25">
      <c r="H4" t="s">
        <v>77</v>
      </c>
      <c r="J4" t="s">
        <v>91</v>
      </c>
    </row>
    <row r="6" spans="1:25">
      <c r="B6" s="23" t="s">
        <v>14</v>
      </c>
      <c r="C6" s="23"/>
    </row>
    <row r="7" spans="1:25">
      <c r="B7" s="2" t="s">
        <v>12</v>
      </c>
      <c r="C7" t="s">
        <v>74</v>
      </c>
      <c r="D7" s="2" t="s">
        <v>13</v>
      </c>
    </row>
    <row r="8" spans="1:25">
      <c r="A8" t="s">
        <v>17</v>
      </c>
      <c r="B8">
        <f>COUNTA(STGPosition!D3:D6940)</f>
        <v>3</v>
      </c>
      <c r="C8">
        <f>COUNTA(HDLPosition!D3:D6931)</f>
        <v>2</v>
      </c>
      <c r="D8">
        <f>COUNTA(HCMPosition!D3:D6941)</f>
        <v>2</v>
      </c>
    </row>
    <row r="10" spans="1:25">
      <c r="A10" s="1"/>
    </row>
    <row r="11" spans="1:25" ht="23.25">
      <c r="A11" s="8" t="s">
        <v>72</v>
      </c>
      <c r="L11" t="s">
        <v>16</v>
      </c>
    </row>
    <row r="12" spans="1:25" ht="31.5">
      <c r="A12" s="1"/>
      <c r="B12" s="13" t="s">
        <v>49</v>
      </c>
      <c r="C12" s="13" t="s">
        <v>50</v>
      </c>
      <c r="D12" s="13" t="s">
        <v>51</v>
      </c>
      <c r="E12" s="13" t="s">
        <v>52</v>
      </c>
      <c r="F12" s="13" t="s">
        <v>53</v>
      </c>
      <c r="G12" s="13" t="s">
        <v>54</v>
      </c>
      <c r="H12" s="13" t="s">
        <v>55</v>
      </c>
      <c r="I12" s="13" t="s">
        <v>75</v>
      </c>
      <c r="J12" s="13" t="s">
        <v>76</v>
      </c>
      <c r="K12" s="13" t="s">
        <v>56</v>
      </c>
      <c r="L12" s="13" t="s">
        <v>32</v>
      </c>
      <c r="M12" s="13" t="s">
        <v>57</v>
      </c>
      <c r="N12" s="13" t="s">
        <v>58</v>
      </c>
      <c r="O12" s="13" t="s">
        <v>59</v>
      </c>
      <c r="P12" s="13" t="s">
        <v>60</v>
      </c>
      <c r="Q12" s="13" t="s">
        <v>61</v>
      </c>
      <c r="R12" s="13" t="s">
        <v>62</v>
      </c>
      <c r="S12" s="13" t="s">
        <v>63</v>
      </c>
      <c r="T12" s="13" t="s">
        <v>64</v>
      </c>
      <c r="U12" s="13" t="s">
        <v>65</v>
      </c>
      <c r="V12" s="13" t="s">
        <v>66</v>
      </c>
      <c r="W12" s="13" t="s">
        <v>67</v>
      </c>
      <c r="X12" s="13" t="s">
        <v>68</v>
      </c>
      <c r="Y12" s="21" t="s">
        <v>123</v>
      </c>
    </row>
    <row r="13" spans="1:25">
      <c r="A13" s="6" t="s">
        <v>71</v>
      </c>
      <c r="B13">
        <f>COUNTIF(RecPosition!C$2:C$6944,"OK")</f>
        <v>2</v>
      </c>
      <c r="C13">
        <f>COUNTIF(RecPosition!D$2:D$6944,"OK")</f>
        <v>2</v>
      </c>
      <c r="D13">
        <f>COUNTIF(RecPosition!E$2:E$6944,"OK")</f>
        <v>2</v>
      </c>
      <c r="E13">
        <f>COUNTIF(RecPosition!F$2:F$6944,"OK")</f>
        <v>2</v>
      </c>
      <c r="F13">
        <f>COUNTIF(RecPosition!G$2:G$6944,"OK")</f>
        <v>2</v>
      </c>
      <c r="G13">
        <f>COUNTIF(RecPosition!H$2:H$6944,"OK")</f>
        <v>2</v>
      </c>
      <c r="H13">
        <f>COUNTIF(RecPosition!I$2:I$6944,"OK")</f>
        <v>2</v>
      </c>
      <c r="I13">
        <f>COUNTIF(RecPosition!J$2:J$6944,"OK")</f>
        <v>2</v>
      </c>
      <c r="J13">
        <f>COUNTIF(RecPosition!K$2:K$6944,"OK")</f>
        <v>2</v>
      </c>
      <c r="K13">
        <f>COUNTIF(RecPosition!L$2:L$6944,"OK")</f>
        <v>2</v>
      </c>
      <c r="L13">
        <f>COUNTIF(RecPosition!M$2:M$6944,"OK")</f>
        <v>2</v>
      </c>
      <c r="M13">
        <f>COUNTIF(RecPosition!N$2:N$6944,"OK")</f>
        <v>2</v>
      </c>
      <c r="N13">
        <f>COUNTIF(RecPosition!O$2:O$6944,"OK")</f>
        <v>2</v>
      </c>
      <c r="O13">
        <f>COUNTIF(RecPosition!P$2:P$6944,"OK")</f>
        <v>2</v>
      </c>
      <c r="P13">
        <f>COUNTIF(RecPosition!Q$2:Q$6944,"OK")</f>
        <v>2</v>
      </c>
      <c r="Q13">
        <f>COUNTIF(RecPosition!R$2:R$6944,"OK")</f>
        <v>2</v>
      </c>
      <c r="R13">
        <f>COUNTIF(RecPosition!S$2:S$6944,"OK")</f>
        <v>2</v>
      </c>
      <c r="S13">
        <f>COUNTIF(RecPosition!T$2:T$6944,"OK")</f>
        <v>2</v>
      </c>
      <c r="T13">
        <f>COUNTIF(RecPosition!U$2:U$6944,"OK")</f>
        <v>2</v>
      </c>
      <c r="U13">
        <f>COUNTIF(RecPosition!V$2:V$6944,"OK")</f>
        <v>2</v>
      </c>
      <c r="V13">
        <f>COUNTIF(RecPosition!W$2:W$6944,"OK")</f>
        <v>2</v>
      </c>
      <c r="W13">
        <f>COUNTIF(RecPosition!X$2:X$6944,"OK")</f>
        <v>2</v>
      </c>
      <c r="X13">
        <f>COUNTIF(RecPosition!Y$2:Y$6944,"OK")</f>
        <v>2</v>
      </c>
      <c r="Y13">
        <f>COUNTIF(RecPosition!Z$2:Z$6944,"OK")</f>
        <v>2</v>
      </c>
    </row>
    <row r="14" spans="1:25">
      <c r="A14" s="6" t="s">
        <v>69</v>
      </c>
      <c r="B14">
        <f>COUNTIF(RecPosition!C$2:C$6944,"Not Loaded")</f>
        <v>0</v>
      </c>
      <c r="C14">
        <f>COUNTIF(RecPosition!D$2:D$6944,"Not Loaded")</f>
        <v>0</v>
      </c>
      <c r="D14">
        <f>COUNTIF(RecPosition!E$2:E$6944,"Not Loaded")</f>
        <v>0</v>
      </c>
      <c r="E14">
        <f>COUNTIF(RecPosition!F$2:F$6944,"Not Loaded")</f>
        <v>0</v>
      </c>
      <c r="F14">
        <f>COUNTIF(RecPosition!G$2:G$6944,"Not Loaded")</f>
        <v>0</v>
      </c>
      <c r="G14">
        <f>COUNTIF(RecPosition!H$2:H$6944,"Not Loaded")</f>
        <v>0</v>
      </c>
      <c r="H14">
        <f>COUNTIF(RecPosition!I$2:I$6944,"Not Loaded")</f>
        <v>0</v>
      </c>
      <c r="I14">
        <f>COUNTIF(RecPosition!J$2:J$6944,"Not Loaded")</f>
        <v>0</v>
      </c>
      <c r="J14">
        <f>COUNTIF(RecPosition!K$2:K$6944,"Not Loaded")</f>
        <v>0</v>
      </c>
      <c r="K14">
        <f>COUNTIF(RecPosition!L$2:L$6944,"Not Loaded")</f>
        <v>0</v>
      </c>
      <c r="L14">
        <f>COUNTIF(RecPosition!M$2:M$6944,"Not Loaded")</f>
        <v>0</v>
      </c>
      <c r="M14">
        <f>COUNTIF(RecPosition!N$2:N$6944,"Not Loaded")</f>
        <v>0</v>
      </c>
      <c r="N14">
        <f>COUNTIF(RecPosition!O$2:O$6944,"Not Loaded")</f>
        <v>0</v>
      </c>
      <c r="O14">
        <f>COUNTIF(RecPosition!P$2:P$6944,"Not Loaded")</f>
        <v>0</v>
      </c>
      <c r="P14">
        <f>COUNTIF(RecPosition!Q$2:Q$6944,"Not Loaded")</f>
        <v>0</v>
      </c>
      <c r="Q14">
        <f>COUNTIF(RecPosition!R$2:R$6944,"Not Loaded")</f>
        <v>0</v>
      </c>
      <c r="R14">
        <f>COUNTIF(RecPosition!S$2:S$6944,"Not Loaded")</f>
        <v>0</v>
      </c>
      <c r="S14">
        <f>COUNTIF(RecPosition!T$2:T$6944,"Not Loaded")</f>
        <v>0</v>
      </c>
      <c r="T14">
        <f>COUNTIF(RecPosition!U$2:U$6944,"Not Loaded")</f>
        <v>0</v>
      </c>
      <c r="U14">
        <f>COUNTIF(RecPosition!V$2:V$6944,"Not Loaded")</f>
        <v>0</v>
      </c>
      <c r="V14">
        <f>COUNTIF(RecPosition!W$2:W$6944,"Not Loaded")</f>
        <v>0</v>
      </c>
      <c r="W14">
        <f>COUNTIF(RecPosition!X$2:X$6944,"Not Loaded")</f>
        <v>0</v>
      </c>
      <c r="X14">
        <f>COUNTIF(RecPosition!Y$2:Y$6944,"Not Loaded")</f>
        <v>0</v>
      </c>
      <c r="Y14">
        <f>COUNTIF(RecPosition!Z$2:Z$6944,"Not Loaded")</f>
        <v>0</v>
      </c>
    </row>
    <row r="15" spans="1:25">
      <c r="A15" t="s">
        <v>87</v>
      </c>
      <c r="B15">
        <f>COUNTIF(RecPosition!C$2:C$6944,"STG&lt;&gt;HDL")</f>
        <v>0</v>
      </c>
      <c r="C15">
        <f>COUNTIF(RecPosition!D$2:D$6944,"STG&lt;&gt;HDL")</f>
        <v>0</v>
      </c>
      <c r="D15">
        <f>COUNTIF(RecPosition!E$2:E$6944,"STG&lt;&gt;HDL")</f>
        <v>0</v>
      </c>
      <c r="E15">
        <f>COUNTIF(RecPosition!F$2:F$6944,"STG&lt;&gt;HDL")</f>
        <v>0</v>
      </c>
      <c r="F15">
        <f>COUNTIF(RecPosition!G$2:G$6944,"STG&lt;&gt;HDL")</f>
        <v>0</v>
      </c>
      <c r="G15">
        <f>COUNTIF(RecPosition!H$2:H$6944,"STG&lt;&gt;HDL")</f>
        <v>0</v>
      </c>
      <c r="H15">
        <f>COUNTIF(RecPosition!I$2:I$6944,"STG&lt;&gt;HDL")</f>
        <v>0</v>
      </c>
      <c r="I15">
        <f>COUNTIF(RecPosition!J$2:J$6944,"STG&lt;&gt;HDL")</f>
        <v>0</v>
      </c>
      <c r="J15">
        <f>COUNTIF(RecPosition!K$2:K$6944,"STG&lt;&gt;HDL")</f>
        <v>0</v>
      </c>
      <c r="K15">
        <f>COUNTIF(RecPosition!L$2:L$6944,"STG&lt;&gt;HDL")</f>
        <v>0</v>
      </c>
      <c r="L15">
        <f>COUNTIF(RecPosition!M$2:M$6944,"STG&lt;&gt;HDL")</f>
        <v>0</v>
      </c>
      <c r="M15">
        <f>COUNTIF(RecPosition!N$2:N$6944,"STG&lt;&gt;HDL")</f>
        <v>0</v>
      </c>
      <c r="N15">
        <f>COUNTIF(RecPosition!O$2:O$6944,"STG&lt;&gt;HDL")</f>
        <v>0</v>
      </c>
      <c r="O15">
        <f>COUNTIF(RecPosition!P$2:P$6944,"STG&lt;&gt;HDL")</f>
        <v>0</v>
      </c>
      <c r="P15">
        <f>COUNTIF(RecPosition!Q$2:Q$6944,"STG&lt;&gt;HDL")</f>
        <v>0</v>
      </c>
      <c r="Q15">
        <f>COUNTIF(RecPosition!R$2:R$6944,"STG&lt;&gt;HDL")</f>
        <v>0</v>
      </c>
      <c r="R15">
        <f>COUNTIF(RecPosition!S$2:S$6944,"STG&lt;&gt;HDL")</f>
        <v>0</v>
      </c>
      <c r="S15">
        <f>COUNTIF(RecPosition!T$2:T$6944,"STG&lt;&gt;HDL")</f>
        <v>0</v>
      </c>
      <c r="T15">
        <f>COUNTIF(RecPosition!U$2:U$6944,"STG&lt;&gt;HDL")</f>
        <v>0</v>
      </c>
      <c r="U15">
        <f>COUNTIF(RecPosition!V$2:V$6944,"STG&lt;&gt;HDL")</f>
        <v>0</v>
      </c>
      <c r="V15">
        <f>COUNTIF(RecPosition!W$2:W$6944,"STG&lt;&gt;HDL")</f>
        <v>0</v>
      </c>
      <c r="W15">
        <f>COUNTIF(RecPosition!X$2:X$6944,"STG&lt;&gt;HDL")</f>
        <v>0</v>
      </c>
      <c r="X15">
        <f>COUNTIF(RecPosition!Y$2:Y$6944,"STG&lt;&gt;HDL")</f>
        <v>0</v>
      </c>
      <c r="Y15">
        <f>COUNTIF(RecPosition!Z$2:Z$6944,"STG&lt;&gt;HDL")</f>
        <v>0</v>
      </c>
    </row>
    <row r="16" spans="1:25">
      <c r="A16" s="6" t="s">
        <v>88</v>
      </c>
      <c r="B16">
        <f>COUNTIF(RecPosition!C$2:C$6944,"HCM&lt;&gt;HDL")</f>
        <v>0</v>
      </c>
      <c r="C16">
        <f>COUNTIF(RecPosition!D$2:D$6944,"HCM&lt;&gt;HDL")</f>
        <v>0</v>
      </c>
      <c r="D16">
        <f>COUNTIF(RecPosition!E$2:E$6944,"HCM&lt;&gt;HDL")</f>
        <v>0</v>
      </c>
      <c r="E16">
        <f>COUNTIF(RecPosition!F$2:F$6944,"HCM&lt;&gt;HDL")</f>
        <v>0</v>
      </c>
      <c r="F16">
        <f>COUNTIF(RecPosition!G$2:G$6944,"HCM&lt;&gt;HDL")</f>
        <v>0</v>
      </c>
      <c r="G16">
        <f>COUNTIF(RecPosition!H$2:H$6944,"HCM&lt;&gt;HDL")</f>
        <v>0</v>
      </c>
      <c r="H16">
        <f>COUNTIF(RecPosition!I$2:I$6944,"HCM&lt;&gt;HDL")</f>
        <v>0</v>
      </c>
      <c r="I16">
        <f>COUNTIF(RecPosition!J$2:J$6944,"HCM&lt;&gt;HDL")</f>
        <v>0</v>
      </c>
      <c r="J16">
        <f>COUNTIF(RecPosition!K$2:K$6944,"HCM&lt;&gt;HDL")</f>
        <v>0</v>
      </c>
      <c r="K16">
        <f>COUNTIF(RecPosition!L$2:L$6944,"HCM&lt;&gt;HDL")</f>
        <v>0</v>
      </c>
      <c r="L16">
        <f>COUNTIF(RecPosition!M$2:M$6944,"HCM&lt;&gt;HDL")</f>
        <v>0</v>
      </c>
      <c r="M16">
        <f>COUNTIF(RecPosition!N$2:N$6944,"HCM&lt;&gt;HDL")</f>
        <v>0</v>
      </c>
      <c r="N16">
        <f>COUNTIF(RecPosition!O$2:O$6944,"HCM&lt;&gt;HDL")</f>
        <v>0</v>
      </c>
      <c r="O16">
        <f>COUNTIF(RecPosition!P$2:P$6944,"HCM&lt;&gt;HDL")</f>
        <v>0</v>
      </c>
      <c r="P16">
        <f>COUNTIF(RecPosition!Q$2:Q$6944,"HCM&lt;&gt;HDL")</f>
        <v>0</v>
      </c>
      <c r="Q16">
        <f>COUNTIF(RecPosition!R$2:R$6944,"HCM&lt;&gt;HDL")</f>
        <v>0</v>
      </c>
      <c r="R16">
        <f>COUNTIF(RecPosition!S$2:S$6944,"HCM&lt;&gt;HDL")</f>
        <v>0</v>
      </c>
      <c r="S16">
        <f>COUNTIF(RecPosition!T$2:T$6944,"HCM&lt;&gt;HDL")</f>
        <v>0</v>
      </c>
      <c r="T16">
        <f>COUNTIF(RecPosition!U$2:U$6944,"HCM&lt;&gt;HDL")</f>
        <v>0</v>
      </c>
      <c r="U16">
        <f>COUNTIF(RecPosition!V$2:V$6944,"HCM&lt;&gt;HDL")</f>
        <v>0</v>
      </c>
      <c r="V16">
        <f>COUNTIF(RecPosition!W$2:W$6944,"HCM&lt;&gt;HDL")</f>
        <v>0</v>
      </c>
      <c r="W16">
        <f>COUNTIF(RecPosition!X$2:X$6944,"HCM&lt;&gt;HDL")</f>
        <v>0</v>
      </c>
      <c r="X16">
        <f>COUNTIF(RecPosition!Y$2:Y$6944,"HCM&lt;&gt;HDL")</f>
        <v>0</v>
      </c>
      <c r="Y16">
        <f>COUNTIF(RecPosition!Z$2:Z$6944,"HCM&lt;&gt;HDL")</f>
        <v>0</v>
      </c>
    </row>
    <row r="17" spans="1:25">
      <c r="A17" s="7" t="s">
        <v>89</v>
      </c>
      <c r="B17" s="7">
        <f>SUM(B13:B16)</f>
        <v>2</v>
      </c>
      <c r="C17" s="7">
        <f t="shared" ref="C17:X17" si="0">SUM(C13:C16)</f>
        <v>2</v>
      </c>
      <c r="D17" s="7">
        <f t="shared" si="0"/>
        <v>2</v>
      </c>
      <c r="E17" s="7">
        <f t="shared" si="0"/>
        <v>2</v>
      </c>
      <c r="F17" s="7">
        <f t="shared" si="0"/>
        <v>2</v>
      </c>
      <c r="G17" s="7">
        <f t="shared" si="0"/>
        <v>2</v>
      </c>
      <c r="H17" s="7">
        <f t="shared" si="0"/>
        <v>2</v>
      </c>
      <c r="I17" s="7">
        <f t="shared" si="0"/>
        <v>2</v>
      </c>
      <c r="J17" s="7">
        <f t="shared" si="0"/>
        <v>2</v>
      </c>
      <c r="K17" s="7">
        <f t="shared" si="0"/>
        <v>2</v>
      </c>
      <c r="L17" s="7">
        <f t="shared" si="0"/>
        <v>2</v>
      </c>
      <c r="M17" s="7">
        <f t="shared" si="0"/>
        <v>2</v>
      </c>
      <c r="N17" s="7">
        <f t="shared" si="0"/>
        <v>2</v>
      </c>
      <c r="O17" s="7">
        <f t="shared" si="0"/>
        <v>2</v>
      </c>
      <c r="P17" s="7">
        <f t="shared" si="0"/>
        <v>2</v>
      </c>
      <c r="Q17" s="7">
        <f t="shared" si="0"/>
        <v>2</v>
      </c>
      <c r="R17" s="7">
        <f t="shared" si="0"/>
        <v>2</v>
      </c>
      <c r="S17" s="7">
        <f t="shared" si="0"/>
        <v>2</v>
      </c>
      <c r="T17" s="7">
        <f t="shared" si="0"/>
        <v>2</v>
      </c>
      <c r="U17" s="7">
        <f t="shared" si="0"/>
        <v>2</v>
      </c>
      <c r="V17" s="7">
        <f t="shared" si="0"/>
        <v>2</v>
      </c>
      <c r="W17" s="7">
        <f t="shared" si="0"/>
        <v>2</v>
      </c>
      <c r="X17" s="7">
        <f t="shared" si="0"/>
        <v>2</v>
      </c>
      <c r="Y17" s="7">
        <f t="shared" ref="Y17" si="1">SUM(Y13:Y16)</f>
        <v>2</v>
      </c>
    </row>
    <row r="20" spans="1:25">
      <c r="A20" s="6"/>
    </row>
    <row r="21" spans="1:25">
      <c r="A21" s="6"/>
    </row>
    <row r="22" spans="1:25">
      <c r="A22" s="6"/>
    </row>
  </sheetData>
  <sortState xmlns:xlrd2="http://schemas.microsoft.com/office/spreadsheetml/2017/richdata2" ref="B29:D36">
    <sortCondition ref="B29"/>
  </sortState>
  <mergeCells count="1">
    <mergeCell ref="B6:C6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V5"/>
  <sheetViews>
    <sheetView zoomScale="98" zoomScaleNormal="98" workbookViewId="0">
      <pane ySplit="2" topLeftCell="A3" activePane="bottomLeft" state="frozen"/>
      <selection activeCell="AL23048" sqref="AL23048"/>
      <selection pane="bottomLeft" activeCell="A6" sqref="A6:XFD23057"/>
    </sheetView>
  </sheetViews>
  <sheetFormatPr defaultRowHeight="15"/>
  <cols>
    <col min="1" max="1" width="17.85546875" bestFit="1" customWidth="1"/>
    <col min="2" max="2" width="22.5703125" bestFit="1" customWidth="1"/>
    <col min="3" max="3" width="20.85546875" bestFit="1" customWidth="1"/>
    <col min="4" max="4" width="21.7109375" customWidth="1"/>
    <col min="5" max="5" width="35.5703125" customWidth="1"/>
    <col min="6" max="6" width="9.140625" customWidth="1"/>
    <col min="7" max="7" width="14.140625" bestFit="1" customWidth="1"/>
    <col min="26" max="26" width="12.5703125" bestFit="1" customWidth="1"/>
  </cols>
  <sheetData>
    <row r="1" spans="1:48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</row>
    <row r="2" spans="1:48" s="11" customFormat="1" ht="60">
      <c r="A2" s="11" t="s">
        <v>86</v>
      </c>
      <c r="B2" s="11" t="s">
        <v>18</v>
      </c>
      <c r="C2" s="11" t="s">
        <v>19</v>
      </c>
      <c r="D2" s="11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1" t="s">
        <v>27</v>
      </c>
      <c r="L2" s="11" t="s">
        <v>28</v>
      </c>
      <c r="M2" s="11" t="s">
        <v>29</v>
      </c>
      <c r="N2" s="11" t="s">
        <v>30</v>
      </c>
      <c r="O2" s="11" t="s">
        <v>31</v>
      </c>
      <c r="P2" s="11" t="s">
        <v>32</v>
      </c>
      <c r="Q2" s="11" t="s">
        <v>33</v>
      </c>
      <c r="R2" s="11" t="s">
        <v>34</v>
      </c>
      <c r="S2" s="11" t="s">
        <v>35</v>
      </c>
      <c r="T2" s="11" t="s">
        <v>36</v>
      </c>
      <c r="U2" s="11" t="s">
        <v>37</v>
      </c>
      <c r="V2" s="11" t="s">
        <v>11</v>
      </c>
      <c r="W2" s="11" t="s">
        <v>38</v>
      </c>
      <c r="X2" s="11" t="s">
        <v>39</v>
      </c>
      <c r="Y2" s="11" t="s">
        <v>40</v>
      </c>
      <c r="Z2" s="11" t="s">
        <v>41</v>
      </c>
      <c r="AA2" s="11" t="s">
        <v>42</v>
      </c>
      <c r="AB2" s="11" t="s">
        <v>43</v>
      </c>
      <c r="AC2" s="11" t="s">
        <v>44</v>
      </c>
      <c r="AD2" s="11" t="s">
        <v>45</v>
      </c>
      <c r="AE2" s="11" t="s">
        <v>46</v>
      </c>
      <c r="AF2" s="11" t="s">
        <v>47</v>
      </c>
      <c r="AG2" s="11" t="s">
        <v>48</v>
      </c>
      <c r="AH2" s="11" t="s">
        <v>0</v>
      </c>
      <c r="AI2" s="11" t="s">
        <v>1</v>
      </c>
      <c r="AJ2" s="11" t="s">
        <v>2</v>
      </c>
      <c r="AK2" s="11" t="s">
        <v>3</v>
      </c>
      <c r="AL2" s="11" t="s">
        <v>4</v>
      </c>
      <c r="AM2" s="11" t="s">
        <v>5</v>
      </c>
      <c r="AN2" s="11" t="s">
        <v>6</v>
      </c>
      <c r="AO2" s="11" t="s">
        <v>7</v>
      </c>
      <c r="AP2" s="11" t="s">
        <v>8</v>
      </c>
      <c r="AQ2" s="11" t="s">
        <v>9</v>
      </c>
      <c r="AR2" s="11" t="s">
        <v>10</v>
      </c>
      <c r="AS2" s="11" t="s">
        <v>80</v>
      </c>
      <c r="AT2" s="11" t="s">
        <v>81</v>
      </c>
      <c r="AU2" s="11" t="s">
        <v>82</v>
      </c>
      <c r="AV2" s="11" t="s">
        <v>83</v>
      </c>
    </row>
    <row r="3" spans="1:48">
      <c r="A3" t="str">
        <f t="shared" ref="A3:A5" si="0">D3&amp;"_"&amp;B3</f>
        <v>1_18629</v>
      </c>
      <c r="B3" s="9">
        <v>18629</v>
      </c>
      <c r="C3" s="9">
        <v>1027428</v>
      </c>
      <c r="D3" t="s">
        <v>95</v>
      </c>
      <c r="E3" t="s">
        <v>115</v>
      </c>
      <c r="F3" t="s">
        <v>101</v>
      </c>
      <c r="G3" t="s">
        <v>103</v>
      </c>
      <c r="H3" t="s">
        <v>112</v>
      </c>
      <c r="I3" t="s">
        <v>104</v>
      </c>
      <c r="J3" t="s">
        <v>93</v>
      </c>
      <c r="L3" t="s">
        <v>103</v>
      </c>
      <c r="O3" t="s">
        <v>94</v>
      </c>
      <c r="P3" s="3">
        <v>20</v>
      </c>
      <c r="Q3" t="s">
        <v>105</v>
      </c>
      <c r="R3" t="s">
        <v>97</v>
      </c>
      <c r="S3" t="s">
        <v>106</v>
      </c>
      <c r="T3" s="3">
        <v>1</v>
      </c>
      <c r="U3" t="s">
        <v>100</v>
      </c>
      <c r="W3" t="s">
        <v>98</v>
      </c>
      <c r="X3" t="s">
        <v>100</v>
      </c>
      <c r="Z3" s="9">
        <v>1027428</v>
      </c>
      <c r="AE3" t="s">
        <v>107</v>
      </c>
      <c r="AF3" t="s">
        <v>103</v>
      </c>
      <c r="AH3" t="s">
        <v>109</v>
      </c>
      <c r="AI3" t="s">
        <v>117</v>
      </c>
      <c r="AJ3" t="s">
        <v>113</v>
      </c>
      <c r="AK3" t="s">
        <v>113</v>
      </c>
      <c r="AN3" t="s">
        <v>113</v>
      </c>
      <c r="AO3" t="s">
        <v>113</v>
      </c>
      <c r="AP3" t="s">
        <v>118</v>
      </c>
      <c r="AQ3" t="s">
        <v>113</v>
      </c>
      <c r="AR3" t="s">
        <v>118</v>
      </c>
      <c r="AS3" t="s">
        <v>100</v>
      </c>
      <c r="AU3" t="s">
        <v>110</v>
      </c>
      <c r="AV3" t="s">
        <v>110</v>
      </c>
    </row>
    <row r="4" spans="1:48">
      <c r="A4" t="str">
        <f t="shared" si="0"/>
        <v>2_18629</v>
      </c>
      <c r="B4" s="9">
        <v>18629</v>
      </c>
      <c r="C4" s="9">
        <v>39449</v>
      </c>
      <c r="D4" t="s">
        <v>102</v>
      </c>
      <c r="E4" t="s">
        <v>111</v>
      </c>
      <c r="F4" t="s">
        <v>101</v>
      </c>
      <c r="G4" t="s">
        <v>103</v>
      </c>
      <c r="H4" t="s">
        <v>112</v>
      </c>
      <c r="I4" t="s">
        <v>104</v>
      </c>
      <c r="J4" t="s">
        <v>93</v>
      </c>
      <c r="L4" t="s">
        <v>103</v>
      </c>
      <c r="O4" t="s">
        <v>94</v>
      </c>
      <c r="P4" s="3">
        <v>20</v>
      </c>
      <c r="Q4" t="s">
        <v>105</v>
      </c>
      <c r="R4" t="s">
        <v>97</v>
      </c>
      <c r="S4" t="s">
        <v>106</v>
      </c>
      <c r="T4" s="3">
        <v>2</v>
      </c>
      <c r="U4" t="s">
        <v>100</v>
      </c>
      <c r="W4" t="s">
        <v>98</v>
      </c>
      <c r="X4" t="s">
        <v>100</v>
      </c>
      <c r="Z4" s="9">
        <v>1027428</v>
      </c>
      <c r="AE4" t="s">
        <v>107</v>
      </c>
      <c r="AF4" t="s">
        <v>103</v>
      </c>
      <c r="AH4" t="s">
        <v>109</v>
      </c>
      <c r="AI4" t="s">
        <v>117</v>
      </c>
      <c r="AJ4" t="s">
        <v>113</v>
      </c>
      <c r="AK4" t="s">
        <v>113</v>
      </c>
      <c r="AN4" t="s">
        <v>113</v>
      </c>
      <c r="AO4" t="s">
        <v>113</v>
      </c>
      <c r="AP4" t="s">
        <v>118</v>
      </c>
      <c r="AQ4" t="s">
        <v>113</v>
      </c>
      <c r="AR4" t="s">
        <v>118</v>
      </c>
      <c r="AS4" t="s">
        <v>100</v>
      </c>
      <c r="AU4" t="s">
        <v>110</v>
      </c>
      <c r="AV4" t="s">
        <v>110</v>
      </c>
    </row>
    <row r="5" spans="1:48">
      <c r="A5" t="str">
        <f t="shared" si="0"/>
        <v>2_39450</v>
      </c>
      <c r="B5" s="9">
        <v>39450</v>
      </c>
      <c r="C5" s="9">
        <v>1027428</v>
      </c>
      <c r="D5" t="s">
        <v>102</v>
      </c>
      <c r="E5" t="s">
        <v>111</v>
      </c>
      <c r="F5" t="s">
        <v>101</v>
      </c>
      <c r="G5" t="s">
        <v>103</v>
      </c>
      <c r="H5" t="s">
        <v>112</v>
      </c>
      <c r="I5" t="s">
        <v>104</v>
      </c>
      <c r="J5" t="s">
        <v>93</v>
      </c>
      <c r="L5" t="s">
        <v>103</v>
      </c>
      <c r="O5" t="s">
        <v>94</v>
      </c>
      <c r="P5" s="3">
        <v>20</v>
      </c>
      <c r="Q5" t="s">
        <v>105</v>
      </c>
      <c r="R5" t="s">
        <v>97</v>
      </c>
      <c r="S5" t="s">
        <v>106</v>
      </c>
      <c r="T5" s="3">
        <v>2</v>
      </c>
      <c r="U5" t="s">
        <v>100</v>
      </c>
      <c r="W5" t="s">
        <v>98</v>
      </c>
      <c r="X5" t="s">
        <v>100</v>
      </c>
      <c r="Z5" s="9">
        <v>1027428</v>
      </c>
      <c r="AE5" t="s">
        <v>107</v>
      </c>
      <c r="AF5" t="s">
        <v>103</v>
      </c>
      <c r="AH5" t="s">
        <v>109</v>
      </c>
      <c r="AI5" t="s">
        <v>117</v>
      </c>
      <c r="AJ5" t="s">
        <v>113</v>
      </c>
      <c r="AK5" t="s">
        <v>113</v>
      </c>
      <c r="AN5" t="s">
        <v>113</v>
      </c>
      <c r="AO5" t="s">
        <v>113</v>
      </c>
      <c r="AP5" t="s">
        <v>118</v>
      </c>
      <c r="AQ5" t="s">
        <v>113</v>
      </c>
      <c r="AR5" t="s">
        <v>118</v>
      </c>
      <c r="AS5" t="s">
        <v>100</v>
      </c>
      <c r="AU5" t="s">
        <v>110</v>
      </c>
      <c r="AV5" t="s">
        <v>110</v>
      </c>
    </row>
  </sheetData>
  <sortState xmlns:xlrd2="http://schemas.microsoft.com/office/spreadsheetml/2017/richdata2" ref="A3:AV5">
    <sortCondition ref="D3:D5"/>
    <sortCondition ref="B3:B5"/>
  </sortState>
  <conditionalFormatting sqref="A3:A5">
    <cfRule type="duplicateValues" dxfId="6" priority="76"/>
  </conditionalFormatting>
  <conditionalFormatting sqref="A1:A5">
    <cfRule type="duplicateValues" dxfId="5" priority="7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P4"/>
  <sheetViews>
    <sheetView topLeftCell="G1" workbookViewId="0">
      <pane ySplit="2" topLeftCell="A3" activePane="bottomLeft" state="frozen"/>
      <selection pane="bottomLeft" activeCell="G5" sqref="A5:XFD23066"/>
    </sheetView>
  </sheetViews>
  <sheetFormatPr defaultRowHeight="15"/>
  <cols>
    <col min="1" max="1" width="12.85546875" bestFit="1" customWidth="1"/>
    <col min="2" max="2" width="20.28515625" bestFit="1" customWidth="1"/>
    <col min="3" max="3" width="18.5703125" bestFit="1" customWidth="1"/>
    <col min="4" max="4" width="14.5703125" bestFit="1" customWidth="1"/>
    <col min="5" max="5" width="93.85546875" customWidth="1"/>
    <col min="6" max="6" width="55.28515625" customWidth="1"/>
    <col min="7" max="7" width="12.140625" customWidth="1"/>
    <col min="8" max="8" width="18.5703125" customWidth="1"/>
    <col min="9" max="9" width="18.28515625" customWidth="1"/>
    <col min="10" max="10" width="23.85546875" customWidth="1"/>
    <col min="11" max="11" width="44.140625" bestFit="1" customWidth="1"/>
    <col min="12" max="12" width="20.7109375" bestFit="1" customWidth="1"/>
    <col min="13" max="13" width="17.7109375" bestFit="1" customWidth="1"/>
    <col min="14" max="14" width="16.28515625" bestFit="1" customWidth="1"/>
    <col min="15" max="15" width="14" bestFit="1" customWidth="1"/>
    <col min="16" max="16" width="5.5703125" bestFit="1" customWidth="1"/>
    <col min="17" max="18" width="14" bestFit="1" customWidth="1"/>
    <col min="19" max="19" width="13.85546875" bestFit="1" customWidth="1"/>
    <col min="20" max="20" width="12.140625" bestFit="1" customWidth="1"/>
    <col min="21" max="21" width="16.140625" bestFit="1" customWidth="1"/>
    <col min="22" max="22" width="11.42578125" bestFit="1" customWidth="1"/>
    <col min="23" max="23" width="22.5703125" bestFit="1" customWidth="1"/>
    <col min="24" max="24" width="18.42578125" bestFit="1" customWidth="1"/>
    <col min="25" max="25" width="25.28515625" bestFit="1" customWidth="1"/>
    <col min="26" max="26" width="28.28515625" bestFit="1" customWidth="1"/>
    <col min="27" max="27" width="14.28515625" bestFit="1" customWidth="1"/>
    <col min="28" max="28" width="21.7109375" bestFit="1" customWidth="1"/>
    <col min="29" max="29" width="24.7109375" bestFit="1" customWidth="1"/>
    <col min="30" max="30" width="50.5703125" bestFit="1" customWidth="1"/>
    <col min="31" max="31" width="19.42578125" bestFit="1" customWidth="1"/>
    <col min="32" max="32" width="22" bestFit="1" customWidth="1"/>
    <col min="33" max="33" width="16.7109375" bestFit="1" customWidth="1"/>
    <col min="34" max="34" width="21.5703125" bestFit="1" customWidth="1"/>
    <col min="35" max="35" width="15.7109375" bestFit="1" customWidth="1"/>
    <col min="36" max="36" width="12" bestFit="1" customWidth="1"/>
    <col min="37" max="37" width="19" bestFit="1" customWidth="1"/>
    <col min="38" max="38" width="17.85546875" bestFit="1" customWidth="1"/>
    <col min="39" max="39" width="26.28515625" bestFit="1" customWidth="1"/>
    <col min="40" max="40" width="30.7109375" bestFit="1" customWidth="1"/>
    <col min="41" max="41" width="15.85546875" bestFit="1" customWidth="1"/>
    <col min="42" max="42" width="12.5703125" bestFit="1" customWidth="1"/>
  </cols>
  <sheetData>
    <row r="1" spans="1:4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</row>
    <row r="2" spans="1:42" s="11" customFormat="1" ht="30">
      <c r="A2" s="12" t="s">
        <v>86</v>
      </c>
      <c r="B2" s="11" t="s">
        <v>18</v>
      </c>
      <c r="C2" s="11" t="s">
        <v>19</v>
      </c>
      <c r="D2" s="11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1" t="s">
        <v>27</v>
      </c>
      <c r="L2" s="11" t="s">
        <v>28</v>
      </c>
      <c r="M2" s="11" t="s">
        <v>29</v>
      </c>
      <c r="N2" s="11" t="s">
        <v>30</v>
      </c>
      <c r="O2" s="11" t="s">
        <v>31</v>
      </c>
      <c r="P2" s="11" t="s">
        <v>32</v>
      </c>
      <c r="Q2" s="11" t="s">
        <v>33</v>
      </c>
      <c r="R2" s="11" t="s">
        <v>34</v>
      </c>
      <c r="S2" s="11" t="s">
        <v>35</v>
      </c>
      <c r="T2" s="11" t="s">
        <v>36</v>
      </c>
      <c r="U2" s="11" t="s">
        <v>37</v>
      </c>
      <c r="V2" s="11" t="s">
        <v>11</v>
      </c>
      <c r="W2" s="11" t="s">
        <v>38</v>
      </c>
      <c r="X2" s="11" t="s">
        <v>39</v>
      </c>
      <c r="Y2" s="11" t="s">
        <v>40</v>
      </c>
      <c r="Z2" s="11" t="s">
        <v>41</v>
      </c>
      <c r="AA2" s="11" t="s">
        <v>42</v>
      </c>
      <c r="AB2" s="11" t="s">
        <v>43</v>
      </c>
      <c r="AC2" s="11" t="s">
        <v>44</v>
      </c>
      <c r="AD2" s="11" t="s">
        <v>45</v>
      </c>
      <c r="AE2" s="11" t="s">
        <v>46</v>
      </c>
      <c r="AF2" s="11" t="s">
        <v>84</v>
      </c>
      <c r="AG2" s="11" t="s">
        <v>85</v>
      </c>
      <c r="AH2" s="11" t="s">
        <v>0</v>
      </c>
      <c r="AI2" s="11" t="s">
        <v>7</v>
      </c>
      <c r="AJ2" s="11" t="s">
        <v>8</v>
      </c>
      <c r="AK2" s="11" t="s">
        <v>9</v>
      </c>
      <c r="AL2" s="11" t="s">
        <v>10</v>
      </c>
      <c r="AM2" s="11" t="s">
        <v>80</v>
      </c>
      <c r="AN2" s="11" t="s">
        <v>81</v>
      </c>
      <c r="AO2" s="11" t="s">
        <v>82</v>
      </c>
      <c r="AP2" s="11" t="s">
        <v>83</v>
      </c>
    </row>
    <row r="3" spans="1:42">
      <c r="A3" t="str">
        <f t="shared" ref="A3:A4" si="0">D3&amp;"_"&amp;B3</f>
        <v>1_18629</v>
      </c>
      <c r="B3" s="9">
        <v>18629</v>
      </c>
      <c r="C3" s="9">
        <v>1027428</v>
      </c>
      <c r="D3" t="s">
        <v>95</v>
      </c>
      <c r="E3" t="s">
        <v>115</v>
      </c>
      <c r="F3" t="s">
        <v>101</v>
      </c>
      <c r="G3" t="s">
        <v>103</v>
      </c>
      <c r="H3" t="s">
        <v>112</v>
      </c>
      <c r="I3" t="s">
        <v>104</v>
      </c>
      <c r="J3" t="s">
        <v>93</v>
      </c>
      <c r="O3" t="s">
        <v>94</v>
      </c>
      <c r="P3" s="3">
        <v>20</v>
      </c>
      <c r="Q3" t="s">
        <v>105</v>
      </c>
      <c r="R3" t="s">
        <v>97</v>
      </c>
      <c r="S3" t="s">
        <v>106</v>
      </c>
      <c r="T3" s="3">
        <v>1</v>
      </c>
      <c r="U3" t="s">
        <v>100</v>
      </c>
      <c r="W3" t="s">
        <v>98</v>
      </c>
      <c r="X3" t="s">
        <v>100</v>
      </c>
      <c r="Z3" s="9">
        <v>1027428</v>
      </c>
      <c r="AE3" t="s">
        <v>107</v>
      </c>
      <c r="AF3" t="s">
        <v>108</v>
      </c>
      <c r="AG3" t="s">
        <v>116</v>
      </c>
      <c r="AH3" t="s">
        <v>109</v>
      </c>
      <c r="AM3" t="s">
        <v>100</v>
      </c>
      <c r="AO3" t="s">
        <v>110</v>
      </c>
      <c r="AP3" t="s">
        <v>110</v>
      </c>
    </row>
    <row r="4" spans="1:42">
      <c r="A4" t="str">
        <f t="shared" si="0"/>
        <v>2_18629</v>
      </c>
      <c r="B4" s="9">
        <v>18629</v>
      </c>
      <c r="C4" s="9">
        <v>39449</v>
      </c>
      <c r="D4" t="s">
        <v>102</v>
      </c>
      <c r="E4" t="s">
        <v>111</v>
      </c>
      <c r="F4" t="s">
        <v>101</v>
      </c>
      <c r="G4" t="s">
        <v>103</v>
      </c>
      <c r="H4" t="s">
        <v>112</v>
      </c>
      <c r="I4" t="s">
        <v>104</v>
      </c>
      <c r="J4" t="s">
        <v>93</v>
      </c>
      <c r="O4" t="s">
        <v>94</v>
      </c>
      <c r="P4" s="3">
        <v>20</v>
      </c>
      <c r="Q4" t="s">
        <v>105</v>
      </c>
      <c r="R4" t="s">
        <v>97</v>
      </c>
      <c r="S4" t="s">
        <v>106</v>
      </c>
      <c r="T4" s="3">
        <v>2</v>
      </c>
      <c r="U4" t="s">
        <v>100</v>
      </c>
      <c r="W4" t="s">
        <v>98</v>
      </c>
      <c r="X4" t="s">
        <v>100</v>
      </c>
      <c r="Z4" s="9">
        <v>1027428</v>
      </c>
      <c r="AE4" t="s">
        <v>107</v>
      </c>
      <c r="AF4" t="s">
        <v>108</v>
      </c>
      <c r="AG4" t="s">
        <v>114</v>
      </c>
      <c r="AH4" t="s">
        <v>109</v>
      </c>
      <c r="AM4" t="s">
        <v>100</v>
      </c>
      <c r="AO4" t="s">
        <v>110</v>
      </c>
      <c r="AP4" t="s">
        <v>110</v>
      </c>
    </row>
  </sheetData>
  <sortState xmlns:xlrd2="http://schemas.microsoft.com/office/spreadsheetml/2017/richdata2" ref="A3:AP4">
    <sortCondition ref="D3:D4"/>
    <sortCondition ref="B3:B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Y4"/>
  <sheetViews>
    <sheetView topLeftCell="C1" workbookViewId="0">
      <pane ySplit="2" topLeftCell="A3" activePane="bottomLeft" state="frozen"/>
      <selection pane="bottomLeft" activeCell="C5" sqref="A5:XFD23057"/>
    </sheetView>
  </sheetViews>
  <sheetFormatPr defaultRowHeight="15"/>
  <cols>
    <col min="1" max="1" width="17.7109375" bestFit="1" customWidth="1"/>
    <col min="2" max="3" width="10.7109375" bestFit="1" customWidth="1"/>
    <col min="21" max="21" width="14" bestFit="1" customWidth="1"/>
  </cols>
  <sheetData>
    <row r="1" spans="1: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</row>
    <row r="2" spans="1:25" ht="31.5">
      <c r="A2" s="5" t="s">
        <v>86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13" t="s">
        <v>55</v>
      </c>
      <c r="I2" s="13" t="s">
        <v>75</v>
      </c>
      <c r="J2" s="13" t="s">
        <v>76</v>
      </c>
      <c r="K2" s="13" t="s">
        <v>56</v>
      </c>
      <c r="L2" s="13" t="s">
        <v>32</v>
      </c>
      <c r="M2" s="13" t="s">
        <v>57</v>
      </c>
      <c r="N2" s="13" t="s">
        <v>58</v>
      </c>
      <c r="O2" s="13" t="s">
        <v>59</v>
      </c>
      <c r="P2" s="13" t="s">
        <v>60</v>
      </c>
      <c r="Q2" s="13" t="s">
        <v>61</v>
      </c>
      <c r="R2" s="13" t="s">
        <v>62</v>
      </c>
      <c r="S2" s="13" t="s">
        <v>63</v>
      </c>
      <c r="T2" s="13" t="s">
        <v>64</v>
      </c>
      <c r="U2" s="13" t="s">
        <v>65</v>
      </c>
      <c r="V2" s="13" t="s">
        <v>66</v>
      </c>
      <c r="W2" s="13" t="s">
        <v>67</v>
      </c>
      <c r="X2" s="13" t="s">
        <v>68</v>
      </c>
      <c r="Y2" s="13" t="s">
        <v>92</v>
      </c>
    </row>
    <row r="3" spans="1:25" ht="31.5">
      <c r="A3" t="str">
        <f t="shared" ref="A3:A4" si="0">D3&amp;"_"&amp;B3</f>
        <v>1_18629</v>
      </c>
      <c r="B3" s="19">
        <v>18629</v>
      </c>
      <c r="C3" s="19">
        <v>1027428</v>
      </c>
      <c r="D3" s="16" t="s">
        <v>95</v>
      </c>
      <c r="E3" s="16" t="s">
        <v>115</v>
      </c>
      <c r="F3" s="16" t="s">
        <v>101</v>
      </c>
      <c r="G3" s="16" t="s">
        <v>112</v>
      </c>
      <c r="H3" s="16" t="s">
        <v>93</v>
      </c>
      <c r="I3" s="16"/>
      <c r="J3" s="16"/>
      <c r="K3" s="16" t="s">
        <v>94</v>
      </c>
      <c r="L3" s="17">
        <v>20</v>
      </c>
      <c r="M3" s="16" t="s">
        <v>96</v>
      </c>
      <c r="N3" s="16" t="s">
        <v>97</v>
      </c>
      <c r="O3" s="16" t="s">
        <v>99</v>
      </c>
      <c r="P3" s="17"/>
      <c r="Q3" s="16"/>
      <c r="R3" s="16" t="s">
        <v>98</v>
      </c>
      <c r="S3" s="17"/>
      <c r="T3" s="16"/>
      <c r="U3" s="20">
        <v>1027428</v>
      </c>
      <c r="V3" s="17"/>
      <c r="W3" s="16"/>
      <c r="X3" s="18"/>
      <c r="Y3" s="16"/>
    </row>
    <row r="4" spans="1:25" ht="31.5">
      <c r="A4" t="str">
        <f t="shared" si="0"/>
        <v>2_18629</v>
      </c>
      <c r="B4" s="19">
        <v>18629</v>
      </c>
      <c r="C4" s="19">
        <v>39449</v>
      </c>
      <c r="D4" s="16" t="s">
        <v>102</v>
      </c>
      <c r="E4" s="16" t="s">
        <v>111</v>
      </c>
      <c r="F4" s="16" t="s">
        <v>101</v>
      </c>
      <c r="G4" s="16" t="s">
        <v>112</v>
      </c>
      <c r="H4" s="16" t="s">
        <v>93</v>
      </c>
      <c r="I4" s="16"/>
      <c r="J4" s="16"/>
      <c r="K4" s="16" t="s">
        <v>94</v>
      </c>
      <c r="L4" s="17">
        <v>20</v>
      </c>
      <c r="M4" s="16" t="s">
        <v>96</v>
      </c>
      <c r="N4" s="16" t="s">
        <v>97</v>
      </c>
      <c r="O4" s="16" t="s">
        <v>99</v>
      </c>
      <c r="P4" s="17"/>
      <c r="Q4" s="16"/>
      <c r="R4" s="16" t="s">
        <v>98</v>
      </c>
      <c r="S4" s="17"/>
      <c r="T4" s="16"/>
      <c r="U4" s="20">
        <v>1027428</v>
      </c>
      <c r="V4" s="17"/>
      <c r="W4" s="16"/>
      <c r="X4" s="18"/>
      <c r="Y4" s="16"/>
    </row>
  </sheetData>
  <sortState xmlns:xlrd2="http://schemas.microsoft.com/office/spreadsheetml/2017/richdata2" ref="A3:AA4">
    <sortCondition ref="D3:D4"/>
    <sortCondition ref="B3:B4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Z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9" sqref="G19"/>
    </sheetView>
  </sheetViews>
  <sheetFormatPr defaultRowHeight="15"/>
  <cols>
    <col min="1" max="2" width="17.7109375" bestFit="1" customWidth="1"/>
    <col min="4" max="4" width="10.85546875" bestFit="1" customWidth="1"/>
    <col min="5" max="5" width="8.7109375" customWidth="1"/>
    <col min="6" max="6" width="11.140625" bestFit="1" customWidth="1"/>
    <col min="10" max="10" width="11" bestFit="1" customWidth="1"/>
  </cols>
  <sheetData>
    <row r="1" spans="1:26" ht="31.5">
      <c r="A1" s="5" t="s">
        <v>86</v>
      </c>
      <c r="B1" s="5" t="s">
        <v>70</v>
      </c>
      <c r="C1" s="13" t="s">
        <v>49</v>
      </c>
      <c r="D1" s="13" t="s">
        <v>50</v>
      </c>
      <c r="E1" s="13" t="s">
        <v>51</v>
      </c>
      <c r="F1" s="13" t="s">
        <v>52</v>
      </c>
      <c r="G1" s="13" t="s">
        <v>53</v>
      </c>
      <c r="H1" s="13" t="s">
        <v>54</v>
      </c>
      <c r="I1" s="13" t="s">
        <v>55</v>
      </c>
      <c r="J1" s="13" t="s">
        <v>75</v>
      </c>
      <c r="K1" s="13" t="s">
        <v>76</v>
      </c>
      <c r="L1" s="13" t="s">
        <v>56</v>
      </c>
      <c r="M1" s="13" t="s">
        <v>32</v>
      </c>
      <c r="N1" s="13" t="s">
        <v>57</v>
      </c>
      <c r="O1" s="13" t="s">
        <v>58</v>
      </c>
      <c r="P1" s="13" t="s">
        <v>59</v>
      </c>
      <c r="Q1" s="13" t="s">
        <v>60</v>
      </c>
      <c r="R1" s="13" t="s">
        <v>61</v>
      </c>
      <c r="S1" s="13" t="s">
        <v>62</v>
      </c>
      <c r="T1" s="13" t="s">
        <v>63</v>
      </c>
      <c r="U1" s="13" t="s">
        <v>64</v>
      </c>
      <c r="V1" s="13" t="s">
        <v>65</v>
      </c>
      <c r="W1" s="13" t="s">
        <v>66</v>
      </c>
      <c r="X1" s="13" t="s">
        <v>67</v>
      </c>
      <c r="Y1" s="13" t="s">
        <v>68</v>
      </c>
      <c r="Z1" s="21" t="s">
        <v>123</v>
      </c>
    </row>
    <row r="2" spans="1:26">
      <c r="A2" t="s">
        <v>119</v>
      </c>
      <c r="B2" t="str">
        <f>_xlfn.IFNA(VLOOKUP($A2,HCMPosition!$A$3:$W$6937,1,FALSE),"Not Loaded")</f>
        <v>1_18629</v>
      </c>
      <c r="C2" t="str">
        <f>IF($B2="Not Loaded","Not Loaded",IF(VLOOKUP($A2,STGPosition!$A$3:$AQ$6936,2,FALSE)=VLOOKUP($A2,HDLPosition!$A$3:$AE$6928,2,FALSE),IF(VLOOKUP($A2,HDLPosition!$A$3:$AE$6928,2,FALSE)=VLOOKUP($A2,HCMPosition!$A$3:$W$6937,2,FALSE),"OK","HCM&lt;&gt;HDL"),"STG&lt;&gt;HDL"))</f>
        <v>OK</v>
      </c>
      <c r="D2" t="str">
        <f>IF($B2="Not Loaded","Not Loaded",IF(VLOOKUP($A2,STGPosition!$A$3:$AQ$6936,3,FALSE)=VLOOKUP($A2,HDLPosition!$A$3:$AE$6928,3,FALSE),IF(VLOOKUP($A2,HDLPosition!$A$3:$AE$6928,3,FALSE)=VLOOKUP($A2,HCMPosition!$A$3:$W$6937,3,FALSE),"OK","HCM&lt;&gt;HDL"),"STG&lt;&gt;HDL"))</f>
        <v>OK</v>
      </c>
      <c r="E2" t="str">
        <f>IF($B2="Not Loaded","Not Loaded",IF(VLOOKUP($A2,STGPosition!$A$3:$AQ$6936,4,FALSE)=VLOOKUP($A2,HDLPosition!$A$3:$AE$6928,4,FALSE),IF(VLOOKUP($A2,HDLPosition!$A$3:$AE$6928,4,FALSE)=VLOOKUP($A2,HCMPosition!$A$3:$W$6937,4,FALSE),"OK","HCM&lt;&gt;HDL"),"STG&lt;&gt;HDL"))</f>
        <v>OK</v>
      </c>
      <c r="F2" t="str">
        <f>IF($B2="Not Loaded","Not Loaded",IF(VLOOKUP($A2,STGPosition!$A$3:$AQ$6936,5,FALSE)=VLOOKUP($A2,HDLPosition!$A$3:$AE$6928,5,FALSE),IF(VLOOKUP($A2,HDLPosition!$A$3:$AE$6928,5,FALSE)=VLOOKUP($A2,HCMPosition!$A$3:$W$6937,5,FALSE),"OK","HCM&lt;&gt;HDL"),"STG&lt;&gt;HDL"))</f>
        <v>OK</v>
      </c>
      <c r="G2" t="str">
        <f>IF($B2="Not Loaded","Not Loaded",IF(VLOOKUP($A2,STGPosition!$A$3:$AQ$6936,6,FALSE)=VLOOKUP($A2,HDLPosition!$A$3:$AE$6928,6,FALSE),IF(VLOOKUP($A2,HDLPosition!$A$3:$AE$6928,6,FALSE)=VLOOKUP($A2,HCMPosition!$A$3:$W$6937,6,FALSE),"OK","HCM&lt;&gt;HDL"),"STG&lt;&gt;HDL"))</f>
        <v>OK</v>
      </c>
      <c r="H2" t="str">
        <f>IF($B2="Not Loaded","Not Loaded",IF(VLOOKUP($A2,STGPosition!$A$3:$AQ$6936,8,FALSE)=VLOOKUP($A2,HDLPosition!$A$3:$AE$6928,8,FALSE),IF(VLOOKUP($A2,HDLPosition!$A$3:$AE$6928,8,FALSE)=VLOOKUP($A2,HCMPosition!$A$3:$W$6937,7,FALSE),"OK","HCM&lt;&gt;HDL"),"STG&lt;&gt;HDL"))</f>
        <v>OK</v>
      </c>
      <c r="I2" t="str">
        <f>IF($B2="Not Loaded","Not Loaded",IF(VLOOKUP($A2,STGPosition!$A$3:$AQ$6936,10,FALSE)=VLOOKUP($A2,HDLPosition!$A$3:$AE$6928,10,FALSE),IF(VLOOKUP($A2,HDLPosition!$A$3:$AE$6928,10,FALSE)=VLOOKUP($A2,HCMPosition!$A$3:$W$6937,8,FALSE),"OK","HCM&lt;&gt;HDL"),"STG&lt;&gt;HDL"))</f>
        <v>OK</v>
      </c>
      <c r="J2" t="str">
        <f>IF($B2="Not Loaded","Not Loaded",IF(VLOOKUP($A2,STGPosition!$A$3:$AQ$6936,13,FALSE)=VLOOKUP($A2,HDLPosition!$A$3:$AE$6928,13,FALSE),IF(VLOOKUP($A2,HDLPosition!$A$3:$AE$6928,13,FALSE)=VLOOKUP($A2,HCMPosition!$A$3:$W$6937,9,FALSE),"OK","HCM&lt;&gt;HDL"),"STG&lt;&gt;HDL"))</f>
        <v>OK</v>
      </c>
      <c r="K2" t="str">
        <f>IF($B2="Not Loaded","Not Loaded",IF(VLOOKUP($A2,STGPosition!$A$3:$AQ$6936,14,FALSE)=VLOOKUP($A2,HDLPosition!$A$3:$AE$6928,14,FALSE),IF(VLOOKUP($A2,HDLPosition!$A$3:$AE$6928,14,FALSE)=VLOOKUP($A2,HCMPosition!$A$3:$W$6937,10,FALSE),"OK","HCM&lt;&gt;HDL"),"STG&lt;&gt;HDL"))</f>
        <v>OK</v>
      </c>
      <c r="L2" t="str">
        <f>IF($B2="Not Loaded","Not Loaded",IF(VLOOKUP($A2,STGPosition!$A$3:$AQ$6936,15,FALSE)=VLOOKUP($A2,HDLPosition!$A$3:$AE$6928,15,FALSE),IF(VLOOKUP($A2,HDLPosition!$A$3:$AE$6928,15,FALSE)=VLOOKUP($A2,HCMPosition!$A$3:$W$6937,11,FALSE),"OK","HCM&lt;&gt;HDL"),"STG&lt;&gt;HDL"))</f>
        <v>OK</v>
      </c>
      <c r="M2" t="str">
        <f>IF($B2="Not Loaded","Not Loaded",IF(VLOOKUP($A2,STGPosition!$A$3:$AQ$6936,16,FALSE)=VLOOKUP($A2,HDLPosition!$A$3:$AE$6928,16,FALSE),IF(VLOOKUP($A2,HDLPosition!$A$3:$AE$6928,16,FALSE)=VLOOKUP($A2,HCMPosition!$A$3:$W$6937,12,FALSE),"OK","HCM&lt;&gt;HDL"),"STG&lt;&gt;HDL"))</f>
        <v>OK</v>
      </c>
      <c r="N2" t="str">
        <f>IF($B2="Not Loaded","Not Loaded",IF(VLOOKUP($A2,STGPosition!$A$3:$AQ$6936,17,FALSE)=VLOOKUP($A2,HDLPosition!$A$3:$AE$6928,17,FALSE),IF(VLOOKUP($A2,HDLPosition!$A$3:$AE$6928,17,FALSE)=VLOOKUP($A2,HCMPosition!$A$3:$W$6937,13,FALSE),"OK","HCM&lt;&gt;HDL"),"STG&lt;&gt;HDL"))</f>
        <v>OK</v>
      </c>
      <c r="O2" t="str">
        <f>IF($B2="Not Loaded","Not Loaded",IF(VLOOKUP($A2,STGPosition!$A$3:$AQ$6936,18,FALSE)=VLOOKUP($A2,HDLPosition!$A$3:$AE$6928,18,FALSE),IF(VLOOKUP($A2,HDLPosition!$A$3:$AE$6928,18,FALSE)=VLOOKUP($A2,HCMPosition!$A$3:$W$6937,14,FALSE),"OK","HCM&lt;&gt;HDL"),"STG&lt;&gt;HDL"))</f>
        <v>OK</v>
      </c>
      <c r="P2" t="str">
        <f>IF($B2="Not Loaded","Not Loaded",IF(VLOOKUP($A2,STGPosition!$A$3:$AQ$6936,19,FALSE)=VLOOKUP($A2,HDLPosition!$A$3:$AE$6928,19,FALSE),IF(VLOOKUP($A2,HDLPosition!$A$3:$AE$6928,19,FALSE)=VLOOKUP($A2,HCMPosition!$A$3:$W$6937,15,FALSE),"OK","HCM&lt;&gt;HDL"),"STG&lt;&gt;HDL"))</f>
        <v>OK</v>
      </c>
      <c r="Q2" t="str">
        <f>IF($B2="Not Loaded","Not Loaded",IF(VLOOKUP($A2,STGPosition!$A$3:$AQ$6936,21,FALSE)=VLOOKUP($A2,HDLPosition!$A$3:$AE$6928,21,FALSE),IF(VLOOKUP($A2,HDLPosition!$A$3:$AE$6930,21,FALSE)=VLOOKUP($A2,HCMPosition!$A$3:$W$6937,16,FALSE),"OK","HCM&lt;&gt;HDL"),"STG&lt;&gt;HDL"))</f>
        <v>OK</v>
      </c>
      <c r="R2" t="str">
        <f>IF($B2="Not Loaded","Not Loaded",IF(VLOOKUP($A2,STGPosition!$A$3:$AQ$6936,22,FALSE)=VLOOKUP($A2,HDLPosition!$A$3:$AE$6928,22,FALSE),IF(VLOOKUP($A2,HDLPosition!$A$3:$AE$6930,22,FALSE)=VLOOKUP($A2,HCMPosition!$A$3:$W$6937,17,FALSE),"OK","HCM&lt;&gt;HDL"),"STG&lt;&gt;HDL"))</f>
        <v>OK</v>
      </c>
      <c r="S2" t="str">
        <f>IF($B2="Not Loaded","Not Loaded",IF(VLOOKUP($A2,STGPosition!$A$3:$AQ$6936,23,FALSE)=VLOOKUP($A2,HDLPosition!$A$3:$AE$6928,23,FALSE),IF(VLOOKUP($A2,HDLPosition!$A$3:$AE$6930,23,FALSE)=VLOOKUP($A2,HCMPosition!$A$3:$W$6937,18,FALSE),"OK","HCM&lt;&gt;HDL"),"STG&lt;&gt;HDL"))</f>
        <v>OK</v>
      </c>
      <c r="T2" t="str">
        <f>IF($B2="Not Loaded","Not Loaded",IF(VLOOKUP($A2,STGPosition!$A$3:$AQ$6936,24,FALSE)=VLOOKUP($A2,HDLPosition!$A$3:$AE$6928,24,FALSE),IF(VLOOKUP($A2,HDLPosition!$A$3:$AE$6930,24,FALSE)=VLOOKUP($A2,HCMPosition!$A$3:$W$6937,19,FALSE),"OK","HCM&lt;&gt;HDL"),"STG&lt;&gt;HDL"))</f>
        <v>OK</v>
      </c>
      <c r="U2" t="str">
        <f>IF($B2="Not Loaded","Not Loaded",IF(VLOOKUP($A2,STGPosition!$A$3:$AQ$6936,25,FALSE)=VLOOKUP($A2,HDLPosition!$A$3:$AE$6928,25,FALSE),IF(VLOOKUP($A2,HDLPosition!$A$3:$AE$6930,25,FALSE)=VLOOKUP($A2,HCMPosition!$A$3:$W$6937,20,FALSE),"OK","HCM&lt;&gt;HDL"),"STG&lt;&gt;HDL"))</f>
        <v>OK</v>
      </c>
      <c r="V2" t="str">
        <f>IF($B2="Not Loaded","Not Loaded",IF(VLOOKUP($A2,STGPosition!$A$3:$AQ$6936,26,FALSE)=VLOOKUP($A2,HDLPosition!$A$3:$AE$6928,26,FALSE),IF(VLOOKUP($A2,HDLPosition!$A$3:$AE$6930,26,FALSE)=VLOOKUP($A2,HCMPosition!$A$3:$W$6937,21,FALSE),"OK","HCM&lt;&gt;HDL"),"STG&lt;&gt;HDL"))</f>
        <v>OK</v>
      </c>
      <c r="W2" t="str">
        <f>IF($B2="Not Loaded","Not Loaded",IF(VLOOKUP($A2,STGPosition!$A$3:$AQ$6936,27,FALSE)=VLOOKUP($A2,HDLPosition!$A$3:$AE$6928,27,FALSE),IF(VLOOKUP($A2,HDLPosition!$A$3:$AE$6930,27,FALSE)=VLOOKUP($A2,HCMPosition!$A$3:$W$6937,22,FALSE),"OK","HCM&lt;&gt;HDL"),"STG&lt;&gt;HDL"))</f>
        <v>OK</v>
      </c>
      <c r="X2" t="str">
        <f>IF($B2="Not Loaded","Not Loaded",IF(VLOOKUP($A2,STGPosition!$A$3:$AQ$6936,28,FALSE)=VLOOKUP($A2,HDLPosition!$A$3:$AE$6928,28,FALSE),IF(VLOOKUP($A2,HDLPosition!$A$3:$AE$6930,28,FALSE)=VLOOKUP($A2,HCMPosition!$A$3:$W$6937,23,FALSE),"OK","HCM&lt;&gt;HDL"),"STG&lt;&gt;HDL"))</f>
        <v>OK</v>
      </c>
      <c r="Y2" t="str">
        <f>IF($B2="Not Loaded","Not Loaded",IF(VLOOKUP($A2,STGPosition!$A$3:$AQ$6936,29,FALSE)=VLOOKUP($A2,HDLPosition!$A$3:$AE$6928,29,FALSE),IF(VLOOKUP($A2,HDLPosition!$A$3:$AE$6930,29,FALSE)=VLOOKUP($A2,HCMPosition!$A$3:$Z$6937,24,FALSE),"OK","HCM&lt;&gt;HDL"),"STG&lt;&gt;HDL"))</f>
        <v>OK</v>
      </c>
      <c r="Z2" t="str">
        <f>IF($B2="Not Loaded","Not Loaded",IF(VLOOKUP($A2,STGPosition!$A$3:$AQ$6936,11,FALSE)=VLOOKUP($A2,HDLPosition!$A$3:$AE$6928,11,FALSE),IF(VLOOKUP($A2,HDLPosition!$A$3:$AE$6930,11,FALSE)=VLOOKUP($A2,HCMPosition!$A$3:$Z$6937,25,FALSE),"OK","HCM&lt;&gt;HDL"),"STG&lt;&gt;HDL"))</f>
        <v>OK</v>
      </c>
    </row>
    <row r="3" spans="1:26">
      <c r="A3" t="s">
        <v>120</v>
      </c>
      <c r="B3" t="str">
        <f>_xlfn.IFNA(VLOOKUP($A3,HCMPosition!$A$3:$W$6937,1,FALSE),"Not Loaded")</f>
        <v>2_18629</v>
      </c>
      <c r="C3" t="str">
        <f>IF($B3="Not Loaded","Not Loaded",IF(VLOOKUP($A3,STGPosition!$A$3:$AQ$6936,2,FALSE)=VLOOKUP($A3,HDLPosition!$A$3:$AE$6928,2,FALSE),IF(VLOOKUP($A3,HDLPosition!$A$3:$AE$6928,2,FALSE)=VLOOKUP($A3,HCMPosition!$A$3:$W$6937,2,FALSE),"OK","HCM&lt;&gt;HDL"),"STG&lt;&gt;HDL"))</f>
        <v>OK</v>
      </c>
      <c r="D3" t="str">
        <f>IF($B3="Not Loaded","Not Loaded",IF(VLOOKUP($A3,STGPosition!$A$3:$AQ$6936,3,FALSE)=VLOOKUP($A3,HDLPosition!$A$3:$AE$6928,3,FALSE),IF(VLOOKUP($A3,HDLPosition!$A$3:$AE$6928,3,FALSE)=VLOOKUP($A3,HCMPosition!$A$3:$W$6937,3,FALSE),"OK","HCM&lt;&gt;HDL"),"STG&lt;&gt;HDL"))</f>
        <v>OK</v>
      </c>
      <c r="E3" t="str">
        <f>IF($B3="Not Loaded","Not Loaded",IF(VLOOKUP($A3,STGPosition!$A$3:$AQ$6936,4,FALSE)=VLOOKUP($A3,HDLPosition!$A$3:$AE$6928,4,FALSE),IF(VLOOKUP($A3,HDLPosition!$A$3:$AE$6928,4,FALSE)=VLOOKUP($A3,HCMPosition!$A$3:$W$6937,4,FALSE),"OK","HCM&lt;&gt;HDL"),"STG&lt;&gt;HDL"))</f>
        <v>OK</v>
      </c>
      <c r="F3" t="str">
        <f>IF($B3="Not Loaded","Not Loaded",IF(VLOOKUP($A3,STGPosition!$A$3:$AQ$6936,5,FALSE)=VLOOKUP($A3,HDLPosition!$A$3:$AE$6928,5,FALSE),IF(VLOOKUP($A3,HDLPosition!$A$3:$AE$6928,5,FALSE)=VLOOKUP($A3,HCMPosition!$A$3:$W$6937,5,FALSE),"OK","HCM&lt;&gt;HDL"),"STG&lt;&gt;HDL"))</f>
        <v>OK</v>
      </c>
      <c r="G3" t="str">
        <f>IF($B3="Not Loaded","Not Loaded",IF(VLOOKUP($A3,STGPosition!$A$3:$AQ$6936,6,FALSE)=VLOOKUP($A3,HDLPosition!$A$3:$AE$6928,6,FALSE),IF(VLOOKUP($A3,HDLPosition!$A$3:$AE$6928,6,FALSE)=VLOOKUP($A3,HCMPosition!$A$3:$W$6937,6,FALSE),"OK","HCM&lt;&gt;HDL"),"STG&lt;&gt;HDL"))</f>
        <v>OK</v>
      </c>
      <c r="H3" t="str">
        <f>IF($B3="Not Loaded","Not Loaded",IF(VLOOKUP($A3,STGPosition!$A$3:$AQ$6936,8,FALSE)=VLOOKUP($A3,HDLPosition!$A$3:$AE$6928,8,FALSE),IF(VLOOKUP($A3,HDLPosition!$A$3:$AE$6928,8,FALSE)=VLOOKUP($A3,HCMPosition!$A$3:$W$6937,7,FALSE),"OK","HCM&lt;&gt;HDL"),"STG&lt;&gt;HDL"))</f>
        <v>OK</v>
      </c>
      <c r="I3" t="str">
        <f>IF($B3="Not Loaded","Not Loaded",IF(VLOOKUP($A3,STGPosition!$A$3:$AQ$6936,10,FALSE)=VLOOKUP($A3,HDLPosition!$A$3:$AE$6928,10,FALSE),IF(VLOOKUP($A3,HDLPosition!$A$3:$AE$6928,10,FALSE)=VLOOKUP($A3,HCMPosition!$A$3:$W$6937,8,FALSE),"OK","HCM&lt;&gt;HDL"),"STG&lt;&gt;HDL"))</f>
        <v>OK</v>
      </c>
      <c r="J3" t="str">
        <f>IF($B3="Not Loaded","Not Loaded",IF(VLOOKUP($A3,STGPosition!$A$3:$AQ$6936,13,FALSE)=VLOOKUP($A3,HDLPosition!$A$3:$AE$6928,13,FALSE),IF(VLOOKUP($A3,HDLPosition!$A$3:$AE$6928,13,FALSE)=VLOOKUP($A3,HCMPosition!$A$3:$W$6937,9,FALSE),"OK","HCM&lt;&gt;HDL"),"STG&lt;&gt;HDL"))</f>
        <v>OK</v>
      </c>
      <c r="K3" t="str">
        <f>IF($B3="Not Loaded","Not Loaded",IF(VLOOKUP($A3,STGPosition!$A$3:$AQ$6936,14,FALSE)=VLOOKUP($A3,HDLPosition!$A$3:$AE$6928,14,FALSE),IF(VLOOKUP($A3,HDLPosition!$A$3:$AE$6928,14,FALSE)=VLOOKUP($A3,HCMPosition!$A$3:$W$6937,10,FALSE),"OK","HCM&lt;&gt;HDL"),"STG&lt;&gt;HDL"))</f>
        <v>OK</v>
      </c>
      <c r="L3" t="str">
        <f>IF($B3="Not Loaded","Not Loaded",IF(VLOOKUP($A3,STGPosition!$A$3:$AQ$6936,15,FALSE)=VLOOKUP($A3,HDLPosition!$A$3:$AE$6928,15,FALSE),IF(VLOOKUP($A3,HDLPosition!$A$3:$AE$6928,15,FALSE)=VLOOKUP($A3,HCMPosition!$A$3:$W$6937,11,FALSE),"OK","HCM&lt;&gt;HDL"),"STG&lt;&gt;HDL"))</f>
        <v>OK</v>
      </c>
      <c r="M3" t="str">
        <f>IF($B3="Not Loaded","Not Loaded",IF(VLOOKUP($A3,STGPosition!$A$3:$AQ$6936,16,FALSE)=VLOOKUP($A3,HDLPosition!$A$3:$AE$6928,16,FALSE),IF(VLOOKUP($A3,HDLPosition!$A$3:$AE$6928,16,FALSE)=VLOOKUP($A3,HCMPosition!$A$3:$W$6937,12,FALSE),"OK","HCM&lt;&gt;HDL"),"STG&lt;&gt;HDL"))</f>
        <v>OK</v>
      </c>
      <c r="N3" t="str">
        <f>IF($B3="Not Loaded","Not Loaded",IF(VLOOKUP($A3,STGPosition!$A$3:$AQ$6936,17,FALSE)=VLOOKUP($A3,HDLPosition!$A$3:$AE$6928,17,FALSE),IF(VLOOKUP($A3,HDLPosition!$A$3:$AE$6928,17,FALSE)=VLOOKUP($A3,HCMPosition!$A$3:$W$6937,13,FALSE),"OK","HCM&lt;&gt;HDL"),"STG&lt;&gt;HDL"))</f>
        <v>OK</v>
      </c>
      <c r="O3" t="str">
        <f>IF($B3="Not Loaded","Not Loaded",IF(VLOOKUP($A3,STGPosition!$A$3:$AQ$6936,18,FALSE)=VLOOKUP($A3,HDLPosition!$A$3:$AE$6928,18,FALSE),IF(VLOOKUP($A3,HDLPosition!$A$3:$AE$6928,18,FALSE)=VLOOKUP($A3,HCMPosition!$A$3:$W$6937,14,FALSE),"OK","HCM&lt;&gt;HDL"),"STG&lt;&gt;HDL"))</f>
        <v>OK</v>
      </c>
      <c r="P3" t="str">
        <f>IF($B3="Not Loaded","Not Loaded",IF(VLOOKUP($A3,STGPosition!$A$3:$AQ$6936,19,FALSE)=VLOOKUP($A3,HDLPosition!$A$3:$AE$6928,19,FALSE),IF(VLOOKUP($A3,HDLPosition!$A$3:$AE$6928,19,FALSE)=VLOOKUP($A3,HCMPosition!$A$3:$W$6937,15,FALSE),"OK","HCM&lt;&gt;HDL"),"STG&lt;&gt;HDL"))</f>
        <v>OK</v>
      </c>
      <c r="Q3" t="str">
        <f>IF($B3="Not Loaded","Not Loaded",IF(VLOOKUP($A3,STGPosition!$A$3:$AQ$6936,21,FALSE)=VLOOKUP($A3,HDLPosition!$A$3:$AE$6928,21,FALSE),IF(VLOOKUP($A3,HDLPosition!$A$3:$AE$6930,21,FALSE)=VLOOKUP($A3,HCMPosition!$A$3:$W$6937,16,FALSE),"OK","HCM&lt;&gt;HDL"),"STG&lt;&gt;HDL"))</f>
        <v>OK</v>
      </c>
      <c r="R3" t="str">
        <f>IF($B3="Not Loaded","Not Loaded",IF(VLOOKUP($A3,STGPosition!$A$3:$AQ$6936,22,FALSE)=VLOOKUP($A3,HDLPosition!$A$3:$AE$6928,22,FALSE),IF(VLOOKUP($A3,HDLPosition!$A$3:$AE$6930,22,FALSE)=VLOOKUP($A3,HCMPosition!$A$3:$W$6937,17,FALSE),"OK","HCM&lt;&gt;HDL"),"STG&lt;&gt;HDL"))</f>
        <v>OK</v>
      </c>
      <c r="S3" t="str">
        <f>IF($B3="Not Loaded","Not Loaded",IF(VLOOKUP($A3,STGPosition!$A$3:$AQ$6936,23,FALSE)=VLOOKUP($A3,HDLPosition!$A$3:$AE$6928,23,FALSE),IF(VLOOKUP($A3,HDLPosition!$A$3:$AE$6930,23,FALSE)=VLOOKUP($A3,HCMPosition!$A$3:$W$6937,18,FALSE),"OK","HCM&lt;&gt;HDL"),"STG&lt;&gt;HDL"))</f>
        <v>OK</v>
      </c>
      <c r="T3" t="str">
        <f>IF($B3="Not Loaded","Not Loaded",IF(VLOOKUP($A3,STGPosition!$A$3:$AQ$6936,24,FALSE)=VLOOKUP($A3,HDLPosition!$A$3:$AE$6928,24,FALSE),IF(VLOOKUP($A3,HDLPosition!$A$3:$AE$6930,24,FALSE)=VLOOKUP($A3,HCMPosition!$A$3:$W$6937,19,FALSE),"OK","HCM&lt;&gt;HDL"),"STG&lt;&gt;HDL"))</f>
        <v>OK</v>
      </c>
      <c r="U3" t="str">
        <f>IF($B3="Not Loaded","Not Loaded",IF(VLOOKUP($A3,STGPosition!$A$3:$AQ$6936,25,FALSE)=VLOOKUP($A3,HDLPosition!$A$3:$AE$6928,25,FALSE),IF(VLOOKUP($A3,HDLPosition!$A$3:$AE$6930,25,FALSE)=VLOOKUP($A3,HCMPosition!$A$3:$W$6937,20,FALSE),"OK","HCM&lt;&gt;HDL"),"STG&lt;&gt;HDL"))</f>
        <v>OK</v>
      </c>
      <c r="V3" t="str">
        <f>IF($B3="Not Loaded","Not Loaded",IF(VLOOKUP($A3,STGPosition!$A$3:$AQ$6936,26,FALSE)=VLOOKUP($A3,HDLPosition!$A$3:$AE$6928,26,FALSE),IF(VLOOKUP($A3,HDLPosition!$A$3:$AE$6930,26,FALSE)=VLOOKUP($A3,HCMPosition!$A$3:$W$6937,21,FALSE),"OK","HCM&lt;&gt;HDL"),"STG&lt;&gt;HDL"))</f>
        <v>OK</v>
      </c>
      <c r="W3" t="str">
        <f>IF($B3="Not Loaded","Not Loaded",IF(VLOOKUP($A3,STGPosition!$A$3:$AQ$6936,27,FALSE)=VLOOKUP($A3,HDLPosition!$A$3:$AE$6928,27,FALSE),IF(VLOOKUP($A3,HDLPosition!$A$3:$AE$6930,27,FALSE)=VLOOKUP($A3,HCMPosition!$A$3:$W$6937,22,FALSE),"OK","HCM&lt;&gt;HDL"),"STG&lt;&gt;HDL"))</f>
        <v>OK</v>
      </c>
      <c r="X3" t="str">
        <f>IF($B3="Not Loaded","Not Loaded",IF(VLOOKUP($A3,STGPosition!$A$3:$AQ$6936,28,FALSE)=VLOOKUP($A3,HDLPosition!$A$3:$AE$6928,28,FALSE),IF(VLOOKUP($A3,HDLPosition!$A$3:$AE$6930,28,FALSE)=VLOOKUP($A3,HCMPosition!$A$3:$W$6937,23,FALSE),"OK","HCM&lt;&gt;HDL"),"STG&lt;&gt;HDL"))</f>
        <v>OK</v>
      </c>
      <c r="Y3" t="str">
        <f>IF($B3="Not Loaded","Not Loaded",IF(VLOOKUP($A3,STGPosition!$A$3:$AQ$6936,29,FALSE)=VLOOKUP($A3,HDLPosition!$A$3:$AE$6928,29,FALSE),IF(VLOOKUP($A3,HDLPosition!$A$3:$AE$6930,29,FALSE)=VLOOKUP($A3,HCMPosition!$A$3:$Z$6937,24,FALSE),"OK","HCM&lt;&gt;HDL"),"STG&lt;&gt;HDL"))</f>
        <v>OK</v>
      </c>
      <c r="Z3" t="str">
        <f>IF($B3="Not Loaded","Not Loaded",IF(VLOOKUP($A3,STGPosition!$A$3:$AQ$6936,11,FALSE)=VLOOKUP($A3,HDLPosition!$A$3:$AE$6928,11,FALSE),IF(VLOOKUP($A3,HDLPosition!$A$3:$AE$6930,11,FALSE)=VLOOKUP($A3,HCMPosition!$A$3:$Z$6937,25,FALSE),"OK","HCM&lt;&gt;HDL"),"STG&lt;&gt;HDL"))</f>
        <v>OK</v>
      </c>
    </row>
  </sheetData>
  <conditionalFormatting sqref="C2:Z3">
    <cfRule type="cellIs" dxfId="4" priority="34" operator="notEqual">
      <formula>"OK"</formula>
    </cfRule>
    <cfRule type="cellIs" dxfId="3" priority="35" operator="equal">
      <formula>"OK"</formula>
    </cfRule>
  </conditionalFormatting>
  <conditionalFormatting sqref="C2:Z3">
    <cfRule type="cellIs" dxfId="2" priority="24" stopIfTrue="1" operator="equal">
      <formula>"Not Loaded"</formula>
    </cfRule>
  </conditionalFormatting>
  <conditionalFormatting sqref="A2:A3">
    <cfRule type="duplicateValues" dxfId="1" priority="78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zoomScale="90" zoomScaleNormal="90" workbookViewId="0">
      <selection activeCell="D19" sqref="D19"/>
    </sheetView>
  </sheetViews>
  <sheetFormatPr defaultColWidth="12.140625" defaultRowHeight="15"/>
  <cols>
    <col min="1" max="1" width="13.140625" style="15" bestFit="1" customWidth="1"/>
    <col min="2" max="2" width="11.140625" bestFit="1" customWidth="1"/>
    <col min="3" max="4" width="48.140625" style="15" bestFit="1" customWidth="1"/>
    <col min="5" max="5" width="49.7109375" style="15" bestFit="1" customWidth="1"/>
    <col min="6" max="16384" width="12.140625" style="15"/>
  </cols>
  <sheetData>
    <row r="1" spans="1:5" ht="12">
      <c r="B1" s="15"/>
      <c r="C1" s="24" t="s">
        <v>90</v>
      </c>
      <c r="D1" s="24"/>
      <c r="E1" s="24"/>
    </row>
    <row r="2" spans="1:5" ht="22.5">
      <c r="A2" s="14" t="s">
        <v>86</v>
      </c>
      <c r="B2" s="14" t="s">
        <v>124</v>
      </c>
      <c r="C2" s="14" t="s">
        <v>73</v>
      </c>
      <c r="D2" s="14" t="s">
        <v>74</v>
      </c>
      <c r="E2" s="14" t="s">
        <v>13</v>
      </c>
    </row>
    <row r="3" spans="1:5">
      <c r="A3" t="s">
        <v>121</v>
      </c>
      <c r="B3" s="22" t="s">
        <v>88</v>
      </c>
      <c r="C3" s="15" t="e">
        <f>VLOOKUP($A3,STGPosition!$A$3:$E$6939,5,FALSE)</f>
        <v>#N/A</v>
      </c>
      <c r="D3" s="15" t="e">
        <f>VLOOKUP($A3,HDLPosition!$A$3:$E$6930,5,FALSE)</f>
        <v>#N/A</v>
      </c>
      <c r="E3" s="15" t="e">
        <f>VLOOKUP($A3,HCMPosition!$A$3:$E$6940,5,FALSE)</f>
        <v>#N/A</v>
      </c>
    </row>
    <row r="4" spans="1:5">
      <c r="A4" t="s">
        <v>122</v>
      </c>
      <c r="B4" s="22" t="s">
        <v>88</v>
      </c>
      <c r="C4" s="15" t="e">
        <f>VLOOKUP($A4,STGPosition!$A$3:$E$6939,5,FALSE)</f>
        <v>#N/A</v>
      </c>
      <c r="D4" s="15" t="e">
        <f>VLOOKUP($A4,HDLPosition!$A$3:$E$6930,5,FALSE)</f>
        <v>#N/A</v>
      </c>
      <c r="E4" s="15" t="e">
        <f>VLOOKUP($A4,HCMPosition!$A$3:$E$6940,5,FALSE)</f>
        <v>#N/A</v>
      </c>
    </row>
  </sheetData>
  <mergeCells count="1">
    <mergeCell ref="C1:E1"/>
  </mergeCells>
  <conditionalFormatting sqref="A3:A4">
    <cfRule type="duplicateValues" dxfId="0" priority="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16C95CC20AB845B736F04A9BD24BFB" ma:contentTypeVersion="12" ma:contentTypeDescription="Create a new document." ma:contentTypeScope="" ma:versionID="fed3b911dae7a8d08853fdd8a728eab0">
  <xsd:schema xmlns:xsd="http://www.w3.org/2001/XMLSchema" xmlns:xs="http://www.w3.org/2001/XMLSchema" xmlns:p="http://schemas.microsoft.com/office/2006/metadata/properties" xmlns:ns2="2b5b883c-7a23-4804-92ae-f91bd5a1abd0" xmlns:ns3="5315d58f-f294-41d1-8758-3ff4e1dfc33e" targetNamespace="http://schemas.microsoft.com/office/2006/metadata/properties" ma:root="true" ma:fieldsID="0cbface36da5e3b514ad6dab523ec295" ns2:_="" ns3:_="">
    <xsd:import namespace="2b5b883c-7a23-4804-92ae-f91bd5a1abd0"/>
    <xsd:import namespace="5315d58f-f294-41d1-8758-3ff4e1dfc3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b883c-7a23-4804-92ae-f91bd5a1ab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15d58f-f294-41d1-8758-3ff4e1dfc33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BDD7CC1-3E1A-485D-A1B8-A2532CE3841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C5B47-8CB4-429B-8163-06D0428B5525}"/>
</file>

<file path=customXml/itemProps3.xml><?xml version="1.0" encoding="utf-8"?>
<ds:datastoreItem xmlns:ds="http://schemas.openxmlformats.org/officeDocument/2006/customXml" ds:itemID="{BAA961DC-28D0-44C2-A7E5-2C50B18F87AD}">
  <ds:schemaRefs>
    <ds:schemaRef ds:uri="http://purl.org/dc/elements/1.1/"/>
    <ds:schemaRef ds:uri="http://schemas.microsoft.com/office/2006/metadata/properties"/>
    <ds:schemaRef ds:uri="9e5ebb6e-1584-4dc0-b988-3e8cf38876a9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ac6a0247-43fa-4535-a5fb-6906f8e53d52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STGPosition</vt:lpstr>
      <vt:lpstr>HDLPosition</vt:lpstr>
      <vt:lpstr>HCMPosition</vt:lpstr>
      <vt:lpstr>RecPosition</vt:lpstr>
      <vt:lpstr>Differences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Niall McColl</dc:creator>
  <cp:lastModifiedBy>Lokesh Shanbhag</cp:lastModifiedBy>
  <dcterms:created xsi:type="dcterms:W3CDTF">2017-12-20T15:36:11Z</dcterms:created>
  <dcterms:modified xsi:type="dcterms:W3CDTF">2021-07-06T10:02:47Z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">
    <vt:lpwstr/>
  </property>
  <property fmtid="{D5CDD505-2E9C-101B-9397-08002B2CF9AE}" pid="3" name="Document Security Type">
    <vt:lpwstr>1;#Restricted|a3967369-70e6-4d62-983e-0cb1053b6319</vt:lpwstr>
  </property>
  <property fmtid="{D5CDD505-2E9C-101B-9397-08002B2CF9AE}" pid="4" name="ContentTypeId">
    <vt:lpwstr>0x0101004516C95CC20AB845B736F04A9BD24BFB</vt:lpwstr>
  </property>
  <property fmtid="{D5CDD505-2E9C-101B-9397-08002B2CF9AE}" pid="5" name="p50bba6284424fd8aeaf865684155bcf">
    <vt:lpwstr/>
  </property>
</Properties>
</file>