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A84522C7-7D37-4FA6-B91D-347623B7FC36}" xr6:coauthVersionLast="47" xr6:coauthVersionMax="47" xr10:uidLastSave="{00000000-0000-0000-0000-000000000000}"/>
  <bookViews>
    <workbookView xWindow="-120" yWindow="-120" windowWidth="29040" windowHeight="15840" tabRatio="574" activeTab="4" xr2:uid="{00000000-000D-0000-FFFF-FFFF00000000}"/>
  </bookViews>
  <sheets>
    <sheet name="Summary" sheetId="38" r:id="rId1"/>
    <sheet name="STGPosition" sheetId="37" r:id="rId2"/>
    <sheet name="HDLPositionGrade" sheetId="28" r:id="rId3"/>
    <sheet name="HCMPositionGrade" sheetId="30" r:id="rId4"/>
    <sheet name="RecPositionGrade" sheetId="36" r:id="rId5"/>
  </sheets>
  <definedNames>
    <definedName name="_xlnm._FilterDatabase" localSheetId="3" hidden="1">HCMPositionGrade!$A$2:$G$4</definedName>
    <definedName name="_xlnm._FilterDatabase" localSheetId="2" hidden="1">HDLPositionGrade!$A$2:$N$2</definedName>
    <definedName name="_xlnm._FilterDatabase" localSheetId="4" hidden="1">RecPositionGrade!$A$1:$E$3</definedName>
    <definedName name="_xlnm._FilterDatabase" localSheetId="1" hidden="1">STGPosition!$A$2:$AV$4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0" l="1"/>
  <c r="A5" i="30"/>
  <c r="A5" i="28"/>
  <c r="A6" i="28"/>
  <c r="A4" i="28"/>
  <c r="A3" i="28"/>
  <c r="A3" i="37"/>
  <c r="D8" i="38"/>
  <c r="C8" i="38"/>
  <c r="B8" i="38"/>
  <c r="A4" i="37"/>
  <c r="A4" i="30" l="1"/>
  <c r="A3" i="30"/>
  <c r="B17" i="38" l="1"/>
  <c r="B13" i="38"/>
  <c r="D17" i="38"/>
  <c r="D13" i="38"/>
  <c r="C3" i="36"/>
  <c r="D3" i="36"/>
  <c r="A3" i="36"/>
  <c r="B3" i="36"/>
  <c r="E3" i="36"/>
  <c r="B16" i="38"/>
  <c r="B15" i="38"/>
  <c r="C2" i="36"/>
  <c r="B14" i="38"/>
  <c r="D15" i="38"/>
  <c r="D16" i="38"/>
  <c r="E2" i="36"/>
  <c r="D14" i="38"/>
  <c r="C17" i="38"/>
  <c r="C13" i="38"/>
  <c r="C16" i="38"/>
  <c r="C14" i="38"/>
  <c r="A2" i="36"/>
  <c r="B2" i="36"/>
  <c r="D2" i="36"/>
  <c r="C15" i="38"/>
</calcChain>
</file>

<file path=xl/sharedStrings.xml><?xml version="1.0" encoding="utf-8"?>
<sst xmlns="http://schemas.openxmlformats.org/spreadsheetml/2006/main" count="197" uniqueCount="109">
  <si>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</si>
  <si>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</si>
  <si>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</si>
  <si>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</si>
  <si>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</si>
  <si>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</si>
  <si>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</si>
  <si>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</si>
  <si>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</si>
  <si>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</si>
  <si>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</si>
  <si>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FREQUENCY</t>
  </si>
  <si>
    <t>Staging</t>
  </si>
  <si>
    <t>HCM</t>
  </si>
  <si>
    <t>Count of Records</t>
  </si>
  <si>
    <t>Data Migration Reconciliation</t>
  </si>
  <si>
    <t xml:space="preserve"> </t>
  </si>
  <si>
    <t>EFFECTIVESTARTDATE</t>
  </si>
  <si>
    <t>EFFECTIVEENDDATE</t>
  </si>
  <si>
    <t>POSITIONCODE</t>
  </si>
  <si>
    <t>NAME</t>
  </si>
  <si>
    <t>DEPARTMENTNAME</t>
  </si>
  <si>
    <t>JOBSETCODE</t>
  </si>
  <si>
    <t>JOBCODE</t>
  </si>
  <si>
    <t>LOCATIONSETCODE</t>
  </si>
  <si>
    <t>LOCATIONCODE</t>
  </si>
  <si>
    <t>GRADELADDERNAME</t>
  </si>
  <si>
    <t>ENTRYGRADESETCODE</t>
  </si>
  <si>
    <t>ENTRYGRADECODE</t>
  </si>
  <si>
    <t>ENTRYSTEPNAME</t>
  </si>
  <si>
    <t>ACTIVESTATUS</t>
  </si>
  <si>
    <t>FTE</t>
  </si>
  <si>
    <t>HIRINGSTATUS</t>
  </si>
  <si>
    <t>FULLPARTTIME</t>
  </si>
  <si>
    <t>POSITIONTYPE</t>
  </si>
  <si>
    <t>HEADCOUNT</t>
  </si>
  <si>
    <t>WORKINGHOURS</t>
  </si>
  <si>
    <t>OVERLAPALLOWEDFLAG</t>
  </si>
  <si>
    <t>PROBATIONPERIOD</t>
  </si>
  <si>
    <t>PROBATIONPERIODUNITCD</t>
  </si>
  <si>
    <t>POSITIONPROJECTEDENDDATE</t>
  </si>
  <si>
    <t>NOTICEPERIOD</t>
  </si>
  <si>
    <t>HESAACTSOCVALUESET</t>
  </si>
  <si>
    <t>UOB_HCM_HESA_NHSCON</t>
  </si>
  <si>
    <t>UOB_HCM_TANDCS</t>
  </si>
  <si>
    <t>BUSINESSUNITNAME</t>
  </si>
  <si>
    <t>GRADESETCODE</t>
  </si>
  <si>
    <t>GRADECODE</t>
  </si>
  <si>
    <t>EFFECTIVE_START_DATE</t>
  </si>
  <si>
    <t>EFFECTIVE_END_DATE</t>
  </si>
  <si>
    <t>POSITION_CODE</t>
  </si>
  <si>
    <t>GRADE_CODE</t>
  </si>
  <si>
    <t>BUSINESS_UNIT_NAME</t>
  </si>
  <si>
    <t>GRADE_NAME</t>
  </si>
  <si>
    <t>Not Loaded</t>
  </si>
  <si>
    <t>Loaded OK</t>
  </si>
  <si>
    <t>HDL</t>
  </si>
  <si>
    <t>Loaded</t>
  </si>
  <si>
    <t>Unique Identifier</t>
  </si>
  <si>
    <t>Uniue Identifier</t>
  </si>
  <si>
    <t>STANDARDWORKINGHOURS</t>
  </si>
  <si>
    <t>STANDARDWORKINGFREQUENCY</t>
  </si>
  <si>
    <t>GRADELADDERID</t>
  </si>
  <si>
    <t>ENTRYSTEPID</t>
  </si>
  <si>
    <t>Object</t>
  </si>
  <si>
    <t>Date</t>
  </si>
  <si>
    <t>Environment</t>
  </si>
  <si>
    <t>STG&lt;&gt;HDL</t>
  </si>
  <si>
    <t>HCM&lt;&gt;HDL</t>
  </si>
  <si>
    <t>Total</t>
  </si>
  <si>
    <t>SOURCESYSTEMOWNER</t>
  </si>
  <si>
    <t>SOURCESYSTEMID</t>
  </si>
  <si>
    <t>Position Grade</t>
  </si>
  <si>
    <t>Position Grade Counts</t>
  </si>
  <si>
    <t>PROD</t>
  </si>
  <si>
    <t>31-DEC-4712</t>
  </si>
  <si>
    <t>UOB Business Unit</t>
  </si>
  <si>
    <t>UOB</t>
  </si>
  <si>
    <t>DATA_MIGRATION</t>
  </si>
  <si>
    <t>POS_INFO_14MAY2019</t>
  </si>
  <si>
    <t>14-MAY-2019</t>
  </si>
  <si>
    <t>SUBBA</t>
  </si>
  <si>
    <t>6</t>
  </si>
  <si>
    <t>9</t>
  </si>
  <si>
    <t>PROF1</t>
  </si>
  <si>
    <t>00005</t>
  </si>
  <si>
    <t>10007</t>
  </si>
  <si>
    <t>POS_10007_GRD</t>
  </si>
  <si>
    <t>10355</t>
  </si>
  <si>
    <t>POS_10355_GRD</t>
  </si>
  <si>
    <t>70</t>
  </si>
  <si>
    <t>Grade 9</t>
  </si>
  <si>
    <t>Professor Band 1</t>
  </si>
  <si>
    <t>COMMON</t>
  </si>
  <si>
    <t>University of Birmingham</t>
  </si>
  <si>
    <t>A</t>
  </si>
  <si>
    <t>Approved</t>
  </si>
  <si>
    <t>FULL_TIME</t>
  </si>
  <si>
    <t>Shared</t>
  </si>
  <si>
    <t>N</t>
  </si>
  <si>
    <t>Y</t>
  </si>
  <si>
    <t/>
  </si>
  <si>
    <t>1</t>
  </si>
  <si>
    <t>#NULL</t>
  </si>
  <si>
    <t>Transaction Services</t>
  </si>
  <si>
    <t>PENSIONER</t>
  </si>
  <si>
    <t>FSSUPEN</t>
  </si>
  <si>
    <t>2</t>
  </si>
  <si>
    <t>Pensions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</si>
</sst>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sz val="8"/>
      <color theme="1"/>
      <name val="Tahoma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11"/>
      <color theme="1"/>
      <name val="Calibri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9" fillId="0" borderId="0"/>
    <xf numFmtId="0" fontId="10" fillId="0" borderId="0"/>
  </cellStyleXfs>
  <cellXfs count="15">
    <xf numFmtId="0" fontId="0" fillId="0" borderId="0" xfId="0"/>
    <xf numFmtId="0" fontId="1" fillId="0" borderId="0" xfId="1"/>
    <xf numFmtId="0" fontId="3" fillId="0" borderId="0" xfId="0" applyFont="1" applyAlignment="1">
      <alignment horizontal="right"/>
    </xf>
    <xf numFmtId="14" fontId="0" fillId="0" borderId="0" xfId="0" applyNumberFormat="1"/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/>
    <xf numFmtId="0" fontId="4" fillId="0" borderId="1" xfId="0" applyFont="1" applyBorder="1" applyAlignment="1">
      <alignment horizontal="left" vertical="top" wrapText="1"/>
    </xf>
    <xf numFmtId="15" fontId="0" fillId="0" borderId="0" xfId="0" applyNumberFormat="1"/>
    <xf numFmtId="14" fontId="4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419632</xdr:colOff>
      <xdr:row>3</xdr:row>
      <xdr:rowOff>152502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I9" sqref="I9"/>
    </sheetView>
  </sheetViews>
  <sheetFormatPr defaultRowHeight="15"/>
  <cols>
    <col min="1" max="1" width="13.85546875" customWidth="1"/>
    <col min="2" max="2" width="9.5703125" customWidth="1"/>
    <col min="7" max="7" width="8.42578125" customWidth="1"/>
    <col min="10" max="10" width="11.5703125" customWidth="1"/>
  </cols>
  <sheetData>
    <row r="1" spans="1:12" ht="15.75">
      <c r="H1" s="10" t="s">
        <v>15</v>
      </c>
    </row>
    <row r="2" spans="1:12">
      <c r="H2" t="s">
        <v>64</v>
      </c>
      <c r="J2" t="s">
        <v>72</v>
      </c>
    </row>
    <row r="3" spans="1:12">
      <c r="H3" t="s">
        <v>65</v>
      </c>
      <c r="J3" s="3">
        <v>43599</v>
      </c>
    </row>
    <row r="4" spans="1:12">
      <c r="H4" t="s">
        <v>66</v>
      </c>
      <c r="J4" t="s">
        <v>74</v>
      </c>
    </row>
    <row r="6" spans="1:12">
      <c r="B6" s="14" t="s">
        <v>14</v>
      </c>
      <c r="C6" s="14"/>
    </row>
    <row r="7" spans="1:12">
      <c r="B7" s="8" t="s">
        <v>12</v>
      </c>
      <c r="C7" t="s">
        <v>56</v>
      </c>
      <c r="D7" s="8" t="s">
        <v>13</v>
      </c>
    </row>
    <row r="8" spans="1:12">
      <c r="A8" t="s">
        <v>72</v>
      </c>
      <c r="B8">
        <f>COUNTA(STGPosition!D3:D2942)</f>
        <v>2</v>
      </c>
      <c r="C8">
        <f>COUNTA(HDLPositionGrade!D3:D3603)</f>
        <v>4</v>
      </c>
      <c r="D8">
        <f>COUNTA(HCMPositionGrade!D3:D3450)</f>
        <v>4</v>
      </c>
    </row>
    <row r="10" spans="1:12">
      <c r="A10" s="1"/>
    </row>
    <row r="11" spans="1:12" ht="23.25">
      <c r="A11" s="6" t="s">
        <v>73</v>
      </c>
      <c r="L11" t="s">
        <v>16</v>
      </c>
    </row>
    <row r="12" spans="1:12" ht="31.5">
      <c r="A12" s="1"/>
      <c r="B12" s="7" t="s">
        <v>48</v>
      </c>
      <c r="C12" s="7" t="s">
        <v>49</v>
      </c>
      <c r="D12" s="7" t="s">
        <v>51</v>
      </c>
    </row>
    <row r="13" spans="1:12">
      <c r="A13" s="4" t="s">
        <v>55</v>
      </c>
      <c r="B13">
        <f ca="1">COUNTIF(RecPositionGrade!C$2:C$7600,"OK")</f>
        <v>0</v>
      </c>
      <c r="C13">
        <f ca="1">COUNTIF(RecPositionGrade!D$2:D$7600,"OK")</f>
        <v>0</v>
      </c>
      <c r="D13">
        <f ca="1">COUNTIF(RecPositionGrade!E$2:E$7600,"OK")</f>
        <v>0</v>
      </c>
    </row>
    <row r="14" spans="1:12">
      <c r="A14" s="4" t="s">
        <v>54</v>
      </c>
      <c r="B14">
        <f ca="1">COUNTIF(RecPositionGrade!C$2:C$7600,"Not Loaded")</f>
        <v>3</v>
      </c>
      <c r="C14">
        <f ca="1">COUNTIF(RecPositionGrade!D$2:D$7600,"Not Loaded")</f>
        <v>3</v>
      </c>
      <c r="D14">
        <f ca="1">COUNTIF(RecPositionGrade!E$2:E$7600,"Not Loaded")</f>
        <v>3</v>
      </c>
    </row>
    <row r="15" spans="1:12">
      <c r="A15" t="s">
        <v>67</v>
      </c>
      <c r="B15">
        <f ca="1">COUNTIF(RecPositionGrade!C$2:C$7600,"STG&lt;&gt;HDL")</f>
        <v>0</v>
      </c>
      <c r="C15">
        <f ca="1">COUNTIF(RecPositionGrade!D$2:D$7600,"STG&lt;&gt;HDL")</f>
        <v>0</v>
      </c>
      <c r="D15">
        <f ca="1">COUNTIF(RecPositionGrade!E$2:E$7600,"STG&lt;&gt;HDL")</f>
        <v>0</v>
      </c>
    </row>
    <row r="16" spans="1:12">
      <c r="A16" s="4" t="s">
        <v>68</v>
      </c>
      <c r="B16">
        <f ca="1">COUNTIF(RecPositionGrade!C$2:C$7600,"HCM&lt;&gt;HDL")</f>
        <v>0</v>
      </c>
      <c r="C16">
        <f ca="1">COUNTIF(RecPositionGrade!D$2:D$7600,"HCM&lt;&gt;HDL")</f>
        <v>0</v>
      </c>
      <c r="D16">
        <f ca="1">COUNTIF(RecPositionGrade!E$2:E$7600,"HCM&lt;&gt;HDL")</f>
        <v>0</v>
      </c>
    </row>
    <row r="17" spans="1:4">
      <c r="A17" s="5" t="s">
        <v>69</v>
      </c>
      <c r="B17" s="5">
        <f ca="1">SUM(B13:B16)</f>
        <v>3</v>
      </c>
      <c r="C17" s="5">
        <f t="shared" ref="C17:D17" ca="1" si="0">SUM(C13:C16)</f>
        <v>3</v>
      </c>
      <c r="D17" s="5">
        <f t="shared" ca="1" si="0"/>
        <v>3</v>
      </c>
    </row>
    <row r="20" spans="1:4">
      <c r="A20" s="4"/>
    </row>
    <row r="21" spans="1:4">
      <c r="A21" s="4"/>
    </row>
    <row r="22" spans="1:4">
      <c r="A22" s="4"/>
    </row>
  </sheetData>
  <mergeCells count="1"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"/>
  <sheetViews>
    <sheetView zoomScale="98" zoomScaleNormal="98" workbookViewId="0">
      <pane ySplit="2" topLeftCell="A3" activePane="bottomLeft" state="frozen"/>
      <selection pane="bottomLeft" activeCell="A3" sqref="A3:A4"/>
    </sheetView>
  </sheetViews>
  <sheetFormatPr defaultRowHeight="15"/>
  <cols>
    <col min="1" max="1" width="26" bestFit="1" customWidth="1"/>
    <col min="2" max="2" width="22.5703125" bestFit="1" customWidth="1"/>
    <col min="3" max="3" width="20.85546875" bestFit="1" customWidth="1"/>
    <col min="4" max="4" width="21.7109375" customWidth="1"/>
    <col min="5" max="5" width="35.5703125" customWidth="1"/>
    <col min="6" max="6" width="9.140625" customWidth="1"/>
    <col min="7" max="7" width="14.140625" bestFit="1" customWidth="1"/>
    <col min="26" max="26" width="12.5703125" bestFit="1" customWidth="1"/>
  </cols>
  <sheetData>
    <row r="1" spans="1:4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 s="9" customFormat="1" ht="60">
      <c r="A2" s="9" t="s">
        <v>59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9" t="s">
        <v>29</v>
      </c>
      <c r="O2" s="9" t="s">
        <v>30</v>
      </c>
      <c r="P2" s="9" t="s">
        <v>31</v>
      </c>
      <c r="Q2" s="9" t="s">
        <v>32</v>
      </c>
      <c r="R2" s="9" t="s">
        <v>33</v>
      </c>
      <c r="S2" s="9" t="s">
        <v>34</v>
      </c>
      <c r="T2" s="9" t="s">
        <v>35</v>
      </c>
      <c r="U2" s="9" t="s">
        <v>36</v>
      </c>
      <c r="V2" s="9" t="s">
        <v>11</v>
      </c>
      <c r="W2" s="9" t="s">
        <v>37</v>
      </c>
      <c r="X2" s="9" t="s">
        <v>38</v>
      </c>
      <c r="Y2" s="9" t="s">
        <v>39</v>
      </c>
      <c r="Z2" s="9" t="s">
        <v>40</v>
      </c>
      <c r="AA2" s="9" t="s">
        <v>41</v>
      </c>
      <c r="AB2" s="9" t="s">
        <v>42</v>
      </c>
      <c r="AC2" s="9" t="s">
        <v>43</v>
      </c>
      <c r="AD2" s="9" t="s">
        <v>44</v>
      </c>
      <c r="AE2" s="9" t="s">
        <v>45</v>
      </c>
      <c r="AF2" s="9" t="s">
        <v>46</v>
      </c>
      <c r="AG2" s="9" t="s">
        <v>47</v>
      </c>
      <c r="AH2" s="9" t="s">
        <v>0</v>
      </c>
      <c r="AI2" s="9" t="s">
        <v>1</v>
      </c>
      <c r="AJ2" s="9" t="s">
        <v>2</v>
      </c>
      <c r="AK2" s="9" t="s">
        <v>3</v>
      </c>
      <c r="AL2" s="9" t="s">
        <v>4</v>
      </c>
      <c r="AM2" s="9" t="s">
        <v>5</v>
      </c>
      <c r="AN2" s="9" t="s">
        <v>6</v>
      </c>
      <c r="AO2" s="9" t="s">
        <v>7</v>
      </c>
      <c r="AP2" s="9" t="s">
        <v>8</v>
      </c>
      <c r="AQ2" s="9" t="s">
        <v>9</v>
      </c>
      <c r="AR2" s="9" t="s">
        <v>10</v>
      </c>
      <c r="AS2" s="9" t="s">
        <v>60</v>
      </c>
      <c r="AT2" s="9" t="s">
        <v>61</v>
      </c>
      <c r="AU2" s="9" t="s">
        <v>62</v>
      </c>
      <c r="AV2" s="9" t="s">
        <v>63</v>
      </c>
    </row>
    <row r="3" spans="1:48">
      <c r="A3" t="str">
        <f>D3&amp;"_"&amp;B3&amp;"_"&amp;M3</f>
        <v>1_18629_</v>
      </c>
      <c r="B3" s="12">
        <v>18629</v>
      </c>
      <c r="C3" s="12">
        <v>1027428</v>
      </c>
      <c r="D3" t="s">
        <v>102</v>
      </c>
      <c r="E3" t="s">
        <v>108</v>
      </c>
      <c r="F3" t="s">
        <v>104</v>
      </c>
      <c r="G3" t="s">
        <v>77</v>
      </c>
      <c r="H3" t="s">
        <v>106</v>
      </c>
      <c r="I3" t="s">
        <v>93</v>
      </c>
      <c r="J3" t="s">
        <v>94</v>
      </c>
      <c r="L3" t="s">
        <v>77</v>
      </c>
      <c r="O3" t="s">
        <v>95</v>
      </c>
      <c r="P3" s="2">
        <v>20</v>
      </c>
      <c r="Q3" t="s">
        <v>96</v>
      </c>
      <c r="R3" t="s">
        <v>97</v>
      </c>
      <c r="S3" t="s">
        <v>98</v>
      </c>
      <c r="T3" s="2">
        <v>1</v>
      </c>
      <c r="U3" t="s">
        <v>101</v>
      </c>
      <c r="W3" t="s">
        <v>99</v>
      </c>
      <c r="X3" t="s">
        <v>101</v>
      </c>
      <c r="Z3" t="s">
        <v>75</v>
      </c>
      <c r="AE3" t="s">
        <v>76</v>
      </c>
      <c r="AF3" t="s">
        <v>77</v>
      </c>
      <c r="AH3" t="s">
        <v>79</v>
      </c>
      <c r="AI3" t="s">
        <v>100</v>
      </c>
      <c r="AJ3" t="s">
        <v>80</v>
      </c>
      <c r="AK3" t="s">
        <v>80</v>
      </c>
      <c r="AN3" t="s">
        <v>80</v>
      </c>
      <c r="AO3" t="s">
        <v>80</v>
      </c>
      <c r="AP3" t="s">
        <v>81</v>
      </c>
      <c r="AQ3" t="s">
        <v>80</v>
      </c>
      <c r="AR3" t="s">
        <v>81</v>
      </c>
      <c r="AS3" t="s">
        <v>101</v>
      </c>
      <c r="AU3" t="s">
        <v>103</v>
      </c>
      <c r="AV3" t="s">
        <v>103</v>
      </c>
    </row>
    <row r="4" spans="1:48">
      <c r="A4" t="str">
        <f t="shared" ref="A3:A4" si="0">D4&amp;"_"&amp;B4&amp;"_"&amp;M4</f>
        <v>2_18629_</v>
      </c>
      <c r="B4" s="12">
        <v>18629</v>
      </c>
      <c r="C4" s="12">
        <v>39449</v>
      </c>
      <c r="D4" t="s">
        <v>107</v>
      </c>
      <c r="E4" t="s">
        <v>105</v>
      </c>
      <c r="F4" t="s">
        <v>104</v>
      </c>
      <c r="G4" t="s">
        <v>77</v>
      </c>
      <c r="H4" t="s">
        <v>106</v>
      </c>
      <c r="I4" t="s">
        <v>93</v>
      </c>
      <c r="J4" t="s">
        <v>94</v>
      </c>
      <c r="L4" t="s">
        <v>77</v>
      </c>
      <c r="O4" t="s">
        <v>95</v>
      </c>
      <c r="P4" s="2">
        <v>20</v>
      </c>
      <c r="Q4" t="s">
        <v>96</v>
      </c>
      <c r="R4" t="s">
        <v>97</v>
      </c>
      <c r="S4" t="s">
        <v>98</v>
      </c>
      <c r="T4" s="2">
        <v>2</v>
      </c>
      <c r="U4" t="s">
        <v>101</v>
      </c>
      <c r="W4" t="s">
        <v>99</v>
      </c>
      <c r="X4" t="s">
        <v>101</v>
      </c>
      <c r="Z4" t="s">
        <v>75</v>
      </c>
      <c r="AE4" t="s">
        <v>76</v>
      </c>
      <c r="AF4" t="s">
        <v>77</v>
      </c>
      <c r="AH4" t="s">
        <v>79</v>
      </c>
      <c r="AI4" t="s">
        <v>100</v>
      </c>
      <c r="AJ4" t="s">
        <v>80</v>
      </c>
      <c r="AK4" t="s">
        <v>80</v>
      </c>
      <c r="AN4" t="s">
        <v>80</v>
      </c>
      <c r="AO4" t="s">
        <v>80</v>
      </c>
      <c r="AP4" t="s">
        <v>81</v>
      </c>
      <c r="AQ4" t="s">
        <v>80</v>
      </c>
      <c r="AR4" t="s">
        <v>81</v>
      </c>
      <c r="AS4" t="s">
        <v>101</v>
      </c>
      <c r="AU4" t="s">
        <v>103</v>
      </c>
      <c r="AV4" t="s">
        <v>103</v>
      </c>
    </row>
  </sheetData>
  <sortState xmlns:xlrd2="http://schemas.microsoft.com/office/spreadsheetml/2017/richdata2" ref="A3:AV4">
    <sortCondition ref="D3:D4"/>
    <sortCondition ref="B3:B4"/>
  </sortState>
  <conditionalFormatting sqref="A3:A4">
    <cfRule type="duplicateValues" dxfId="8" priority="25"/>
  </conditionalFormatting>
  <conditionalFormatting sqref="A1:A4">
    <cfRule type="duplicateValues" dxfId="7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N6"/>
  <sheetViews>
    <sheetView workbookViewId="0">
      <pane ySplit="1" topLeftCell="A2" activePane="bottomLeft" state="frozen"/>
      <selection pane="bottomLeft" activeCell="A6" sqref="A6"/>
    </sheetView>
  </sheetViews>
  <sheetFormatPr defaultRowHeight="15"/>
  <cols>
    <col min="1" max="1" width="19" bestFit="1" customWidth="1"/>
    <col min="2" max="3" width="12.5703125" bestFit="1" customWidth="1"/>
    <col min="4" max="4" width="17.42578125" bestFit="1" customWidth="1"/>
    <col min="5" max="5" width="9" bestFit="1" customWidth="1"/>
    <col min="6" max="6" width="13.5703125" bestFit="1" customWidth="1"/>
    <col min="7" max="7" width="11.42578125" bestFit="1" customWidth="1"/>
    <col min="8" max="8" width="17.5703125" bestFit="1" customWidth="1"/>
    <col min="9" max="9" width="21" bestFit="1" customWidth="1"/>
    <col min="10" max="10" width="21.5703125" bestFit="1" customWidth="1"/>
    <col min="11" max="11" width="12.5703125" bestFit="1" customWidth="1"/>
    <col min="12" max="12" width="8.85546875" bestFit="1" customWidth="1"/>
    <col min="13" max="13" width="12.5703125" bestFit="1" customWidth="1"/>
    <col min="14" max="14" width="9" bestFit="1" customWidth="1"/>
  </cols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s="9" customFormat="1" ht="45">
      <c r="A2" s="9" t="s">
        <v>58</v>
      </c>
      <c r="B2" s="9" t="s">
        <v>17</v>
      </c>
      <c r="C2" s="9" t="s">
        <v>18</v>
      </c>
      <c r="D2" s="9" t="s">
        <v>45</v>
      </c>
      <c r="E2" s="9" t="s">
        <v>46</v>
      </c>
      <c r="F2" s="9" t="s">
        <v>47</v>
      </c>
      <c r="G2" s="9" t="s">
        <v>19</v>
      </c>
      <c r="H2" s="9" t="s">
        <v>70</v>
      </c>
      <c r="I2" s="9" t="s">
        <v>71</v>
      </c>
      <c r="J2" s="9" t="s">
        <v>0</v>
      </c>
      <c r="K2" s="9" t="s">
        <v>7</v>
      </c>
      <c r="L2" s="9" t="s">
        <v>8</v>
      </c>
      <c r="M2" s="9" t="s">
        <v>9</v>
      </c>
      <c r="N2" s="9" t="s">
        <v>10</v>
      </c>
    </row>
    <row r="3" spans="1:14">
      <c r="A3" t="str">
        <f>G3&amp;"_"&amp;B3&amp;"_"&amp;F3</f>
        <v>10007_18629_6</v>
      </c>
      <c r="B3" s="12">
        <v>18629</v>
      </c>
      <c r="C3" s="12">
        <v>1027428</v>
      </c>
      <c r="D3" t="s">
        <v>76</v>
      </c>
      <c r="E3" t="s">
        <v>77</v>
      </c>
      <c r="F3" t="s">
        <v>82</v>
      </c>
      <c r="G3" t="s">
        <v>86</v>
      </c>
      <c r="H3" t="s">
        <v>78</v>
      </c>
      <c r="I3" t="s">
        <v>87</v>
      </c>
      <c r="J3" t="s">
        <v>79</v>
      </c>
      <c r="K3" t="s">
        <v>80</v>
      </c>
      <c r="L3" t="s">
        <v>81</v>
      </c>
      <c r="M3" t="s">
        <v>80</v>
      </c>
      <c r="N3" t="s">
        <v>81</v>
      </c>
    </row>
    <row r="4" spans="1:14">
      <c r="A4" t="str">
        <f>G4&amp;"_"&amp;B4&amp;"_"&amp;F4</f>
        <v>10355_18629_6</v>
      </c>
      <c r="B4" s="12">
        <v>18629</v>
      </c>
      <c r="C4" s="12">
        <v>1027428</v>
      </c>
      <c r="D4" t="s">
        <v>76</v>
      </c>
      <c r="E4" t="s">
        <v>77</v>
      </c>
      <c r="F4" t="s">
        <v>82</v>
      </c>
      <c r="G4" t="s">
        <v>88</v>
      </c>
      <c r="H4" t="s">
        <v>78</v>
      </c>
      <c r="I4" t="s">
        <v>89</v>
      </c>
      <c r="J4" t="s">
        <v>79</v>
      </c>
      <c r="K4" t="s">
        <v>80</v>
      </c>
      <c r="L4" t="s">
        <v>81</v>
      </c>
      <c r="M4" t="s">
        <v>80</v>
      </c>
      <c r="N4" t="s">
        <v>81</v>
      </c>
    </row>
    <row r="5" spans="1:14">
      <c r="A5" t="str">
        <f>G5&amp;"_"&amp;B5&amp;"_"&amp;F5</f>
        <v>1_18629_</v>
      </c>
      <c r="B5" s="12">
        <v>18629</v>
      </c>
      <c r="C5" s="12">
        <v>1027428</v>
      </c>
      <c r="D5" t="s">
        <v>76</v>
      </c>
      <c r="E5" t="s">
        <v>77</v>
      </c>
      <c r="G5" t="s">
        <v>102</v>
      </c>
      <c r="H5" t="s">
        <v>78</v>
      </c>
    </row>
    <row r="6" spans="1:14">
      <c r="A6" t="str">
        <f>G6&amp;"_"&amp;B6&amp;"_"&amp;F6</f>
        <v>2_18629_</v>
      </c>
      <c r="B6" s="12">
        <v>18629</v>
      </c>
      <c r="C6" s="12">
        <v>39449</v>
      </c>
      <c r="D6" t="s">
        <v>76</v>
      </c>
      <c r="E6" t="s">
        <v>77</v>
      </c>
      <c r="G6" t="s">
        <v>107</v>
      </c>
      <c r="H6" t="s">
        <v>78</v>
      </c>
    </row>
  </sheetData>
  <sortState xmlns:xlrd2="http://schemas.microsoft.com/office/spreadsheetml/2017/richdata2" ref="A3:N5">
    <sortCondition ref="F3:F5"/>
    <sortCondition ref="A3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G6"/>
  <sheetViews>
    <sheetView workbookViewId="0">
      <pane ySplit="2" topLeftCell="A3" activePane="bottomLeft" state="frozen"/>
      <selection pane="bottomLeft" activeCell="G33" sqref="G33"/>
    </sheetView>
  </sheetViews>
  <sheetFormatPr defaultRowHeight="15"/>
  <cols>
    <col min="1" max="1" width="19" bestFit="1" customWidth="1"/>
    <col min="3" max="3" width="9.7109375" bestFit="1" customWidth="1"/>
    <col min="7" max="7" width="28" customWidth="1"/>
  </cols>
  <sheetData>
    <row r="1" spans="1: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ht="31.5">
      <c r="A2" s="7" t="s">
        <v>58</v>
      </c>
      <c r="B2" s="7" t="s">
        <v>48</v>
      </c>
      <c r="C2" s="7" t="s">
        <v>49</v>
      </c>
      <c r="D2" s="7" t="s">
        <v>52</v>
      </c>
      <c r="E2" s="7" t="s">
        <v>50</v>
      </c>
      <c r="F2" s="7" t="s">
        <v>51</v>
      </c>
      <c r="G2" s="7" t="s">
        <v>53</v>
      </c>
    </row>
    <row r="3" spans="1:7" ht="31.5">
      <c r="A3" t="str">
        <f t="shared" ref="A3:A6" si="0">E3&amp;"_"&amp;B3&amp;"_"&amp;F3</f>
        <v>00005_18629_PROF1</v>
      </c>
      <c r="B3" s="13">
        <v>18629</v>
      </c>
      <c r="C3" s="13">
        <v>1027428</v>
      </c>
      <c r="D3" s="11" t="s">
        <v>76</v>
      </c>
      <c r="E3" s="11" t="s">
        <v>85</v>
      </c>
      <c r="F3" s="11" t="s">
        <v>84</v>
      </c>
      <c r="G3" s="11" t="s">
        <v>92</v>
      </c>
    </row>
    <row r="4" spans="1:7" ht="31.5">
      <c r="A4" t="str">
        <f t="shared" si="0"/>
        <v>70_18629_9</v>
      </c>
      <c r="B4" s="13">
        <v>18629</v>
      </c>
      <c r="C4" s="13">
        <v>1027428</v>
      </c>
      <c r="D4" s="11" t="s">
        <v>76</v>
      </c>
      <c r="E4" s="11" t="s">
        <v>90</v>
      </c>
      <c r="F4" s="11" t="s">
        <v>83</v>
      </c>
      <c r="G4" s="11" t="s">
        <v>91</v>
      </c>
    </row>
    <row r="5" spans="1:7">
      <c r="A5" t="str">
        <f>E5&amp;"_"&amp;B5&amp;"_"&amp;F5</f>
        <v>1_18629_</v>
      </c>
      <c r="B5" s="12">
        <v>18629</v>
      </c>
      <c r="C5" s="12">
        <v>1027428</v>
      </c>
      <c r="D5" t="s">
        <v>76</v>
      </c>
      <c r="E5" t="s">
        <v>102</v>
      </c>
    </row>
    <row r="6" spans="1:7">
      <c r="A6" t="str">
        <f>E6&amp;"_"&amp;B6&amp;"_"&amp;F6</f>
        <v>2_18629_</v>
      </c>
      <c r="B6" s="12">
        <v>18629</v>
      </c>
      <c r="C6" s="12">
        <v>39449</v>
      </c>
      <c r="D6" t="s">
        <v>76</v>
      </c>
      <c r="E6" t="s">
        <v>107</v>
      </c>
    </row>
  </sheetData>
  <sortState xmlns:xlrd2="http://schemas.microsoft.com/office/spreadsheetml/2017/richdata2" ref="A3:G4">
    <sortCondition ref="E3:E4"/>
    <sortCondition ref="B3:B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abSelected="1" workbookViewId="0">
      <selection activeCell="G26" sqref="G26"/>
    </sheetView>
  </sheetViews>
  <sheetFormatPr defaultRowHeight="15"/>
  <cols>
    <col min="1" max="2" width="26" bestFit="1" customWidth="1"/>
    <col min="3" max="3" width="11.140625" bestFit="1" customWidth="1"/>
    <col min="4" max="4" width="10.85546875" bestFit="1" customWidth="1"/>
  </cols>
  <sheetData>
    <row r="1" spans="1:5" ht="21">
      <c r="A1" s="7" t="s">
        <v>50</v>
      </c>
      <c r="B1" s="7" t="s">
        <v>57</v>
      </c>
      <c r="C1" s="7" t="s">
        <v>48</v>
      </c>
      <c r="D1" s="7" t="s">
        <v>49</v>
      </c>
      <c r="E1" s="7" t="s">
        <v>51</v>
      </c>
    </row>
    <row r="2" spans="1:5">
      <c r="A2" t="str">
        <f ca="1">D2&amp;"_"&amp;B2&amp;"_"&amp;M2</f>
        <v>1_18629_</v>
      </c>
      <c r="B2" t="str">
        <f ca="1">_xlfn.IFNA(TEXT(VLOOKUP($A2,HCMPositionGrade!$A$3:$X$7448,1,FALSE),"0"),"Not Loaded")</f>
        <v>1_18629_</v>
      </c>
      <c r="C2" t="str">
        <f ca="1">IF($B2="Not Loaded","Not Loaded",IF(VLOOKUP($A2,STGPosition!$A$3:$AQ$6227,2,FALSE)=VLOOKUP($A2,HDLPositionGrade!$A$3:$AF$7596,2,FALSE),IF(VLOOKUP($A2,HDLPositionGrade!$A$3:$AF$7596,2,FALSE)=VLOOKUP($A2,HCMPositionGrade!$A$3:$G$7448,2,FALSE),"OK","HCM&lt;&gt;HDL"),"STG&lt;&gt;HDL"))</f>
        <v>OK</v>
      </c>
      <c r="D2" t="str">
        <f ca="1">IF($B2="Not Loaded","Not Loaded",IF(VLOOKUP($A2,STGPosition!$A$3:$AQ$6227,3,FALSE)=VLOOKUP($A2,HDLPositionGrade!$A$3:$AF$7596,3,FALSE),IF(VLOOKUP($A2,HDLPositionGrade!$A$3:$AF$7596,3,FALSE)=VLOOKUP($A2,HCMPositionGrade!$A$3:$G$7448,3,FALSE),"OK","HCM&lt;&gt;HDL"),"STG&lt;&gt;HDL"))</f>
        <v>OK</v>
      </c>
      <c r="E2" t="str">
        <f ca="1">IF($B2="Not Loaded","Not Loaded",IF(VLOOKUP($A2,STGPosition!$A$3:$AQ$6227,13,FALSE)=VLOOKUP($A2,HDLPositionGrade!$A$3:$AF$7596,6,FALSE),IF(VLOOKUP($A2,HDLPositionGrade!$A$3:$AF$7596,6,FALSE)=VLOOKUP($A2,HCMPositionGrade!$A$3:$G$7448,6,FALSE),"OK","HCM&lt;&gt;HDL"),"STG&lt;&gt;HDL"))</f>
        <v>OK</v>
      </c>
    </row>
    <row r="3" spans="1:5">
      <c r="A3" t="str">
        <f t="shared" ref="A3" ca="1" si="0">D3&amp;"_"&amp;B3&amp;"_"&amp;M3</f>
        <v>2_18629_</v>
      </c>
      <c r="B3" t="str">
        <f ca="1">_xlfn.IFNA(TEXT(VLOOKUP($A3,HCMPositionGrade!$A$3:$X$7448,1,FALSE),"0"),"Not Loaded")</f>
        <v>2_18629_</v>
      </c>
      <c r="C3" t="str">
        <f ca="1">IF($B3="Not Loaded","Not Loaded",IF(VLOOKUP($A3,STGPosition!$A$3:$AQ$6227,2,FALSE)=VLOOKUP($A3,HDLPositionGrade!$A$3:$AF$7596,2,FALSE),IF(VLOOKUP($A3,HDLPositionGrade!$A$3:$AF$7596,2,FALSE)=VLOOKUP($A3,HCMPositionGrade!$A$3:$G$7448,2,FALSE),"OK","HCM&lt;&gt;HDL"),"STG&lt;&gt;HDL"))</f>
        <v>OK</v>
      </c>
      <c r="D3" t="str">
        <f ca="1">IF($B3="Not Loaded","Not Loaded",IF(VLOOKUP($A3,STGPosition!$A$3:$AQ$6227,3,FALSE)=VLOOKUP($A3,HDLPositionGrade!$A$3:$AF$7596,3,FALSE),IF(VLOOKUP($A3,HDLPositionGrade!$A$3:$AF$7596,3,FALSE)=VLOOKUP($A3,HCMPositionGrade!$A$3:$G$7448,3,FALSE),"OK","HCM&lt;&gt;HDL"),"STG&lt;&gt;HDL"))</f>
        <v>OK</v>
      </c>
      <c r="E3" t="str">
        <f ca="1">IF($B3="Not Loaded","Not Loaded",IF(VLOOKUP($A3,STGPosition!$A$3:$AQ$6227,13,FALSE)=VLOOKUP($A3,HDLPositionGrade!$A$3:$AF$7596,6,FALSE),IF(VLOOKUP($A3,HDLPositionGrade!$A$3:$AF$7596,6,FALSE)=VLOOKUP($A3,HCMPositionGrade!$A$3:$G$7448,6,FALSE),"OK","HCM&lt;&gt;HDL"),"STG&lt;&gt;HDL"))</f>
        <v>OK</v>
      </c>
    </row>
  </sheetData>
  <conditionalFormatting sqref="B2:B3">
    <cfRule type="cellIs" dxfId="6" priority="9" operator="equal">
      <formula>"Not Loaded"</formula>
    </cfRule>
  </conditionalFormatting>
  <conditionalFormatting sqref="C2:E3">
    <cfRule type="cellIs" dxfId="5" priority="3" operator="equal">
      <formula>"STG&lt;&gt;HDL"</formula>
    </cfRule>
    <cfRule type="cellIs" dxfId="4" priority="4" operator="equal">
      <formula>"OK"</formula>
    </cfRule>
    <cfRule type="cellIs" dxfId="3" priority="5" operator="equal">
      <formula>"Not Loaded"</formula>
    </cfRule>
  </conditionalFormatting>
  <conditionalFormatting sqref="A2:A3">
    <cfRule type="duplicateValues" dxfId="1" priority="1"/>
  </conditionalFormatting>
  <conditionalFormatting sqref="A2:A3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A961DC-28D0-44C2-A7E5-2C50B18F87AD}">
  <ds:schemaRefs>
    <ds:schemaRef ds:uri="ac6a0247-43fa-4535-a5fb-6906f8e53d52"/>
    <ds:schemaRef ds:uri="http://schemas.microsoft.com/office/2006/metadata/properties"/>
    <ds:schemaRef ds:uri="http://schemas.microsoft.com/office/2006/documentManagement/types"/>
    <ds:schemaRef ds:uri="9e5ebb6e-1584-4dc0-b988-3e8cf38876a9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4B741A-91BB-4FD4-B2B0-66671E25D4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STGPosition</vt:lpstr>
      <vt:lpstr>HDLPositionGrade</vt:lpstr>
      <vt:lpstr>HCMPositionGrade</vt:lpstr>
      <vt:lpstr>RecPositionGrade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2021-07-06T10:26:32Z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