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7B17CC50-FDED-4CAD-81D3-ACADAC53A81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8" r:id="rId1"/>
    <sheet name="STG" sheetId="6" r:id="rId2"/>
    <sheet name="HDL" sheetId="7" r:id="rId3"/>
    <sheet name="HCM" sheetId="1" r:id="rId4"/>
    <sheet name="REC" sheetId="5" r:id="rId5"/>
  </sheets>
  <definedNames>
    <definedName name="_xlnm._FilterDatabase" localSheetId="3" hidden="1">HCM!$A$2:$R$4</definedName>
    <definedName name="_xlnm._FilterDatabase" localSheetId="2" hidden="1">HDL!$A$2:$V$4</definedName>
    <definedName name="_xlnm._FilterDatabase" localSheetId="4" hidden="1">REC!$A$1:$J$3</definedName>
    <definedName name="_xlnm._FilterDatabase" localSheetId="1" hidden="1">STG!$B$2:$N$4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3" i="6"/>
  <c r="A4" i="6"/>
  <c r="A3" i="7"/>
  <c r="A4" i="7"/>
  <c r="C8" i="8" l="1"/>
  <c r="D8" i="8"/>
  <c r="E8" i="8"/>
  <c r="B3" i="5"/>
  <c r="J3" i="5" s="1"/>
  <c r="B2" i="5"/>
  <c r="G2" i="5" s="1"/>
  <c r="F2" i="5" l="1"/>
  <c r="E3" i="5"/>
  <c r="I3" i="5"/>
  <c r="C3" i="5"/>
  <c r="H2" i="5"/>
  <c r="G3" i="5"/>
  <c r="E2" i="5"/>
  <c r="D3" i="5"/>
  <c r="H3" i="5"/>
  <c r="D2" i="5"/>
  <c r="F3" i="5"/>
  <c r="J2" i="5"/>
  <c r="C2" i="5"/>
  <c r="I2" i="5"/>
  <c r="J11" i="8" l="1"/>
  <c r="H11" i="8"/>
  <c r="K10" i="8"/>
  <c r="N9" i="8"/>
  <c r="L9" i="8"/>
  <c r="G10" i="8"/>
  <c r="L11" i="8"/>
  <c r="M9" i="8"/>
  <c r="J9" i="8"/>
  <c r="H9" i="8"/>
  <c r="I9" i="8"/>
  <c r="N11" i="8"/>
  <c r="G11" i="8"/>
  <c r="K9" i="8"/>
  <c r="M11" i="8"/>
  <c r="I11" i="8"/>
  <c r="K11" i="8"/>
  <c r="M10" i="8"/>
  <c r="I10" i="8"/>
  <c r="J10" i="8"/>
  <c r="L10" i="8"/>
  <c r="H10" i="8"/>
  <c r="G12" i="8"/>
  <c r="N10" i="8"/>
  <c r="N12" i="8"/>
  <c r="L12" i="8"/>
  <c r="J12" i="8"/>
  <c r="H12" i="8"/>
  <c r="G9" i="8"/>
  <c r="M12" i="8"/>
  <c r="K12" i="8"/>
  <c r="I12" i="8"/>
  <c r="M13" i="8" l="1"/>
  <c r="I13" i="8"/>
  <c r="J13" i="8"/>
  <c r="K13" i="8"/>
  <c r="G13" i="8"/>
  <c r="N13" i="8"/>
  <c r="L13" i="8"/>
  <c r="H13" i="8"/>
</calcChain>
</file>

<file path=xl/sharedStrings.xml><?xml version="1.0" encoding="utf-8"?>
<sst xmlns="http://schemas.openxmlformats.org/spreadsheetml/2006/main" count="138" uniqueCount="65">
  <si>
    <t>CostAllocationAccount</t>
  </si>
  <si>
    <t>Segment1</t>
  </si>
  <si>
    <t>Segment2</t>
  </si>
  <si>
    <t>Segment3</t>
  </si>
  <si>
    <t>Segment4</t>
  </si>
  <si>
    <t>Proportion</t>
  </si>
  <si>
    <t>EffectiveStartDate</t>
  </si>
  <si>
    <t>EffectiveEndDate</t>
  </si>
  <si>
    <t>SourceType</t>
  </si>
  <si>
    <t>ElementLinkName</t>
  </si>
  <si>
    <t>ElementTypeName</t>
  </si>
  <si>
    <t>SourceSubType</t>
  </si>
  <si>
    <t>SubTypeSequence</t>
  </si>
  <si>
    <t>LegislativeDataGroupName</t>
  </si>
  <si>
    <t>SourceSystemOwner</t>
  </si>
  <si>
    <t>SourceSystemId</t>
  </si>
  <si>
    <t>SetCode</t>
  </si>
  <si>
    <t>Unique Identifier</t>
  </si>
  <si>
    <t>SEGMENT1</t>
  </si>
  <si>
    <t>SEGMENT2</t>
  </si>
  <si>
    <t>SEGMENT3</t>
  </si>
  <si>
    <t>SEGMENT4</t>
  </si>
  <si>
    <t>PROPORTION</t>
  </si>
  <si>
    <t>EFFECTIVEDATE</t>
  </si>
  <si>
    <t>SOURCETYPE</t>
  </si>
  <si>
    <t>ELEMENTTYPENAME</t>
  </si>
  <si>
    <t>ELEMENTLINKNAME</t>
  </si>
  <si>
    <t>SETCODE</t>
  </si>
  <si>
    <t>SOURCESUBTYPE</t>
  </si>
  <si>
    <t>SUBTYPESEQUENCE</t>
  </si>
  <si>
    <t>LEGISLATIVEDATAGROUPNAME</t>
  </si>
  <si>
    <t>SOURCESYSTEMID</t>
  </si>
  <si>
    <t>Loaded ?</t>
  </si>
  <si>
    <t>Data Migration Reconciliation</t>
  </si>
  <si>
    <t>Object</t>
  </si>
  <si>
    <t>Date</t>
  </si>
  <si>
    <t xml:space="preserve">Environment </t>
  </si>
  <si>
    <t>Staging</t>
  </si>
  <si>
    <t>HDL</t>
  </si>
  <si>
    <t>HCM</t>
  </si>
  <si>
    <t>Count</t>
  </si>
  <si>
    <t>Not Loaded</t>
  </si>
  <si>
    <t>OK</t>
  </si>
  <si>
    <t>STG&lt;&gt;HDL</t>
  </si>
  <si>
    <t>HCM&lt;&gt;HDL</t>
  </si>
  <si>
    <t>Total Records</t>
  </si>
  <si>
    <t>Element Costing</t>
  </si>
  <si>
    <t>PROD</t>
  </si>
  <si>
    <t>82115</t>
  </si>
  <si>
    <t>0000</t>
  </si>
  <si>
    <t>00000</t>
  </si>
  <si>
    <t>EL</t>
  </si>
  <si>
    <t>BAL</t>
  </si>
  <si>
    <t>GB Legislative Data Group</t>
  </si>
  <si>
    <t>COST</t>
  </si>
  <si>
    <t>10</t>
  </si>
  <si>
    <t>1</t>
  </si>
  <si>
    <t>DATA_MIGRATION</t>
  </si>
  <si>
    <t>UOB</t>
  </si>
  <si>
    <t>Academic Additional Programmed Activities</t>
  </si>
  <si>
    <t xml:space="preserve">Academic Additional Programmed Activities Clinical academic consultants </t>
  </si>
  <si>
    <t>CST_COST_ACCT_Academic_Additional_Programmed_Activities_Clinical_academic_consultants_</t>
  </si>
  <si>
    <t>CST_BAL_ACCT_Academic_Additional_Programmed_Activities_Clinical_academic_consultants_</t>
  </si>
  <si>
    <t>Academic Additional Programmed Activities Clinical academic consultants _BAL</t>
  </si>
  <si>
    <t>Academic Additional Programmed Activities Clinical academic consultants 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</si>
</sst>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0" fontId="5" fillId="0" borderId="0" xfId="1"/>
    <xf numFmtId="0" fontId="5" fillId="0" borderId="0" xfId="1" applyAlignment="1">
      <alignment wrapText="1"/>
    </xf>
    <xf numFmtId="0" fontId="0" fillId="0" borderId="0" xfId="0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2" xfId="0" applyBorder="1"/>
    <xf numFmtId="0" fontId="3" fillId="0" borderId="0" xfId="2"/>
    <xf numFmtId="0" fontId="6" fillId="0" borderId="0" xfId="2" applyFont="1"/>
    <xf numFmtId="0" fontId="7" fillId="0" borderId="0" xfId="3"/>
    <xf numFmtId="0" fontId="3" fillId="0" borderId="0" xfId="2" applyAlignment="1">
      <alignment horizontal="center"/>
    </xf>
    <xf numFmtId="0" fontId="8" fillId="0" borderId="0" xfId="3" applyFont="1"/>
    <xf numFmtId="0" fontId="3" fillId="0" borderId="0" xfId="2" applyFont="1"/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9" fillId="0" borderId="0" xfId="0" applyFont="1" applyAlignment="1">
      <alignment horizontal="right"/>
    </xf>
    <xf numFmtId="15" fontId="2" fillId="0" borderId="0" xfId="2" applyNumberFormat="1" applyFont="1"/>
    <xf numFmtId="0" fontId="1" fillId="0" borderId="0" xfId="2" applyFont="1"/>
    <xf numFmtId="15" fontId="0" fillId="0" borderId="0" xfId="0" applyNumberFormat="1"/>
    <xf numFmtId="14" fontId="4" fillId="0" borderId="1" xfId="0" applyNumberFormat="1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4"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6</xdr:col>
      <xdr:colOff>0</xdr:colOff>
      <xdr:row>3</xdr:row>
      <xdr:rowOff>142977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7150"/>
          <a:ext cx="36480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G10" sqref="G10"/>
    </sheetView>
  </sheetViews>
  <sheetFormatPr defaultColWidth="9.140625" defaultRowHeight="15"/>
  <cols>
    <col min="1" max="8" width="9.140625" style="9"/>
    <col min="9" max="9" width="10" style="9" bestFit="1" customWidth="1"/>
    <col min="10" max="16384" width="9.140625" style="9"/>
  </cols>
  <sheetData>
    <row r="1" spans="1:14" ht="21">
      <c r="G1" s="10" t="s">
        <v>33</v>
      </c>
    </row>
    <row r="2" spans="1:14">
      <c r="G2" s="9" t="s">
        <v>34</v>
      </c>
      <c r="I2" s="9" t="s">
        <v>46</v>
      </c>
    </row>
    <row r="3" spans="1:14">
      <c r="G3" s="9" t="s">
        <v>35</v>
      </c>
      <c r="I3" s="20">
        <v>43599</v>
      </c>
    </row>
    <row r="4" spans="1:14">
      <c r="G4" s="9" t="s">
        <v>36</v>
      </c>
      <c r="I4" s="21" t="s">
        <v>47</v>
      </c>
    </row>
    <row r="7" spans="1:14" ht="21">
      <c r="A7" s="11"/>
      <c r="C7" s="12" t="s">
        <v>37</v>
      </c>
      <c r="D7" s="12" t="s">
        <v>38</v>
      </c>
      <c r="E7" s="9" t="s">
        <v>39</v>
      </c>
      <c r="G7" s="7" t="s">
        <v>1</v>
      </c>
      <c r="H7" s="7" t="s">
        <v>2</v>
      </c>
      <c r="I7" s="7" t="s">
        <v>3</v>
      </c>
      <c r="J7" s="7" t="s">
        <v>4</v>
      </c>
      <c r="K7" s="7" t="s">
        <v>5</v>
      </c>
      <c r="L7" s="7" t="s">
        <v>6</v>
      </c>
      <c r="M7" s="7" t="s">
        <v>9</v>
      </c>
      <c r="N7" s="7" t="s">
        <v>11</v>
      </c>
    </row>
    <row r="8" spans="1:14">
      <c r="A8" s="13" t="s">
        <v>40</v>
      </c>
      <c r="C8" s="9">
        <f>COUNTA(STG!A3:A1027)</f>
        <v>2</v>
      </c>
      <c r="D8" s="9">
        <f>COUNTA(HDL!A3:A1024)</f>
        <v>2</v>
      </c>
      <c r="E8" s="9">
        <f>COUNTA(HCM!A3:A1034)</f>
        <v>2</v>
      </c>
    </row>
    <row r="9" spans="1:14">
      <c r="A9" s="13" t="s">
        <v>41</v>
      </c>
      <c r="G9" s="9">
        <f>COUNTIF(REC!C$2:C$1029,$A9)</f>
        <v>0</v>
      </c>
      <c r="H9" s="9">
        <f>COUNTIF(REC!D$2:D$1029,$A9)</f>
        <v>0</v>
      </c>
      <c r="I9" s="9">
        <f>COUNTIF(REC!E$2:E$1029,$A9)</f>
        <v>0</v>
      </c>
      <c r="J9" s="9">
        <f>COUNTIF(REC!F$2:F$1029,$A9)</f>
        <v>0</v>
      </c>
      <c r="K9" s="9">
        <f>COUNTIF(REC!G$2:G$1029,$A9)</f>
        <v>0</v>
      </c>
      <c r="L9" s="9">
        <f>COUNTIF(REC!H$2:H$1029,$A9)</f>
        <v>0</v>
      </c>
      <c r="M9" s="9">
        <f>COUNTIF(REC!I$2:I$1029,$A9)</f>
        <v>0</v>
      </c>
      <c r="N9" s="9">
        <f>COUNTIF(REC!J$2:J$1029,$A9)</f>
        <v>0</v>
      </c>
    </row>
    <row r="10" spans="1:14">
      <c r="A10" s="13" t="s">
        <v>42</v>
      </c>
      <c r="G10" s="9">
        <f>COUNTIF(REC!C$2:C$1029,$A10)</f>
        <v>2</v>
      </c>
      <c r="H10" s="9">
        <f>COUNTIF(REC!D$2:D$1029,$A10)</f>
        <v>2</v>
      </c>
      <c r="I10" s="9">
        <f>COUNTIF(REC!E$2:E$1029,$A10)</f>
        <v>2</v>
      </c>
      <c r="J10" s="9">
        <f>COUNTIF(REC!F$2:F$1029,$A10)</f>
        <v>2</v>
      </c>
      <c r="K10" s="9">
        <f>COUNTIF(REC!G$2:G$1029,$A10)</f>
        <v>2</v>
      </c>
      <c r="L10" s="9">
        <f>COUNTIF(REC!H$2:H$1029,$A10)</f>
        <v>2</v>
      </c>
      <c r="M10" s="9">
        <f>COUNTIF(REC!I$2:I$1029,$A10)</f>
        <v>2</v>
      </c>
      <c r="N10" s="9">
        <f>COUNTIF(REC!J$2:J$1029,$A10)</f>
        <v>2</v>
      </c>
    </row>
    <row r="11" spans="1:14">
      <c r="A11" s="13" t="s">
        <v>43</v>
      </c>
      <c r="G11" s="9">
        <f>COUNTIF(REC!C$2:C$1029,$A11)</f>
        <v>0</v>
      </c>
      <c r="H11" s="9">
        <f>COUNTIF(REC!D$2:D$1029,$A11)</f>
        <v>0</v>
      </c>
      <c r="I11" s="9">
        <f>COUNTIF(REC!E$2:E$1029,$A11)</f>
        <v>0</v>
      </c>
      <c r="J11" s="9">
        <f>COUNTIF(REC!F$2:F$1029,$A11)</f>
        <v>0</v>
      </c>
      <c r="K11" s="9">
        <f>COUNTIF(REC!G$2:G$1029,$A11)</f>
        <v>0</v>
      </c>
      <c r="L11" s="9">
        <f>COUNTIF(REC!H$2:H$1029,$A11)</f>
        <v>0</v>
      </c>
      <c r="M11" s="9">
        <f>COUNTIF(REC!I$2:I$1029,$A11)</f>
        <v>0</v>
      </c>
      <c r="N11" s="9">
        <f>COUNTIF(REC!J$2:J$1029,$A11)</f>
        <v>0</v>
      </c>
    </row>
    <row r="12" spans="1:14">
      <c r="A12" s="13" t="s">
        <v>44</v>
      </c>
      <c r="G12" s="9">
        <f>COUNTIF(REC!C$2:C$1029,$A12)</f>
        <v>0</v>
      </c>
      <c r="H12" s="9">
        <f>COUNTIF(REC!D$2:D$1029,$A12)</f>
        <v>0</v>
      </c>
      <c r="I12" s="9">
        <f>COUNTIF(REC!E$2:E$1029,$A12)</f>
        <v>0</v>
      </c>
      <c r="J12" s="9">
        <f>COUNTIF(REC!F$2:F$1029,$A12)</f>
        <v>0</v>
      </c>
      <c r="K12" s="9">
        <f>COUNTIF(REC!G$2:G$1029,$A12)</f>
        <v>0</v>
      </c>
      <c r="L12" s="9">
        <f>COUNTIF(REC!H$2:H$1029,$A12)</f>
        <v>0</v>
      </c>
      <c r="M12" s="9">
        <f>COUNTIF(REC!I$2:I$1029,$A12)</f>
        <v>0</v>
      </c>
      <c r="N12" s="9">
        <f>COUNTIF(REC!J$2:J$1029,$A12)</f>
        <v>0</v>
      </c>
    </row>
    <row r="13" spans="1:14">
      <c r="A13" s="14" t="s">
        <v>45</v>
      </c>
      <c r="B13" s="14"/>
      <c r="C13" s="14"/>
      <c r="D13" s="14"/>
      <c r="G13" s="14">
        <f>SUM(G9:G12)</f>
        <v>2</v>
      </c>
      <c r="H13" s="14">
        <f t="shared" ref="H13:N13" si="0">SUM(H9:H12)</f>
        <v>2</v>
      </c>
      <c r="I13" s="14">
        <f t="shared" si="0"/>
        <v>2</v>
      </c>
      <c r="J13" s="14">
        <f t="shared" si="0"/>
        <v>2</v>
      </c>
      <c r="K13" s="14">
        <f t="shared" si="0"/>
        <v>2</v>
      </c>
      <c r="L13" s="14">
        <f t="shared" si="0"/>
        <v>2</v>
      </c>
      <c r="M13" s="14">
        <f t="shared" si="0"/>
        <v>2</v>
      </c>
      <c r="N13" s="14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"/>
  <sheetViews>
    <sheetView workbookViewId="0">
      <pane ySplit="2" topLeftCell="A3" activePane="bottomLeft" state="frozen"/>
      <selection pane="bottomLeft" activeCell="A5" sqref="A5:XFD1975"/>
    </sheetView>
  </sheetViews>
  <sheetFormatPr defaultColWidth="9.140625" defaultRowHeight="12.75"/>
  <cols>
    <col min="1" max="1" width="84.7109375" style="3" bestFit="1" customWidth="1"/>
    <col min="2" max="5" width="11.140625" style="2" bestFit="1" customWidth="1"/>
    <col min="6" max="6" width="13.28515625" style="2" bestFit="1" customWidth="1"/>
    <col min="7" max="7" width="17.28515625" style="2" bestFit="1" customWidth="1"/>
    <col min="8" max="8" width="14.85546875" style="2" bestFit="1" customWidth="1"/>
    <col min="9" max="9" width="60.140625" style="2" bestFit="1" customWidth="1"/>
    <col min="10" max="10" width="78.42578125" style="2" bestFit="1" customWidth="1"/>
    <col min="11" max="11" width="15.5703125" style="2" bestFit="1" customWidth="1"/>
    <col min="12" max="12" width="19.85546875" style="2" bestFit="1" customWidth="1"/>
    <col min="13" max="13" width="22.5703125" style="2" bestFit="1" customWidth="1"/>
    <col min="14" max="14" width="26.85546875" style="2" bestFit="1" customWidth="1"/>
    <col min="15" max="15" width="102" style="2" bestFit="1" customWidth="1"/>
    <col min="16" max="16384" width="9.140625" style="2"/>
  </cols>
  <sheetData>
    <row r="1" spans="1:27">
      <c r="A1" s="3">
        <v>1</v>
      </c>
      <c r="B1" s="2">
        <v>2</v>
      </c>
      <c r="C1" s="3">
        <v>3</v>
      </c>
      <c r="D1" s="2">
        <v>4</v>
      </c>
      <c r="E1" s="3">
        <v>5</v>
      </c>
      <c r="F1" s="2">
        <v>6</v>
      </c>
      <c r="G1" s="3">
        <v>7</v>
      </c>
      <c r="H1" s="2">
        <v>8</v>
      </c>
      <c r="I1" s="3">
        <v>9</v>
      </c>
      <c r="J1" s="2">
        <v>10</v>
      </c>
      <c r="K1" s="3">
        <v>11</v>
      </c>
      <c r="L1" s="2">
        <v>12</v>
      </c>
      <c r="M1" s="3">
        <v>13</v>
      </c>
      <c r="N1" s="2">
        <v>14</v>
      </c>
      <c r="O1" s="3">
        <v>15</v>
      </c>
      <c r="Q1" s="3"/>
      <c r="S1" s="3"/>
      <c r="U1" s="3"/>
      <c r="W1" s="3"/>
      <c r="Y1" s="3"/>
      <c r="AA1" s="3"/>
    </row>
    <row r="2" spans="1:27" ht="15">
      <c r="A2" s="3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</row>
    <row r="3" spans="1:27" ht="15">
      <c r="A3" s="3" t="str">
        <f t="shared" ref="A3:A4" si="0">J3&amp;"_"&amp;L3</f>
        <v>Academic Additional Programmed Activities Clinical academic consultants _BAL</v>
      </c>
      <c r="B3" s="15" t="s">
        <v>55</v>
      </c>
      <c r="C3" s="15" t="s">
        <v>48</v>
      </c>
      <c r="D3" s="15" t="s">
        <v>49</v>
      </c>
      <c r="E3" s="15" t="s">
        <v>50</v>
      </c>
      <c r="F3" s="19">
        <v>1</v>
      </c>
      <c r="G3" s="22">
        <v>42948</v>
      </c>
      <c r="H3" s="15" t="s">
        <v>51</v>
      </c>
      <c r="I3" s="15"/>
      <c r="J3" s="15" t="s">
        <v>60</v>
      </c>
      <c r="K3" s="15"/>
      <c r="L3" s="15" t="s">
        <v>52</v>
      </c>
      <c r="M3" s="19">
        <v>1</v>
      </c>
      <c r="N3" s="15" t="s">
        <v>53</v>
      </c>
      <c r="O3" s="15" t="s">
        <v>62</v>
      </c>
    </row>
    <row r="4" spans="1:27" ht="15">
      <c r="A4" s="3" t="str">
        <f t="shared" si="0"/>
        <v>Academic Additional Programmed Activities Clinical academic consultants _COST</v>
      </c>
      <c r="B4" s="15" t="s">
        <v>55</v>
      </c>
      <c r="C4" s="15"/>
      <c r="D4" s="15"/>
      <c r="E4" s="15"/>
      <c r="F4" s="19">
        <v>1</v>
      </c>
      <c r="G4" s="22">
        <v>42948</v>
      </c>
      <c r="H4" s="15" t="s">
        <v>51</v>
      </c>
      <c r="I4" s="15"/>
      <c r="J4" s="15" t="s">
        <v>60</v>
      </c>
      <c r="K4" s="15"/>
      <c r="L4" s="15" t="s">
        <v>54</v>
      </c>
      <c r="M4" s="19">
        <v>1</v>
      </c>
      <c r="N4" s="15" t="s">
        <v>53</v>
      </c>
      <c r="O4" s="15" t="s">
        <v>61</v>
      </c>
    </row>
  </sheetData>
  <sortState xmlns:xlrd2="http://schemas.microsoft.com/office/spreadsheetml/2017/richdata2" ref="A3:AA4">
    <sortCondition ref="A3:A4"/>
  </sortState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pane ySplit="2" topLeftCell="A3" activePane="bottomLeft" state="frozen"/>
      <selection pane="bottomLeft" activeCell="A5" sqref="A5:XFD1978"/>
    </sheetView>
  </sheetViews>
  <sheetFormatPr defaultColWidth="9.140625" defaultRowHeight="12.75"/>
  <cols>
    <col min="1" max="1" width="45.140625" style="3" bestFit="1" customWidth="1"/>
    <col min="2" max="6" width="9.140625" style="2"/>
    <col min="7" max="7" width="9.85546875" style="2" bestFit="1" customWidth="1"/>
    <col min="8" max="9" width="9.140625" style="2"/>
    <col min="10" max="10" width="80.28515625" style="2" bestFit="1" customWidth="1"/>
    <col min="11" max="16384" width="9.140625" style="2"/>
  </cols>
  <sheetData>
    <row r="1" spans="1:22">
      <c r="A1" s="3">
        <v>1</v>
      </c>
      <c r="B1" s="2">
        <v>2</v>
      </c>
      <c r="C1" s="2">
        <v>3</v>
      </c>
      <c r="D1" s="3">
        <v>4</v>
      </c>
      <c r="E1" s="2">
        <v>5</v>
      </c>
      <c r="F1" s="2">
        <v>6</v>
      </c>
      <c r="G1" s="3">
        <v>7</v>
      </c>
      <c r="H1" s="2">
        <v>8</v>
      </c>
      <c r="I1" s="2">
        <v>9</v>
      </c>
      <c r="J1" s="3">
        <v>10</v>
      </c>
      <c r="K1" s="2">
        <v>11</v>
      </c>
      <c r="L1" s="2">
        <v>12</v>
      </c>
      <c r="M1" s="3">
        <v>13</v>
      </c>
      <c r="N1" s="2">
        <v>14</v>
      </c>
      <c r="O1" s="2">
        <v>15</v>
      </c>
      <c r="P1" s="3"/>
      <c r="S1" s="3"/>
      <c r="V1" s="3"/>
    </row>
    <row r="2" spans="1:22" s="3" customFormat="1" ht="60">
      <c r="A2" s="3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</row>
    <row r="3" spans="1:22" ht="26.25">
      <c r="A3" s="3" t="str">
        <f t="shared" ref="A3:A4" si="0">J3&amp;"_"&amp;L3</f>
        <v>Academic Additional Programmed Activities Clinical academic consultants _BAL</v>
      </c>
      <c r="B3" s="15" t="s">
        <v>55</v>
      </c>
      <c r="C3" s="15" t="s">
        <v>48</v>
      </c>
      <c r="D3" s="15" t="s">
        <v>49</v>
      </c>
      <c r="E3" s="15" t="s">
        <v>50</v>
      </c>
      <c r="F3" s="19">
        <v>1</v>
      </c>
      <c r="G3" s="22">
        <v>42948</v>
      </c>
      <c r="H3" s="15" t="s">
        <v>51</v>
      </c>
      <c r="I3" s="15"/>
      <c r="J3" s="15" t="s">
        <v>60</v>
      </c>
      <c r="K3" s="15"/>
      <c r="L3" s="15" t="s">
        <v>52</v>
      </c>
      <c r="M3" s="19">
        <v>1</v>
      </c>
      <c r="N3" s="15" t="s">
        <v>53</v>
      </c>
      <c r="O3" s="15" t="s">
        <v>62</v>
      </c>
    </row>
    <row r="4" spans="1:22" ht="26.25">
      <c r="A4" s="3" t="str">
        <f t="shared" si="0"/>
        <v>Academic Additional Programmed Activities Clinical academic consultants _COST</v>
      </c>
      <c r="B4" s="15" t="s">
        <v>55</v>
      </c>
      <c r="C4" s="15"/>
      <c r="D4" s="15"/>
      <c r="E4" s="15"/>
      <c r="F4" s="19">
        <v>1</v>
      </c>
      <c r="G4" s="22">
        <v>42948</v>
      </c>
      <c r="H4" s="15" t="s">
        <v>51</v>
      </c>
      <c r="I4" s="15"/>
      <c r="J4" s="15" t="s">
        <v>60</v>
      </c>
      <c r="K4" s="15"/>
      <c r="L4" s="15" t="s">
        <v>54</v>
      </c>
      <c r="M4" s="19">
        <v>1</v>
      </c>
      <c r="N4" s="15" t="s">
        <v>53</v>
      </c>
      <c r="O4" s="15" t="s">
        <v>61</v>
      </c>
    </row>
  </sheetData>
  <sortState xmlns:xlrd2="http://schemas.microsoft.com/office/spreadsheetml/2017/richdata2" ref="A3:V4">
    <sortCondition ref="A3:A4"/>
  </sortState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"/>
  <sheetViews>
    <sheetView showGridLines="0" workbookViewId="0">
      <selection activeCell="A5" sqref="A5:XFD1968"/>
    </sheetView>
  </sheetViews>
  <sheetFormatPr defaultColWidth="33.42578125" defaultRowHeight="15"/>
  <cols>
    <col min="1" max="1" width="39.42578125" style="4" customWidth="1"/>
    <col min="2" max="2" width="16.42578125" bestFit="1" customWidth="1"/>
    <col min="3" max="6" width="7.85546875" bestFit="1" customWidth="1"/>
    <col min="7" max="7" width="8.140625" bestFit="1" customWidth="1"/>
    <col min="8" max="8" width="14" bestFit="1" customWidth="1"/>
    <col min="9" max="9" width="13.140625" bestFit="1" customWidth="1"/>
    <col min="10" max="10" width="9.140625" bestFit="1" customWidth="1"/>
    <col min="13" max="13" width="11.7109375" bestFit="1" customWidth="1"/>
    <col min="14" max="14" width="13.85546875" bestFit="1" customWidth="1"/>
    <col min="15" max="15" width="19.7109375" bestFit="1" customWidth="1"/>
    <col min="16" max="16" width="15.42578125" bestFit="1" customWidth="1"/>
    <col min="18" max="18" width="6.85546875" bestFit="1" customWidth="1"/>
  </cols>
  <sheetData>
    <row r="1" spans="1:19">
      <c r="A1" s="4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9">
      <c r="A2" s="6" t="s">
        <v>17</v>
      </c>
      <c r="B2" s="5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9" ht="45">
      <c r="A3" s="6" t="str">
        <f t="shared" ref="A3:A4" si="0">K3&amp;"_"&amp;M3</f>
        <v>Academic Additional Programmed Activities Clinical academic consultants _BAL</v>
      </c>
      <c r="B3" s="16" t="s">
        <v>0</v>
      </c>
      <c r="C3" s="16" t="s">
        <v>55</v>
      </c>
      <c r="D3" s="16" t="s">
        <v>48</v>
      </c>
      <c r="E3" s="16" t="s">
        <v>49</v>
      </c>
      <c r="F3" s="16" t="s">
        <v>50</v>
      </c>
      <c r="G3" s="17">
        <v>1</v>
      </c>
      <c r="H3" s="23">
        <v>42948</v>
      </c>
      <c r="I3" s="23">
        <v>1027428</v>
      </c>
      <c r="J3" s="16" t="s">
        <v>51</v>
      </c>
      <c r="K3" s="16" t="s">
        <v>60</v>
      </c>
      <c r="L3" s="16" t="s">
        <v>59</v>
      </c>
      <c r="M3" s="16" t="s">
        <v>52</v>
      </c>
      <c r="N3" s="17" t="s">
        <v>56</v>
      </c>
      <c r="O3" s="16" t="s">
        <v>53</v>
      </c>
      <c r="P3" s="16" t="s">
        <v>57</v>
      </c>
      <c r="Q3" s="16" t="s">
        <v>62</v>
      </c>
      <c r="R3" s="16" t="s">
        <v>58</v>
      </c>
      <c r="S3" s="15"/>
    </row>
    <row r="4" spans="1:19" ht="45">
      <c r="A4" s="6" t="str">
        <f t="shared" si="0"/>
        <v>Academic Additional Programmed Activities Clinical academic consultants _COST</v>
      </c>
      <c r="B4" s="16" t="s">
        <v>0</v>
      </c>
      <c r="C4" s="16" t="s">
        <v>55</v>
      </c>
      <c r="D4" s="18"/>
      <c r="E4" s="18"/>
      <c r="F4" s="18"/>
      <c r="G4" s="17">
        <v>1</v>
      </c>
      <c r="H4" s="23">
        <v>42948</v>
      </c>
      <c r="I4" s="23">
        <v>1027428</v>
      </c>
      <c r="J4" s="16" t="s">
        <v>51</v>
      </c>
      <c r="K4" s="16" t="s">
        <v>60</v>
      </c>
      <c r="L4" s="16" t="s">
        <v>59</v>
      </c>
      <c r="M4" s="16" t="s">
        <v>54</v>
      </c>
      <c r="N4" s="17" t="s">
        <v>56</v>
      </c>
      <c r="O4" s="16" t="s">
        <v>53</v>
      </c>
      <c r="P4" s="16" t="s">
        <v>57</v>
      </c>
      <c r="Q4" s="16" t="s">
        <v>61</v>
      </c>
      <c r="R4" s="16" t="s">
        <v>58</v>
      </c>
      <c r="S4" s="15"/>
    </row>
  </sheetData>
  <sortState xmlns:xlrd2="http://schemas.microsoft.com/office/spreadsheetml/2017/richdata2" ref="A3:S4">
    <sortCondition ref="A3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workbookViewId="0">
      <selection activeCell="F4" sqref="F4"/>
    </sheetView>
  </sheetViews>
  <sheetFormatPr defaultRowHeight="15"/>
  <cols>
    <col min="1" max="1" width="65.5703125" customWidth="1"/>
  </cols>
  <sheetData>
    <row r="1" spans="1:10" ht="21">
      <c r="A1" s="7" t="s">
        <v>17</v>
      </c>
      <c r="B1" s="7" t="s">
        <v>32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11</v>
      </c>
    </row>
    <row r="2" spans="1:10" ht="30">
      <c r="A2" s="6" t="s">
        <v>63</v>
      </c>
      <c r="B2" s="8" t="str">
        <f>_xlfn.IFNA(TEXT(VLOOKUP($A2,HCM!$A$3:$F$8034,1,FALSE),"0"),"Not Loaded")</f>
        <v>Academic Additional Programmed Activities Clinical academic consultants _BAL</v>
      </c>
      <c r="C2" s="8" t="str">
        <f>IF($B2="Not Loaded","Not Loaded",IF(VLOOKUP($A2,STG!$A$3:$AP$1027,2,FALSE)=VLOOKUP($A2,HDL!$A$3:$Z$1024,2,FALSE),IF(VLOOKUP($A2,HDL!$A$3:$Z$1024,2,FALSE)=VLOOKUP($A2,HCM!$A$2:$F$1034,3,FALSE),"OK","HCM&lt;&gt;HDL"),"STG&lt;&gt;HDL"))</f>
        <v>OK</v>
      </c>
      <c r="D2" s="8" t="str">
        <f>IF($B2="Not Loaded","Not Loaded",IF(VLOOKUP($A2,STG!$A$3:$AP$1027,3,FALSE)=VLOOKUP($A2,HDL!$A$3:$Z$1024,3,FALSE),IF(VLOOKUP($A2,HDL!$A$3:$Z$1024,3,FALSE)=VLOOKUP($A2,HCM!$A$2:$F$1034,4,FALSE),"OK","HCM&lt;&gt;HDL"),"STG&lt;&gt;HDL"))</f>
        <v>OK</v>
      </c>
      <c r="E2" s="8" t="str">
        <f>IF($B2="Not Loaded","Not Loaded",IF(VLOOKUP($A2,STG!$A$3:$AP$1027,4,FALSE)=VLOOKUP($A2,HDL!$A$3:$Z$1024,4,FALSE),IF(VLOOKUP($A2,HDL!$A$3:$Z$1024,4,FALSE)=VLOOKUP($A2,HCM!$A$2:$F$1034,5,FALSE),"OK","HCM&lt;&gt;HDL"),"STG&lt;&gt;HDL"))</f>
        <v>OK</v>
      </c>
      <c r="F2" s="8" t="str">
        <f>IF($B2="Not Loaded","Not Loaded",IF(VLOOKUP($A2,STG!$A$3:$AP$1027,5,FALSE)=VLOOKUP($A2,HDL!$A$3:$Z$1024,5,FALSE),IF(VLOOKUP($A2,HDL!$A$3:$Z$1024,5,FALSE)=VLOOKUP($A2,HCM!$A$2:$F$1034,6,FALSE),"OK","HCM&lt;&gt;HDL"),"STG&lt;&gt;HDL"))</f>
        <v>OK</v>
      </c>
      <c r="G2" s="8" t="str">
        <f>IF($B2="Not Loaded","Not Loaded",IF(VLOOKUP($A2,STG!$A$3:$AP$1027,6,FALSE)=VLOOKUP($A2,HDL!$A$3:$Z$1024,6,FALSE),IF(VLOOKUP($A2,HDL!$A$3:$Z$1024,6,FALSE)=VLOOKUP($A2,HCM!$A$2:$Z$1034,7,FALSE),"OK","HCM&lt;&gt;HDL"),"STG&lt;&gt;HDL"))</f>
        <v>OK</v>
      </c>
      <c r="H2" s="8" t="str">
        <f>IF($B2="Not Loaded","Not Loaded",IF(VLOOKUP($A2,STG!$A$3:$AP$1027,7,FALSE)=VLOOKUP($A2,HDL!$A$3:$Z$1024,7,FALSE),IF(VLOOKUP($A2,HDL!$A$3:$Z$1024,7,FALSE)=VLOOKUP($A2,HCM!$A$2:$Z$1034,8,FALSE),"OK","HCM&lt;&gt;HDL"),"STG&lt;&gt;HDL"))</f>
        <v>OK</v>
      </c>
      <c r="I2" s="8" t="str">
        <f>IF($B2="Not Loaded","Not Loaded",IF(VLOOKUP($A2,STG!$A$3:$AP$1027,10,FALSE)=VLOOKUP($A2,HDL!$A$3:$Z$1024,10,FALSE),IF(VLOOKUP($A2,HDL!$A$3:$Z$1024,10,FALSE)=VLOOKUP($A2,HCM!$A$2:$Z$1034,11,FALSE),"OK","HCM&lt;&gt;HDL"),"STG&lt;&gt;HDL"))</f>
        <v>OK</v>
      </c>
      <c r="J2" s="8" t="str">
        <f>IF($B2="Not Loaded","Not Loaded",IF(VLOOKUP($A2,STG!$A$3:$AP$1027,12,FALSE)=VLOOKUP($A2,HDL!$A$3:$Z$1024,12,FALSE),IF(VLOOKUP($A2,HDL!$A$3:$Z$1024,12,FALSE)=VLOOKUP($A2,HCM!$A$2:$Z$1034,13,FALSE),"OK","HCM&lt;&gt;HDL"),"STG&lt;&gt;HDL"))</f>
        <v>OK</v>
      </c>
    </row>
    <row r="3" spans="1:10" ht="30">
      <c r="A3" s="6" t="s">
        <v>64</v>
      </c>
      <c r="B3" s="8" t="str">
        <f>_xlfn.IFNA(TEXT(VLOOKUP($A3,HCM!$A$3:$F$8034,1,FALSE),"0"),"Not Loaded")</f>
        <v>Academic Additional Programmed Activities Clinical academic consultants _COST</v>
      </c>
      <c r="C3" s="8" t="str">
        <f>IF($B3="Not Loaded","Not Loaded",IF(VLOOKUP($A3,STG!$A$3:$AP$1027,2,FALSE)=VLOOKUP($A3,HDL!$A$3:$Z$1024,2,FALSE),IF(VLOOKUP($A3,HDL!$A$3:$Z$1024,2,FALSE)=VLOOKUP($A3,HCM!$A$2:$F$1034,3,FALSE),"OK","HCM&lt;&gt;HDL"),"STG&lt;&gt;HDL"))</f>
        <v>OK</v>
      </c>
      <c r="D3" s="8" t="str">
        <f>IF($B3="Not Loaded","Not Loaded",IF(VLOOKUP($A3,STG!$A$3:$AP$1027,3,FALSE)=VLOOKUP($A3,HDL!$A$3:$Z$1024,3,FALSE),IF(VLOOKUP($A3,HDL!$A$3:$Z$1024,3,FALSE)=VLOOKUP($A3,HCM!$A$2:$F$1034,4,FALSE),"OK","HCM&lt;&gt;HDL"),"STG&lt;&gt;HDL"))</f>
        <v>OK</v>
      </c>
      <c r="E3" s="8" t="str">
        <f>IF($B3="Not Loaded","Not Loaded",IF(VLOOKUP($A3,STG!$A$3:$AP$1027,4,FALSE)=VLOOKUP($A3,HDL!$A$3:$Z$1024,4,FALSE),IF(VLOOKUP($A3,HDL!$A$3:$Z$1024,4,FALSE)=VLOOKUP($A3,HCM!$A$2:$F$1034,5,FALSE),"OK","HCM&lt;&gt;HDL"),"STG&lt;&gt;HDL"))</f>
        <v>OK</v>
      </c>
      <c r="F3" s="8" t="str">
        <f>IF($B3="Not Loaded","Not Loaded",IF(VLOOKUP($A3,STG!$A$3:$AP$1027,5,FALSE)=VLOOKUP($A3,HDL!$A$3:$Z$1024,5,FALSE),IF(VLOOKUP($A3,HDL!$A$3:$Z$1024,5,FALSE)=VLOOKUP($A3,HCM!$A$2:$F$1034,6,FALSE),"OK","HCM&lt;&gt;HDL"),"STG&lt;&gt;HDL"))</f>
        <v>OK</v>
      </c>
      <c r="G3" s="8" t="str">
        <f>IF($B3="Not Loaded","Not Loaded",IF(VLOOKUP($A3,STG!$A$3:$AP$1027,6,FALSE)=VLOOKUP($A3,HDL!$A$3:$Z$1024,6,FALSE),IF(VLOOKUP($A3,HDL!$A$3:$Z$1024,6,FALSE)=VLOOKUP($A3,HCM!$A$2:$Z$1034,7,FALSE),"OK","HCM&lt;&gt;HDL"),"STG&lt;&gt;HDL"))</f>
        <v>OK</v>
      </c>
      <c r="H3" s="8" t="str">
        <f>IF($B3="Not Loaded","Not Loaded",IF(VLOOKUP($A3,STG!$A$3:$AP$1027,7,FALSE)=VLOOKUP($A3,HDL!$A$3:$Z$1024,7,FALSE),IF(VLOOKUP($A3,HDL!$A$3:$Z$1024,7,FALSE)=VLOOKUP($A3,HCM!$A$2:$Z$1034,8,FALSE),"OK","HCM&lt;&gt;HDL"),"STG&lt;&gt;HDL"))</f>
        <v>OK</v>
      </c>
      <c r="I3" s="8" t="str">
        <f>IF($B3="Not Loaded","Not Loaded",IF(VLOOKUP($A3,STG!$A$3:$AP$1027,10,FALSE)=VLOOKUP($A3,HDL!$A$3:$Z$1024,10,FALSE),IF(VLOOKUP($A3,HDL!$A$3:$Z$1024,10,FALSE)=VLOOKUP($A3,HCM!$A$2:$Z$1034,11,FALSE),"OK","HCM&lt;&gt;HDL"),"STG&lt;&gt;HDL"))</f>
        <v>OK</v>
      </c>
      <c r="J3" s="8" t="str">
        <f>IF($B3="Not Loaded","Not Loaded",IF(VLOOKUP($A3,STG!$A$3:$AP$1027,12,FALSE)=VLOOKUP($A3,HDL!$A$3:$Z$1024,12,FALSE),IF(VLOOKUP($A3,HDL!$A$3:$Z$1024,12,FALSE)=VLOOKUP($A3,HCM!$A$2:$Z$1034,13,FALSE),"OK","HCM&lt;&gt;HDL"),"STG&lt;&gt;HDL"))</f>
        <v>OK</v>
      </c>
    </row>
  </sheetData>
  <conditionalFormatting sqref="B2:K3">
    <cfRule type="cellIs" dxfId="3" priority="1" operator="equal">
      <formula>"HCM&lt;&gt;HDL"</formula>
    </cfRule>
    <cfRule type="cellIs" dxfId="2" priority="2" operator="equal">
      <formula>"STG&lt;&gt;HDL"</formula>
    </cfRule>
    <cfRule type="cellIs" dxfId="1" priority="3" operator="equal">
      <formula>"OK"</formula>
    </cfRule>
    <cfRule type="cellIs" dxfId="0" priority="4" operator="equal">
      <formula>"Not Loaded"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FDB9A9-F8F2-4F60-94FB-9E4A668B15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19D7A0-5475-4564-A6C5-42B51D7399EC}"/>
</file>

<file path=customXml/itemProps3.xml><?xml version="1.0" encoding="utf-8"?>
<ds:datastoreItem xmlns:ds="http://schemas.openxmlformats.org/officeDocument/2006/customXml" ds:itemID="{D1214D3A-7B84-4B1F-BD34-64C403CF649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2018-10-31T09:35:11Z</dcterms:created>
  <dcterms:modified xsi:type="dcterms:W3CDTF">2021-07-05T14:35:25Z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