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61EA883B-15D3-47AB-A8FB-CCBF0B2EB4B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" sheetId="1" r:id="rId1"/>
    <sheet name="STG" sheetId="6" r:id="rId2"/>
    <sheet name="HCM" sheetId="8" r:id="rId3"/>
    <sheet name="HDL" sheetId="7" r:id="rId4"/>
    <sheet name="Rec" sheetId="9" r:id="rId5"/>
  </sheets>
  <definedNames>
    <definedName name="_xlnm._FilterDatabase" localSheetId="2" hidden="1">HCM!$A$2:$K$4</definedName>
    <definedName name="_xlnm._FilterDatabase" localSheetId="3" hidden="1">HDL!$A$2:$AZ$2</definedName>
    <definedName name="_xlnm._FilterDatabase" localSheetId="4" hidden="1">Rec!$A$1:$N$3</definedName>
    <definedName name="_xlnm._FilterDatabase" localSheetId="1" hidden="1">STG!$A$2:$CN$4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J2" i="9" s="1"/>
  <c r="B3" i="9"/>
  <c r="L3" i="9" s="1"/>
  <c r="D5" i="9"/>
  <c r="C9" i="1"/>
  <c r="B4" i="9"/>
  <c r="D4" i="9" s="1"/>
  <c r="B5" i="9"/>
  <c r="B6" i="9"/>
  <c r="I6" i="9" s="1"/>
  <c r="B7" i="9"/>
  <c r="D7" i="9" s="1"/>
  <c r="B8" i="9"/>
  <c r="D8" i="9" s="1"/>
  <c r="B9" i="9"/>
  <c r="D9" i="9" s="1"/>
  <c r="B10" i="9"/>
  <c r="I10" i="9" s="1"/>
  <c r="B11" i="9"/>
  <c r="D11" i="9" s="1"/>
  <c r="H2" i="9" l="1"/>
  <c r="L2" i="9"/>
  <c r="C2" i="9"/>
  <c r="G2" i="9"/>
  <c r="K2" i="9"/>
  <c r="E2" i="9"/>
  <c r="I2" i="9"/>
  <c r="D2" i="9"/>
  <c r="K11" i="9"/>
  <c r="D3" i="9"/>
  <c r="C3" i="9"/>
  <c r="K7" i="9"/>
  <c r="L10" i="9"/>
  <c r="K3" i="9"/>
  <c r="L6" i="9"/>
  <c r="J8" i="9"/>
  <c r="J4" i="9"/>
  <c r="K10" i="9"/>
  <c r="K6" i="9"/>
  <c r="L9" i="9"/>
  <c r="L5" i="9"/>
  <c r="J9" i="9"/>
  <c r="J5" i="9"/>
  <c r="J11" i="9"/>
  <c r="J7" i="9"/>
  <c r="J3" i="9"/>
  <c r="K9" i="9"/>
  <c r="K5" i="9"/>
  <c r="L8" i="9"/>
  <c r="L4" i="9"/>
  <c r="J10" i="9"/>
  <c r="J6" i="9"/>
  <c r="K8" i="9"/>
  <c r="K4" i="9"/>
  <c r="L11" i="9"/>
  <c r="L7" i="9"/>
  <c r="G9" i="9"/>
  <c r="H3" i="9"/>
  <c r="G5" i="9"/>
  <c r="H7" i="9"/>
  <c r="F11" i="9"/>
  <c r="F7" i="9"/>
  <c r="F3" i="9"/>
  <c r="G8" i="9"/>
  <c r="G4" i="9"/>
  <c r="H10" i="9"/>
  <c r="H6" i="9"/>
  <c r="I9" i="9"/>
  <c r="I5" i="9"/>
  <c r="F10" i="9"/>
  <c r="F6" i="9"/>
  <c r="G11" i="9"/>
  <c r="G7" i="9"/>
  <c r="G3" i="9"/>
  <c r="H9" i="9"/>
  <c r="H5" i="9"/>
  <c r="I8" i="9"/>
  <c r="I4" i="9"/>
  <c r="F9" i="9"/>
  <c r="F5" i="9"/>
  <c r="G10" i="9"/>
  <c r="G6" i="9"/>
  <c r="H8" i="9"/>
  <c r="H4" i="9"/>
  <c r="I11" i="9"/>
  <c r="I7" i="9"/>
  <c r="I3" i="9"/>
  <c r="F8" i="9"/>
  <c r="F4" i="9"/>
  <c r="H11" i="9"/>
  <c r="C10" i="9"/>
  <c r="E10" i="9"/>
  <c r="C6" i="9"/>
  <c r="E6" i="9"/>
  <c r="C9" i="9"/>
  <c r="E9" i="9"/>
  <c r="E5" i="9"/>
  <c r="C5" i="9"/>
  <c r="E11" i="9"/>
  <c r="C11" i="9"/>
  <c r="E7" i="9"/>
  <c r="C7" i="9"/>
  <c r="E3" i="9"/>
  <c r="F2" i="9"/>
  <c r="E8" i="9"/>
  <c r="C8" i="9"/>
  <c r="E4" i="9"/>
  <c r="C4" i="9"/>
  <c r="D10" i="9"/>
  <c r="D6" i="9"/>
  <c r="E12" i="1" l="1"/>
  <c r="G10" i="1" l="1"/>
  <c r="K10" i="1"/>
  <c r="I10" i="1"/>
  <c r="M10" i="1"/>
  <c r="N10" i="1"/>
  <c r="M12" i="1"/>
  <c r="M11" i="1"/>
  <c r="K12" i="1"/>
  <c r="K11" i="1"/>
  <c r="I12" i="1"/>
  <c r="I11" i="1"/>
  <c r="G12" i="1"/>
  <c r="G11" i="1"/>
  <c r="E13" i="1"/>
  <c r="E10" i="1"/>
  <c r="N12" i="1"/>
  <c r="N11" i="1"/>
  <c r="M13" i="1"/>
  <c r="K13" i="1"/>
  <c r="I13" i="1"/>
  <c r="G13" i="1"/>
  <c r="E11" i="1"/>
  <c r="N13" i="1"/>
  <c r="L11" i="1"/>
  <c r="L10" i="1"/>
  <c r="L12" i="1"/>
  <c r="L13" i="1"/>
  <c r="J11" i="1"/>
  <c r="J10" i="1"/>
  <c r="J12" i="1"/>
  <c r="J13" i="1"/>
  <c r="H11" i="1"/>
  <c r="H10" i="1"/>
  <c r="H12" i="1"/>
  <c r="H13" i="1"/>
  <c r="F10" i="1"/>
  <c r="F13" i="1"/>
  <c r="F11" i="1"/>
  <c r="F12" i="1"/>
  <c r="D9" i="1"/>
  <c r="B9" i="1"/>
  <c r="N14" i="1" l="1"/>
  <c r="G14" i="1"/>
  <c r="I14" i="1"/>
  <c r="K14" i="1"/>
  <c r="M14" i="1"/>
  <c r="F14" i="1"/>
  <c r="H14" i="1"/>
  <c r="J14" i="1"/>
  <c r="L14" i="1"/>
  <c r="E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sampathn-admin</author>
  </authors>
  <commentList>
    <comment ref="M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sampathn-admin:</t>
        </r>
        <r>
          <rPr>
            <sz val="9"/>
            <color indexed="81"/>
            <rFont val="Tahoma"/>
            <family val="2"/>
          </rPr>
          <t xml:space="preserve">
No Data mismatch, excel reading spaces and null values as differences</t>
        </r>
      </text>
    </comment>
  </commentList>
</comments>
</file>

<file path=xl/sharedStrings.xml><?xml version="1.0" encoding="utf-8"?>
<sst xmlns="http://schemas.openxmlformats.org/spreadsheetml/2006/main" count="392" uniqueCount="217">
  <si>
    <t>Data Migration Phase 1a Reconciliations</t>
  </si>
  <si>
    <t>Functional Area</t>
  </si>
  <si>
    <t>Business Object</t>
  </si>
  <si>
    <t>Entity</t>
  </si>
  <si>
    <t>Date</t>
  </si>
  <si>
    <t>HDL</t>
  </si>
  <si>
    <t>HCM</t>
  </si>
  <si>
    <t>METADATA</t>
  </si>
  <si>
    <t>PersonName</t>
  </si>
  <si>
    <t>EffectiveStartDate</t>
  </si>
  <si>
    <t>EffectiveEndDate</t>
  </si>
  <si>
    <t>PersonId(SourceSystemId)</t>
  </si>
  <si>
    <t>LegislationCode</t>
  </si>
  <si>
    <t>NameType</t>
  </si>
  <si>
    <t>FirstName</t>
  </si>
  <si>
    <t>MiddleNames</t>
  </si>
  <si>
    <t>LastName</t>
  </si>
  <si>
    <t>Honors</t>
  </si>
  <si>
    <t>KnownAs</t>
  </si>
  <si>
    <t>PreNameAdjunct</t>
  </si>
  <si>
    <t>MilitaryRank</t>
  </si>
  <si>
    <t>PreviousLastName</t>
  </si>
  <si>
    <t>Suffix</t>
  </si>
  <si>
    <t>Title</t>
  </si>
  <si>
    <t>SourceSystemOwner</t>
  </si>
  <si>
    <t>SourceSystemId</t>
  </si>
  <si>
    <t>PERSON_NUMBER</t>
  </si>
  <si>
    <t>EFFECTIVE_START_DATE</t>
  </si>
  <si>
    <t>EFFECTIVE_END_DATE</t>
  </si>
  <si>
    <t>LEGISLATION_CODE</t>
  </si>
  <si>
    <t>NAME_TYPE</t>
  </si>
  <si>
    <t>FIRST_NAME</t>
  </si>
  <si>
    <t>MIDDLE_NAMES</t>
  </si>
  <si>
    <t>LAST_NAME</t>
  </si>
  <si>
    <t>KNOWN_AS</t>
  </si>
  <si>
    <t>PREVIOUS_LAST_NAME</t>
  </si>
  <si>
    <t>TITLE</t>
  </si>
  <si>
    <t>Loaded?</t>
  </si>
  <si>
    <t>SOURCE_SYSTEM_REFERENCE</t>
  </si>
  <si>
    <t>TARGET_SYSTEM_REFERENCE</t>
  </si>
  <si>
    <t>CONTROL_CONTEXT_ID</t>
  </si>
  <si>
    <t>WRK_EFFECTIVE_START_DATE</t>
  </si>
  <si>
    <t>WRK_EFFECTIVE_END_DATE</t>
  </si>
  <si>
    <t>BLOOD_TYPE</t>
  </si>
  <si>
    <t>CORRESPONDENCE_LANGUAGE</t>
  </si>
  <si>
    <t>START_DATE</t>
  </si>
  <si>
    <t>DATE_OF_BIRTH</t>
  </si>
  <si>
    <t>DATE_OF_DEATH</t>
  </si>
  <si>
    <t>COUNTRY_OF_BIRTH</t>
  </si>
  <si>
    <t>REGION_OF_BIRTH</t>
  </si>
  <si>
    <t>TOWN_OF_BIRTH</t>
  </si>
  <si>
    <t>APPLICANT_NUMBER</t>
  </si>
  <si>
    <t>WAIVE_DATA_PROTECT_FLAG</t>
  </si>
  <si>
    <t>CATEGORY_CODE</t>
  </si>
  <si>
    <t>ACTION_CODE</t>
  </si>
  <si>
    <t>REASON_CODE</t>
  </si>
  <si>
    <t>PERSON_DUPLICATE_CHECK</t>
  </si>
  <si>
    <t>STUDENT</t>
  </si>
  <si>
    <t>REF_STATUS</t>
  </si>
  <si>
    <t>OUT_GOING_ORGANISATION</t>
  </si>
  <si>
    <t>PER_NAME_EFFECTIVE_START_DATE</t>
  </si>
  <si>
    <t>PER_NAME_EFFECTIVE_END_DATE</t>
  </si>
  <si>
    <t>PER_NAME_LEGISLATION_CODE</t>
  </si>
  <si>
    <t>HONORS</t>
  </si>
  <si>
    <t>KNOWNAS</t>
  </si>
  <si>
    <t>PRE_NAME_ADJUNCT</t>
  </si>
  <si>
    <t>MILITARY_RANK</t>
  </si>
  <si>
    <t>SUFFIX</t>
  </si>
  <si>
    <t>ETHNICITY</t>
  </si>
  <si>
    <t>ETHNIC_PRIMARY_FLAG</t>
  </si>
  <si>
    <t>RELIGION</t>
  </si>
  <si>
    <t>RELIGIOUS_PRIMARY_FLAG</t>
  </si>
  <si>
    <t>DELIVERYMETHOD</t>
  </si>
  <si>
    <t>CHAR_SET_CONTEXT</t>
  </si>
  <si>
    <t>ENTITY_CODE</t>
  </si>
  <si>
    <t>ENTITY_NAME</t>
  </si>
  <si>
    <t>NAME_INFORMATION1</t>
  </si>
  <si>
    <t>NAME_INFORMATION2</t>
  </si>
  <si>
    <t>NAME_INFORMATION3</t>
  </si>
  <si>
    <t>NAME_INFORMATION4</t>
  </si>
  <si>
    <t>NAME_NFORMATION5</t>
  </si>
  <si>
    <t>NAME_INFORMATION6</t>
  </si>
  <si>
    <t>NAME_INFORMATION7</t>
  </si>
  <si>
    <t>NAME_INFORMATION8</t>
  </si>
  <si>
    <t>NAME_INFORMATION9</t>
  </si>
  <si>
    <t>NAME_INFORMATION10</t>
  </si>
  <si>
    <t>NAME_INFORMATION11</t>
  </si>
  <si>
    <t>NAME_INFORMATION12</t>
  </si>
  <si>
    <t>NAME_INFORMATION13</t>
  </si>
  <si>
    <t>NAME_INFORMATION14</t>
  </si>
  <si>
    <t>NAME_INFORMATION15</t>
  </si>
  <si>
    <t>NAME_INFORMATION16</t>
  </si>
  <si>
    <t>NAME_INFORMATION17</t>
  </si>
  <si>
    <t>NAME_INFORMATION18</t>
  </si>
  <si>
    <t>NAME_INFORMATION19</t>
  </si>
  <si>
    <t>NAME_INFORMATION20</t>
  </si>
  <si>
    <t>NAME_INFORMATION21</t>
  </si>
  <si>
    <t>NAME_INFORMATION22</t>
  </si>
  <si>
    <t>NAME_INFORMATION23</t>
  </si>
  <si>
    <t>NAME_INFORMATION24</t>
  </si>
  <si>
    <t>NAME_INFORMATION25</t>
  </si>
  <si>
    <t>NAME_INFORMATION26</t>
  </si>
  <si>
    <t>NAME_INFORMATION27</t>
  </si>
  <si>
    <t>NAME_INFORMATION28</t>
  </si>
  <si>
    <t>NAME_INFORMATION29</t>
  </si>
  <si>
    <t>NAME_INFORMATION30</t>
  </si>
  <si>
    <t>LOAD_REQUEST_ID</t>
  </si>
  <si>
    <t>ATTRIBUTE1</t>
  </si>
  <si>
    <t>ATTRIBUTE2</t>
  </si>
  <si>
    <t>ATTRIBUTE3</t>
  </si>
  <si>
    <t>ATTRIBUTE4</t>
  </si>
  <si>
    <t>ATTRIBUTE5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</si>
  <si>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</si>
  <si>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</si>
  <si>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</si>
  <si>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</si>
  <si>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</si>
  <si>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</si>
  <si>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</si>
  <si>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</si>
  <si>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</si>
  <si>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</si>
  <si>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</si>
  <si>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Records</t>
  </si>
  <si>
    <t>Not Loaded</t>
  </si>
  <si>
    <t>Total Records</t>
  </si>
  <si>
    <t>Errors - STG&lt;&gt;HDL</t>
  </si>
  <si>
    <t>Errors - HCM&lt;&gt;HDL</t>
  </si>
  <si>
    <t>Worker</t>
  </si>
  <si>
    <t>Person Name</t>
  </si>
  <si>
    <t>Peron Number</t>
  </si>
  <si>
    <t>Environment</t>
  </si>
  <si>
    <t>Loaded OK</t>
  </si>
  <si>
    <t>21</t>
  </si>
  <si>
    <t>STG</t>
  </si>
  <si>
    <t>GB</t>
  </si>
  <si>
    <t>GLOBAL</t>
  </si>
  <si>
    <t>MR.</t>
  </si>
  <si>
    <t>MRS.</t>
  </si>
  <si>
    <t>Sarah</t>
  </si>
  <si>
    <t>Louise</t>
  </si>
  <si>
    <t>Abdi</t>
  </si>
  <si>
    <t>Campbell</t>
  </si>
  <si>
    <t>Y</t>
  </si>
  <si>
    <t>S</t>
  </si>
  <si>
    <t>Abbott</t>
  </si>
  <si>
    <t>Hastings</t>
  </si>
  <si>
    <t>Grego</t>
  </si>
  <si>
    <t>Raga</t>
  </si>
  <si>
    <t>Abdi Lammas</t>
  </si>
  <si>
    <t/>
  </si>
  <si>
    <t>HIRE</t>
  </si>
  <si>
    <t>MIGRATED</t>
  </si>
  <si>
    <t>SIVA</t>
  </si>
  <si>
    <t>WB10</t>
  </si>
  <si>
    <t>03</t>
  </si>
  <si>
    <t>25-SEP-2017</t>
  </si>
  <si>
    <t>29-MAY-1959</t>
  </si>
  <si>
    <t>12-AUG-1973</t>
  </si>
  <si>
    <t>26-NOV-2012</t>
  </si>
  <si>
    <t>PROD</t>
  </si>
  <si>
    <t>PER_INFO_14MAY2019</t>
  </si>
  <si>
    <t>14-MAY-2019</t>
  </si>
  <si>
    <t>Richard</t>
  </si>
  <si>
    <t>Matthew</t>
  </si>
  <si>
    <t>Bull</t>
  </si>
  <si>
    <t>Watkins</t>
  </si>
  <si>
    <t>Reynolds</t>
  </si>
  <si>
    <t>Carla</t>
  </si>
  <si>
    <t>Sanders</t>
  </si>
  <si>
    <t>Jones</t>
  </si>
  <si>
    <t>Jennifer</t>
  </si>
  <si>
    <t>McCluskey</t>
  </si>
  <si>
    <t>Jennie</t>
  </si>
  <si>
    <t>Mccluskey/Canning</t>
  </si>
  <si>
    <t>Ruth</t>
  </si>
  <si>
    <t>Caroline</t>
  </si>
  <si>
    <t>Hawkins</t>
  </si>
  <si>
    <t>West</t>
  </si>
  <si>
    <t>Scott</t>
  </si>
  <si>
    <t>Dean</t>
  </si>
  <si>
    <t>Acton</t>
  </si>
  <si>
    <t>Nicola</t>
  </si>
  <si>
    <t>Dawn</t>
  </si>
  <si>
    <t>Hamblin</t>
  </si>
  <si>
    <t>Byrne</t>
  </si>
  <si>
    <t>Claire</t>
  </si>
  <si>
    <t>Kennedy</t>
  </si>
  <si>
    <t>Rachael</t>
  </si>
  <si>
    <t>Elizabeth</t>
  </si>
  <si>
    <t>Mitchell</t>
  </si>
  <si>
    <t>Follows</t>
  </si>
  <si>
    <t>Timothy</t>
  </si>
  <si>
    <t>John</t>
  </si>
  <si>
    <t>Lane</t>
  </si>
  <si>
    <t>Hilton</t>
  </si>
  <si>
    <t>Salmon</t>
  </si>
  <si>
    <t>Brenchley</t>
  </si>
  <si>
    <t>Hopewell</t>
  </si>
  <si>
    <t>Ryder</t>
  </si>
  <si>
    <t>Donna</t>
  </si>
  <si>
    <t>Michelle</t>
  </si>
  <si>
    <t>Palfrey</t>
  </si>
  <si>
    <t>MISS</t>
  </si>
  <si>
    <t>PER_10000</t>
  </si>
  <si>
    <t>PER_10002</t>
  </si>
  <si>
    <t>PER_10011</t>
  </si>
  <si>
    <t>PER_10016</t>
  </si>
  <si>
    <t>PER_10022</t>
  </si>
  <si>
    <t>PER_10024</t>
  </si>
  <si>
    <t>PER_10026</t>
  </si>
  <si>
    <t>PER_10033</t>
  </si>
  <si>
    <t>PER_10071</t>
  </si>
  <si>
    <t>PER_10076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</si>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</sst>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Tahoma"/>
      <family val="2"/>
    </font>
    <font>
      <sz val="11"/>
      <name val="Dialog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Tahoma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Verdana"/>
    </font>
  </fonts>
  <fills count="5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777777"/>
      </right>
      <top style="thin">
        <color rgb="FF777777"/>
      </top>
      <bottom style="thin">
        <color rgb="FF777777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/>
      <diagonal/>
    </border>
  </borders>
  <cellStyleXfs count="4">
    <xf numFmtId="0" fontId="0" fillId="0" borderId="0"/>
    <xf numFmtId="0" fontId="1" fillId="0" borderId="0"/>
    <xf numFmtId="0" fontId="4" fillId="3" borderId="0" applyNumberFormat="0" applyBorder="0" applyAlignment="0" applyProtection="0"/>
    <xf numFmtId="0" fontId="6" fillId="0" borderId="0"/>
  </cellStyleXfs>
  <cellXfs count="28">
    <xf numFmtId="0" fontId="0" fillId="0" borderId="0" xfId="0"/>
    <xf numFmtId="14" fontId="0" fillId="0" borderId="0" xfId="0" applyNumberFormat="1"/>
    <xf numFmtId="0" fontId="2" fillId="2" borderId="1" xfId="1" applyFont="1" applyFill="1" applyBorder="1" applyAlignment="1">
      <alignment horizontal="left" vertical="top" wrapText="1"/>
    </xf>
    <xf numFmtId="0" fontId="3" fillId="0" borderId="0" xfId="0" applyFont="1" applyAlignment="1">
      <alignment horizontal="right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4" fillId="3" borderId="4" xfId="2" applyBorder="1"/>
    <xf numFmtId="1" fontId="0" fillId="0" borderId="0" xfId="0" applyNumberFormat="1"/>
    <xf numFmtId="1" fontId="0" fillId="4" borderId="0" xfId="0" applyNumberFormat="1" applyFill="1"/>
    <xf numFmtId="15" fontId="0" fillId="0" borderId="0" xfId="0" applyNumberFormat="1"/>
    <xf numFmtId="49" fontId="0" fillId="0" borderId="0" xfId="0" applyNumberFormat="1"/>
    <xf numFmtId="0" fontId="10" fillId="0" borderId="5" xfId="0" applyFont="1" applyBorder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0" fillId="0" borderId="0" xfId="0" applyNumberFormat="1"/>
    <xf numFmtId="0" fontId="10" fillId="0" borderId="1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0" fillId="0" borderId="7" xfId="0" applyNumberFormat="1" applyFont="1" applyBorder="1" applyAlignment="1">
      <alignment horizontal="left" vertical="top" wrapText="1"/>
    </xf>
    <xf numFmtId="0" fontId="10" fillId="0" borderId="8" xfId="0" applyNumberFormat="1" applyFont="1" applyBorder="1" applyAlignment="1">
      <alignment horizontal="left" vertical="top" wrapText="1"/>
    </xf>
    <xf numFmtId="0" fontId="7" fillId="0" borderId="8" xfId="0" applyNumberFormat="1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2" fillId="2" borderId="11" xfId="1" applyFont="1" applyFill="1" applyBorder="1" applyAlignment="1">
      <alignment horizontal="left" vertical="top" wrapText="1"/>
    </xf>
    <xf numFmtId="15" fontId="0" fillId="0" borderId="6" xfId="0" applyNumberFormat="1" applyBorder="1" applyAlignment="1">
      <alignment horizontal="left"/>
    </xf>
    <xf numFmtId="0" fontId="7" fillId="0" borderId="10" xfId="0" applyFont="1" applyBorder="1" applyAlignment="1">
      <alignment horizontal="left" vertical="top" wrapText="1"/>
    </xf>
    <xf numFmtId="15" fontId="0" fillId="0" borderId="6" xfId="0" applyNumberFormat="1" applyBorder="1"/>
  </cellXfs>
  <cellStyles count="4">
    <cellStyle name="40% - Accent1" xfId="2" builtinId="31"/>
    <cellStyle name="Normal" xfId="0" builtinId="0"/>
    <cellStyle name="Normal 2" xfId="1" xr:uid="{00000000-0005-0000-0000-000005000000}"/>
    <cellStyle name="Normal 3" xfId="3" xr:uid="{00000000-0005-0000-0000-000006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3612080</xdr:colOff>
      <xdr:row>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12080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H35" sqref="H35"/>
    </sheetView>
  </sheetViews>
  <sheetFormatPr defaultRowHeight="15"/>
  <cols>
    <col min="1" max="1" width="55" customWidth="1"/>
    <col min="4" max="4" width="16" customWidth="1"/>
    <col min="5" max="5" width="12" customWidth="1"/>
  </cols>
  <sheetData>
    <row r="1" spans="1:14">
      <c r="D1" t="s">
        <v>0</v>
      </c>
    </row>
    <row r="2" spans="1:14">
      <c r="D2" t="s">
        <v>1</v>
      </c>
      <c r="E2" t="s">
        <v>128</v>
      </c>
    </row>
    <row r="3" spans="1:14">
      <c r="D3" t="s">
        <v>2</v>
      </c>
      <c r="E3" t="s">
        <v>128</v>
      </c>
    </row>
    <row r="4" spans="1:14">
      <c r="D4" t="s">
        <v>3</v>
      </c>
      <c r="E4" t="s">
        <v>129</v>
      </c>
    </row>
    <row r="5" spans="1:14">
      <c r="D5" t="s">
        <v>131</v>
      </c>
      <c r="E5" t="s">
        <v>160</v>
      </c>
    </row>
    <row r="6" spans="1:14">
      <c r="D6" t="s">
        <v>4</v>
      </c>
      <c r="E6" s="1">
        <v>43600</v>
      </c>
    </row>
    <row r="8" spans="1:14" ht="31.5">
      <c r="B8" t="s">
        <v>134</v>
      </c>
      <c r="C8" t="s">
        <v>5</v>
      </c>
      <c r="D8" t="s">
        <v>6</v>
      </c>
      <c r="E8" s="2" t="s">
        <v>27</v>
      </c>
      <c r="F8" s="2" t="s">
        <v>28</v>
      </c>
      <c r="G8" s="2" t="s">
        <v>29</v>
      </c>
      <c r="H8" s="2" t="s">
        <v>30</v>
      </c>
      <c r="I8" s="2" t="s">
        <v>31</v>
      </c>
      <c r="J8" s="2" t="s">
        <v>32</v>
      </c>
      <c r="K8" s="2" t="s">
        <v>33</v>
      </c>
      <c r="L8" s="2" t="s">
        <v>34</v>
      </c>
      <c r="M8" s="2" t="s">
        <v>35</v>
      </c>
      <c r="N8" s="2" t="s">
        <v>36</v>
      </c>
    </row>
    <row r="9" spans="1:14" ht="15.75" thickBot="1">
      <c r="A9" t="s">
        <v>123</v>
      </c>
      <c r="B9">
        <f>COUNTA(STG!C3:C3795)</f>
        <v>10</v>
      </c>
      <c r="C9">
        <f>COUNTA(HDL!A3:A675)</f>
        <v>10</v>
      </c>
      <c r="D9">
        <f>COUNTA(HCM!A3:A3843)</f>
        <v>14</v>
      </c>
    </row>
    <row r="10" spans="1:14">
      <c r="A10" t="s">
        <v>132</v>
      </c>
      <c r="E10" s="5">
        <f>COUNTIF(Rec!C$2:C$787,"OK")</f>
        <v>10</v>
      </c>
      <c r="F10" s="5">
        <f>COUNTIF(Rec!D$2:D$787,"OK")</f>
        <v>10</v>
      </c>
      <c r="G10" s="5">
        <f>COUNTIF(Rec!E$2:E$787,"OK")</f>
        <v>10</v>
      </c>
      <c r="H10" s="5">
        <f>COUNTIF(Rec!F$2:F$787,"OK")</f>
        <v>10</v>
      </c>
      <c r="I10" s="5">
        <f>COUNTIF(Rec!G$2:G$787,"OK")</f>
        <v>3</v>
      </c>
      <c r="J10" s="5">
        <f>COUNTIF(Rec!H$2:H$787,"OK")</f>
        <v>2</v>
      </c>
      <c r="K10" s="5">
        <f>COUNTIF(Rec!I$2:I$787,"OK")</f>
        <v>1</v>
      </c>
      <c r="L10" s="5">
        <f>COUNTIF(Rec!J$2:J$787,"OK")</f>
        <v>0</v>
      </c>
      <c r="M10" s="5">
        <f>COUNTIF(Rec!K$2:K$787,"OK")</f>
        <v>3</v>
      </c>
      <c r="N10" s="5">
        <f>COUNTIF(Rec!L$2:L$787,"OK")</f>
        <v>0</v>
      </c>
    </row>
    <row r="11" spans="1:14">
      <c r="A11" t="s">
        <v>124</v>
      </c>
      <c r="E11" s="6">
        <f>COUNTIF(Rec!C$2:$C$787,"Not Loaded")</f>
        <v>0</v>
      </c>
      <c r="F11" s="6">
        <f>COUNTIF(Rec!$D$2:D$787,"Not Loaded")</f>
        <v>0</v>
      </c>
      <c r="G11" s="6">
        <f>COUNTIF(Rec!$E$2:E$787,"Not Loaded")</f>
        <v>0</v>
      </c>
      <c r="H11" s="6">
        <f>COUNTIF(Rec!$F$2:F$787,"Not Loaded")</f>
        <v>0</v>
      </c>
      <c r="I11" s="6">
        <f>COUNTIF(Rec!$G$2:G$787,"Not Loaded")</f>
        <v>0</v>
      </c>
      <c r="J11" s="6">
        <f>COUNTIF(Rec!$H$2:H$787,"Not Loaded")</f>
        <v>0</v>
      </c>
      <c r="K11" s="6">
        <f>COUNTIF(Rec!$I$2:I$787,"Not Loaded")</f>
        <v>0</v>
      </c>
      <c r="L11" s="6">
        <f>COUNTIF(Rec!$J$2:J$787,"Not Loaded")</f>
        <v>0</v>
      </c>
      <c r="M11" s="6">
        <f>COUNTIF(Rec!$K$2:K$787,"Not Loaded")</f>
        <v>0</v>
      </c>
      <c r="N11" s="6">
        <f>COUNTIF(Rec!$L$2:L$787,"Not Loaded")</f>
        <v>0</v>
      </c>
    </row>
    <row r="12" spans="1:14">
      <c r="A12" t="s">
        <v>126</v>
      </c>
      <c r="E12" s="6">
        <f>COUNTIF(Rec!C$2:C$787,"STG&lt;&gt;HDL")</f>
        <v>0</v>
      </c>
      <c r="F12" s="6">
        <f>COUNTIF(Rec!D$2:D$787,"STG&lt;&gt;HDL")</f>
        <v>0</v>
      </c>
      <c r="G12" s="6">
        <f>COUNTIF(Rec!E$2:E$787,"STG&lt;&gt;HDL")</f>
        <v>0</v>
      </c>
      <c r="H12" s="6">
        <f>COUNTIF(Rec!F$2:F$787,"STG&lt;&gt;HDL")</f>
        <v>0</v>
      </c>
      <c r="I12" s="6">
        <f>COUNTIF(Rec!G$2:G$787,"STG&lt;&gt;HDL")</f>
        <v>0</v>
      </c>
      <c r="J12" s="6">
        <f>COUNTIF(Rec!H$2:H$787,"STG&lt;&gt;HDL")</f>
        <v>6</v>
      </c>
      <c r="K12" s="6">
        <f>COUNTIF(Rec!I$2:I$787,"STG&lt;&gt;HDL")</f>
        <v>9</v>
      </c>
      <c r="L12" s="6">
        <f>COUNTIF(Rec!J$2:J$787,"STG&lt;&gt;HDL")</f>
        <v>6</v>
      </c>
      <c r="M12" s="6">
        <f>COUNTIF(Rec!K$2:K$787,"STG&lt;&gt;HDL")</f>
        <v>0</v>
      </c>
      <c r="N12" s="6">
        <f>COUNTIF(Rec!L$2:L$787,"STG&lt;&gt;HDL")</f>
        <v>9</v>
      </c>
    </row>
    <row r="13" spans="1:14">
      <c r="A13" t="s">
        <v>127</v>
      </c>
      <c r="E13" s="6">
        <f>COUNTIF(Rec!C$2:C$787,"HCM&lt;&gt;HDL")</f>
        <v>0</v>
      </c>
      <c r="F13" s="6">
        <f>COUNTIF(Rec!D$2:D$787,"HCM&lt;&gt;HDL")</f>
        <v>0</v>
      </c>
      <c r="G13" s="6">
        <f>COUNTIF(Rec!E$2:E$787,"HCM&lt;&gt;HDL")</f>
        <v>0</v>
      </c>
      <c r="H13" s="6">
        <f>COUNTIF(Rec!F$2:F$787,"HCM&lt;&gt;HDL")</f>
        <v>0</v>
      </c>
      <c r="I13" s="6">
        <f>COUNTIF(Rec!G$2:G$787,"HCM&lt;&gt;HDL")</f>
        <v>7</v>
      </c>
      <c r="J13" s="6">
        <f>COUNTIF(Rec!H$2:H$787,"HCM&lt;&gt;HDL")</f>
        <v>2</v>
      </c>
      <c r="K13" s="6">
        <f>COUNTIF(Rec!I$2:I$787,"HCM&lt;&gt;HDL")</f>
        <v>0</v>
      </c>
      <c r="L13" s="6">
        <f>COUNTIF(Rec!J$2:J$787,"HCM&lt;&gt;HDL")</f>
        <v>4</v>
      </c>
      <c r="M13" s="6">
        <f>COUNTIF(Rec!K$2:K$787,"HCM&lt;&gt;HDL")</f>
        <v>7</v>
      </c>
      <c r="N13" s="6">
        <f>COUNTIF(Rec!L$2:L$787,"HCM&lt;&gt;HDL")</f>
        <v>1</v>
      </c>
    </row>
    <row r="14" spans="1:14" ht="15.75" thickBot="1">
      <c r="A14" s="4" t="s">
        <v>125</v>
      </c>
      <c r="E14" s="7">
        <f>SUM(E10:E13)</f>
        <v>10</v>
      </c>
      <c r="F14" s="7">
        <f>SUM(F10:F13)</f>
        <v>10</v>
      </c>
      <c r="G14" s="7">
        <f t="shared" ref="G14:N14" si="0">SUM(G10:G13)</f>
        <v>10</v>
      </c>
      <c r="H14" s="7">
        <f t="shared" si="0"/>
        <v>10</v>
      </c>
      <c r="I14" s="7">
        <f t="shared" si="0"/>
        <v>10</v>
      </c>
      <c r="J14" s="7">
        <f t="shared" si="0"/>
        <v>10</v>
      </c>
      <c r="K14" s="7">
        <f t="shared" si="0"/>
        <v>10</v>
      </c>
      <c r="L14" s="7">
        <f t="shared" si="0"/>
        <v>10</v>
      </c>
      <c r="M14" s="7">
        <f t="shared" si="0"/>
        <v>10</v>
      </c>
      <c r="N14" s="7">
        <f t="shared" si="0"/>
        <v>10</v>
      </c>
    </row>
    <row r="18" spans="1:1">
      <c r="A18" s="4"/>
    </row>
    <row r="20" spans="1:1">
      <c r="A20" s="4"/>
    </row>
    <row r="27" spans="1:1">
      <c r="A27" s="4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15"/>
  <sheetViews>
    <sheetView workbookViewId="0">
      <pane ySplit="2" topLeftCell="A3" activePane="bottomLeft" state="frozen"/>
      <selection pane="bottomLeft" activeCell="H13" sqref="H13"/>
    </sheetView>
  </sheetViews>
  <sheetFormatPr defaultRowHeight="15"/>
  <cols>
    <col min="1" max="1" width="26.28515625" bestFit="1" customWidth="1"/>
    <col min="2" max="2" width="25.85546875" bestFit="1" customWidth="1"/>
    <col min="3" max="3" width="16.28515625" style="8" bestFit="1" customWidth="1"/>
    <col min="4" max="4" width="20.85546875" bestFit="1" customWidth="1"/>
    <col min="5" max="5" width="26.28515625" bestFit="1" customWidth="1"/>
    <col min="6" max="6" width="24.7109375" bestFit="1" customWidth="1"/>
    <col min="7" max="7" width="11.85546875" bestFit="1" customWidth="1"/>
    <col min="8" max="8" width="27.5703125" bestFit="1" customWidth="1"/>
    <col min="9" max="9" width="12.140625" bestFit="1" customWidth="1"/>
    <col min="10" max="10" width="14.7109375" bestFit="1" customWidth="1"/>
    <col min="11" max="11" width="15.28515625" bestFit="1" customWidth="1"/>
    <col min="12" max="12" width="18.7109375" bestFit="1" customWidth="1"/>
    <col min="13" max="13" width="16.85546875" bestFit="1" customWidth="1"/>
    <col min="14" max="14" width="15.7109375" bestFit="1" customWidth="1"/>
    <col min="15" max="15" width="18.85546875" bestFit="1" customWidth="1"/>
    <col min="16" max="16" width="26.140625" bestFit="1" customWidth="1"/>
    <col min="17" max="17" width="15.7109375" bestFit="1" customWidth="1"/>
    <col min="18" max="18" width="13.28515625" bestFit="1" customWidth="1"/>
    <col min="19" max="19" width="13.5703125" bestFit="1" customWidth="1"/>
    <col min="20" max="20" width="24.7109375" bestFit="1" customWidth="1"/>
    <col min="21" max="21" width="8.7109375" bestFit="1" customWidth="1"/>
    <col min="22" max="22" width="11.28515625" bestFit="1" customWidth="1"/>
    <col min="23" max="23" width="25.7109375" bestFit="1" customWidth="1"/>
    <col min="24" max="24" width="31.7109375" bestFit="1" customWidth="1"/>
    <col min="25" max="25" width="30.28515625" bestFit="1" customWidth="1"/>
    <col min="26" max="26" width="28.140625" bestFit="1" customWidth="1"/>
    <col min="27" max="27" width="11.140625" bestFit="1" customWidth="1"/>
    <col min="28" max="28" width="11.5703125" bestFit="1" customWidth="1"/>
    <col min="29" max="29" width="14.7109375" bestFit="1" customWidth="1"/>
    <col min="30" max="30" width="11" bestFit="1" customWidth="1"/>
    <col min="31" max="31" width="8.28515625" bestFit="1" customWidth="1"/>
    <col min="32" max="32" width="16.28515625" customWidth="1"/>
    <col min="33" max="33" width="19.28515625" bestFit="1" customWidth="1"/>
    <col min="34" max="34" width="14.5703125" bestFit="1" customWidth="1"/>
    <col min="35" max="35" width="20.5703125" bestFit="1" customWidth="1"/>
    <col min="36" max="36" width="6.5703125" bestFit="1" customWidth="1"/>
    <col min="37" max="37" width="5.42578125" bestFit="1" customWidth="1"/>
    <col min="38" max="38" width="9.7109375" bestFit="1" customWidth="1"/>
    <col min="39" max="39" width="21.140625" bestFit="1" customWidth="1"/>
    <col min="40" max="40" width="9" bestFit="1" customWidth="1"/>
    <col min="41" max="41" width="23.85546875" bestFit="1" customWidth="1"/>
    <col min="42" max="42" width="16.42578125" bestFit="1" customWidth="1"/>
    <col min="43" max="43" width="18.42578125" bestFit="1" customWidth="1"/>
    <col min="44" max="44" width="12.5703125" bestFit="1" customWidth="1"/>
    <col min="45" max="45" width="13.140625" bestFit="1" customWidth="1"/>
    <col min="46" max="49" width="20.5703125" bestFit="1" customWidth="1"/>
    <col min="50" max="50" width="20" bestFit="1" customWidth="1"/>
    <col min="51" max="54" width="20.5703125" bestFit="1" customWidth="1"/>
    <col min="55" max="75" width="21.7109375" bestFit="1" customWidth="1"/>
    <col min="76" max="76" width="17.28515625" bestFit="1" customWidth="1"/>
    <col min="77" max="81" width="11.28515625" bestFit="1" customWidth="1"/>
    <col min="82" max="82" width="20.28515625" bestFit="1" customWidth="1"/>
    <col min="83" max="83" width="18" bestFit="1" customWidth="1"/>
    <col min="84" max="84" width="17.5703125" bestFit="1" customWidth="1"/>
    <col min="85" max="85" width="18.28515625" bestFit="1" customWidth="1"/>
    <col min="86" max="86" width="18" bestFit="1" customWidth="1"/>
    <col min="87" max="87" width="17.5703125" bestFit="1" customWidth="1"/>
    <col min="88" max="88" width="18.28515625" bestFit="1" customWidth="1"/>
    <col min="89" max="89" width="15" bestFit="1" customWidth="1"/>
    <col min="90" max="90" width="11.7109375" bestFit="1" customWidth="1"/>
    <col min="91" max="91" width="18.140625" bestFit="1" customWidth="1"/>
    <col min="92" max="92" width="17" bestFit="1" customWidth="1"/>
    <col min="93" max="93" width="14" bestFit="1" customWidth="1"/>
  </cols>
  <sheetData>
    <row r="1" spans="1:92">
      <c r="C1" s="8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</row>
    <row r="2" spans="1:92">
      <c r="A2" t="s">
        <v>38</v>
      </c>
      <c r="B2" t="s">
        <v>39</v>
      </c>
      <c r="C2" s="8" t="s">
        <v>26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30</v>
      </c>
      <c r="AB2" t="s">
        <v>31</v>
      </c>
      <c r="AC2" t="s">
        <v>32</v>
      </c>
      <c r="AD2" t="s">
        <v>33</v>
      </c>
      <c r="AE2" t="s">
        <v>63</v>
      </c>
      <c r="AF2" t="s">
        <v>64</v>
      </c>
      <c r="AG2" t="s">
        <v>65</v>
      </c>
      <c r="AH2" t="s">
        <v>66</v>
      </c>
      <c r="AI2" t="s">
        <v>35</v>
      </c>
      <c r="AJ2" t="s">
        <v>67</v>
      </c>
      <c r="AK2" t="s">
        <v>36</v>
      </c>
      <c r="AL2" t="s">
        <v>68</v>
      </c>
      <c r="AM2" t="s">
        <v>69</v>
      </c>
      <c r="AN2" t="s">
        <v>70</v>
      </c>
      <c r="AO2" t="s">
        <v>71</v>
      </c>
      <c r="AP2" t="s">
        <v>72</v>
      </c>
      <c r="AQ2" t="s">
        <v>73</v>
      </c>
      <c r="AR2" t="s">
        <v>74</v>
      </c>
      <c r="AS2" t="s">
        <v>75</v>
      </c>
      <c r="AT2" t="s">
        <v>76</v>
      </c>
      <c r="AU2" t="s">
        <v>77</v>
      </c>
      <c r="AV2" t="s">
        <v>78</v>
      </c>
      <c r="AW2" t="s">
        <v>79</v>
      </c>
      <c r="AX2" t="s">
        <v>80</v>
      </c>
      <c r="AY2" t="s">
        <v>81</v>
      </c>
      <c r="AZ2" t="s">
        <v>82</v>
      </c>
      <c r="BA2" t="s">
        <v>83</v>
      </c>
      <c r="BB2" t="s">
        <v>84</v>
      </c>
      <c r="BC2" t="s">
        <v>85</v>
      </c>
      <c r="BD2" t="s">
        <v>86</v>
      </c>
      <c r="BE2" t="s">
        <v>87</v>
      </c>
      <c r="BF2" t="s">
        <v>88</v>
      </c>
      <c r="BG2" t="s">
        <v>89</v>
      </c>
      <c r="BH2" t="s">
        <v>90</v>
      </c>
      <c r="BI2" t="s">
        <v>91</v>
      </c>
      <c r="BJ2" t="s">
        <v>92</v>
      </c>
      <c r="BK2" t="s">
        <v>93</v>
      </c>
      <c r="BL2" t="s">
        <v>94</v>
      </c>
      <c r="BM2" t="s">
        <v>95</v>
      </c>
      <c r="BN2" t="s">
        <v>96</v>
      </c>
      <c r="BO2" t="s">
        <v>97</v>
      </c>
      <c r="BP2" t="s">
        <v>98</v>
      </c>
      <c r="BQ2" t="s">
        <v>99</v>
      </c>
      <c r="BR2" t="s">
        <v>100</v>
      </c>
      <c r="BS2" t="s">
        <v>101</v>
      </c>
      <c r="BT2" t="s">
        <v>102</v>
      </c>
      <c r="BU2" t="s">
        <v>103</v>
      </c>
      <c r="BV2" t="s">
        <v>104</v>
      </c>
      <c r="BW2" t="s">
        <v>105</v>
      </c>
      <c r="BX2" t="s">
        <v>106</v>
      </c>
      <c r="BY2" t="s">
        <v>107</v>
      </c>
      <c r="BZ2" t="s">
        <v>108</v>
      </c>
      <c r="CA2" t="s">
        <v>109</v>
      </c>
      <c r="CB2" t="s">
        <v>110</v>
      </c>
      <c r="CC2" t="s">
        <v>111</v>
      </c>
      <c r="CD2" t="s">
        <v>112</v>
      </c>
      <c r="CE2" t="s">
        <v>113</v>
      </c>
      <c r="CF2" t="s">
        <v>114</v>
      </c>
      <c r="CG2" t="s">
        <v>115</v>
      </c>
      <c r="CH2" t="s">
        <v>116</v>
      </c>
      <c r="CI2" t="s">
        <v>117</v>
      </c>
      <c r="CJ2" t="s">
        <v>118</v>
      </c>
      <c r="CK2" t="s">
        <v>119</v>
      </c>
      <c r="CL2" t="s">
        <v>120</v>
      </c>
      <c r="CM2" t="s">
        <v>121</v>
      </c>
      <c r="CN2" t="s">
        <v>122</v>
      </c>
    </row>
    <row r="3" spans="1:92" ht="14.25" customHeight="1">
      <c r="C3" s="14">
        <v>10000</v>
      </c>
      <c r="D3" t="s">
        <v>150</v>
      </c>
      <c r="E3" s="10">
        <v>37135</v>
      </c>
      <c r="F3" s="10">
        <v>41274</v>
      </c>
      <c r="I3" t="s">
        <v>156</v>
      </c>
      <c r="J3" t="s">
        <v>158</v>
      </c>
      <c r="R3" t="s">
        <v>151</v>
      </c>
      <c r="S3" t="s">
        <v>152</v>
      </c>
      <c r="Z3" t="s">
        <v>135</v>
      </c>
      <c r="AA3" t="s">
        <v>136</v>
      </c>
      <c r="AB3" t="s">
        <v>163</v>
      </c>
      <c r="AD3" t="s">
        <v>147</v>
      </c>
      <c r="AF3" t="s">
        <v>214</v>
      </c>
      <c r="AK3" t="s">
        <v>138</v>
      </c>
      <c r="AL3" t="s">
        <v>133</v>
      </c>
      <c r="AM3" t="s">
        <v>143</v>
      </c>
      <c r="AN3" t="s">
        <v>155</v>
      </c>
      <c r="AO3" t="s">
        <v>143</v>
      </c>
      <c r="BX3" t="s">
        <v>150</v>
      </c>
      <c r="CD3" t="s">
        <v>161</v>
      </c>
      <c r="CK3" t="s">
        <v>162</v>
      </c>
      <c r="CL3" t="s">
        <v>153</v>
      </c>
      <c r="CM3" t="s">
        <v>162</v>
      </c>
      <c r="CN3" t="s">
        <v>153</v>
      </c>
    </row>
    <row r="4" spans="1:92">
      <c r="C4" s="14">
        <v>10002</v>
      </c>
      <c r="D4" t="s">
        <v>150</v>
      </c>
      <c r="E4" s="10">
        <v>36770</v>
      </c>
      <c r="F4" s="10">
        <v>41274</v>
      </c>
      <c r="I4" t="s">
        <v>159</v>
      </c>
      <c r="J4" t="s">
        <v>157</v>
      </c>
      <c r="R4" t="s">
        <v>151</v>
      </c>
      <c r="S4" t="s">
        <v>152</v>
      </c>
      <c r="Z4" t="s">
        <v>135</v>
      </c>
      <c r="AA4" t="s">
        <v>136</v>
      </c>
      <c r="AB4" t="s">
        <v>200</v>
      </c>
      <c r="AD4" t="s">
        <v>146</v>
      </c>
      <c r="AK4" t="s">
        <v>137</v>
      </c>
      <c r="AL4" t="s">
        <v>154</v>
      </c>
      <c r="AM4" t="s">
        <v>143</v>
      </c>
      <c r="AO4" t="s">
        <v>143</v>
      </c>
      <c r="BX4" t="s">
        <v>150</v>
      </c>
      <c r="CD4" t="s">
        <v>161</v>
      </c>
      <c r="CK4" t="s">
        <v>162</v>
      </c>
      <c r="CL4" t="s">
        <v>153</v>
      </c>
      <c r="CM4" t="s">
        <v>162</v>
      </c>
      <c r="CN4" t="s">
        <v>153</v>
      </c>
    </row>
    <row r="5" spans="1:92">
      <c r="C5" s="14">
        <v>10011</v>
      </c>
      <c r="E5" s="10">
        <v>36976</v>
      </c>
      <c r="F5" s="10">
        <v>41274</v>
      </c>
      <c r="Z5" t="s">
        <v>135</v>
      </c>
      <c r="AA5" t="s">
        <v>136</v>
      </c>
      <c r="AB5" t="s">
        <v>168</v>
      </c>
      <c r="AD5" t="s">
        <v>169</v>
      </c>
      <c r="AF5" t="s">
        <v>170</v>
      </c>
      <c r="AK5" t="s">
        <v>138</v>
      </c>
    </row>
    <row r="6" spans="1:92">
      <c r="C6" s="14">
        <v>10016</v>
      </c>
      <c r="E6" s="10">
        <v>34127</v>
      </c>
      <c r="F6" s="10">
        <v>41274</v>
      </c>
      <c r="Z6" t="s">
        <v>135</v>
      </c>
      <c r="AB6" t="s">
        <v>171</v>
      </c>
    </row>
    <row r="7" spans="1:92">
      <c r="C7" s="14">
        <v>10022</v>
      </c>
      <c r="E7" s="10">
        <v>37500</v>
      </c>
      <c r="F7" s="10">
        <v>41274</v>
      </c>
      <c r="Z7" t="s">
        <v>135</v>
      </c>
      <c r="AB7" t="s">
        <v>179</v>
      </c>
    </row>
    <row r="8" spans="1:92">
      <c r="C8" s="14">
        <v>10024</v>
      </c>
      <c r="E8" s="10">
        <v>33105</v>
      </c>
      <c r="F8" s="10">
        <v>41274</v>
      </c>
      <c r="Z8" t="s">
        <v>135</v>
      </c>
      <c r="AB8" t="s">
        <v>182</v>
      </c>
    </row>
    <row r="9" spans="1:92">
      <c r="C9" s="14">
        <v>10026</v>
      </c>
      <c r="E9" s="10">
        <v>37500</v>
      </c>
      <c r="F9" s="10">
        <v>41274</v>
      </c>
      <c r="Z9" t="s">
        <v>135</v>
      </c>
      <c r="AB9" t="s">
        <v>186</v>
      </c>
    </row>
    <row r="10" spans="1:92">
      <c r="C10" s="14">
        <v>10033</v>
      </c>
      <c r="E10" s="10">
        <v>38355</v>
      </c>
      <c r="F10" s="10">
        <v>41274</v>
      </c>
      <c r="Z10" t="s">
        <v>135</v>
      </c>
      <c r="AB10" t="s">
        <v>188</v>
      </c>
    </row>
    <row r="11" spans="1:92">
      <c r="C11" s="14">
        <v>10071</v>
      </c>
      <c r="E11" s="10">
        <v>35674</v>
      </c>
      <c r="F11" s="10">
        <v>41274</v>
      </c>
      <c r="Z11" t="s">
        <v>135</v>
      </c>
      <c r="AB11" t="s">
        <v>140</v>
      </c>
    </row>
    <row r="12" spans="1:92">
      <c r="C12" s="14">
        <v>10076</v>
      </c>
      <c r="E12" s="10">
        <v>38231</v>
      </c>
      <c r="F12" s="10">
        <v>41274</v>
      </c>
      <c r="Z12" t="s">
        <v>135</v>
      </c>
      <c r="AB12" t="s">
        <v>186</v>
      </c>
    </row>
    <row r="15" spans="1:92">
      <c r="C15"/>
    </row>
  </sheetData>
  <sortState xmlns:xlrd2="http://schemas.microsoft.com/office/spreadsheetml/2017/richdata2" ref="A3:CO4">
    <sortCondition ref="AI3:AI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"/>
  <sheetViews>
    <sheetView zoomScale="115" zoomScaleNormal="115" workbookViewId="0">
      <selection activeCell="I23" sqref="I23"/>
    </sheetView>
  </sheetViews>
  <sheetFormatPr defaultColWidth="30.140625" defaultRowHeight="15"/>
  <cols>
    <col min="1" max="1" width="15.85546875" customWidth="1"/>
    <col min="2" max="2" width="17.5703125" bestFit="1" customWidth="1"/>
    <col min="3" max="3" width="15.7109375" bestFit="1" customWidth="1"/>
    <col min="4" max="4" width="14.140625" bestFit="1" customWidth="1"/>
    <col min="5" max="5" width="8.7109375" bestFit="1" customWidth="1"/>
    <col min="6" max="6" width="9.28515625" bestFit="1" customWidth="1"/>
    <col min="7" max="7" width="11.140625" bestFit="1" customWidth="1"/>
    <col min="8" max="8" width="9.28515625" bestFit="1" customWidth="1"/>
    <col min="9" max="9" width="8.28515625" bestFit="1" customWidth="1"/>
    <col min="10" max="10" width="16" style="11" bestFit="1" customWidth="1"/>
    <col min="11" max="11" width="4.7109375" bestFit="1" customWidth="1"/>
  </cols>
  <sheetData>
    <row r="1" spans="1:1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 ht="21">
      <c r="A2" s="2" t="s">
        <v>26</v>
      </c>
      <c r="B2" s="24" t="s">
        <v>27</v>
      </c>
      <c r="C2" s="24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  <c r="J2" s="2" t="s">
        <v>35</v>
      </c>
      <c r="K2" s="2" t="s">
        <v>36</v>
      </c>
    </row>
    <row r="3" spans="1:11">
      <c r="A3" s="19">
        <v>10000</v>
      </c>
      <c r="B3" s="25">
        <v>37135</v>
      </c>
      <c r="C3" s="27">
        <v>41274</v>
      </c>
      <c r="D3" s="22" t="s">
        <v>135</v>
      </c>
      <c r="E3" s="15" t="s">
        <v>136</v>
      </c>
      <c r="F3" s="15" t="s">
        <v>163</v>
      </c>
      <c r="G3" s="15" t="s">
        <v>164</v>
      </c>
      <c r="H3" s="15" t="s">
        <v>165</v>
      </c>
      <c r="I3" s="15" t="s">
        <v>216</v>
      </c>
      <c r="J3" s="18"/>
      <c r="K3" s="18"/>
    </row>
    <row r="4" spans="1:11">
      <c r="A4" s="19">
        <v>10002</v>
      </c>
      <c r="B4" s="25">
        <v>36770</v>
      </c>
      <c r="C4" s="27">
        <v>41274</v>
      </c>
      <c r="D4" s="22" t="s">
        <v>135</v>
      </c>
      <c r="E4" s="15" t="s">
        <v>136</v>
      </c>
      <c r="F4" s="15" t="s">
        <v>139</v>
      </c>
      <c r="G4" s="15" t="s">
        <v>140</v>
      </c>
      <c r="H4" s="15" t="s">
        <v>166</v>
      </c>
      <c r="I4" s="15" t="s">
        <v>139</v>
      </c>
      <c r="J4" s="15" t="s">
        <v>167</v>
      </c>
      <c r="K4" s="18"/>
    </row>
    <row r="5" spans="1:11">
      <c r="A5" s="20">
        <v>10011</v>
      </c>
      <c r="B5" s="25">
        <v>36976</v>
      </c>
      <c r="C5" s="27">
        <v>41274</v>
      </c>
      <c r="D5" s="23" t="s">
        <v>135</v>
      </c>
      <c r="E5" s="12" t="s">
        <v>136</v>
      </c>
      <c r="F5" s="12" t="s">
        <v>168</v>
      </c>
      <c r="G5" s="13"/>
      <c r="H5" s="12" t="s">
        <v>169</v>
      </c>
      <c r="I5" s="13"/>
      <c r="J5" s="12" t="s">
        <v>170</v>
      </c>
      <c r="K5" s="13"/>
    </row>
    <row r="6" spans="1:11" ht="21">
      <c r="A6" s="20">
        <v>10016</v>
      </c>
      <c r="B6" s="25">
        <v>34127</v>
      </c>
      <c r="C6" s="27">
        <v>41274</v>
      </c>
      <c r="D6" s="23" t="s">
        <v>135</v>
      </c>
      <c r="E6" s="12" t="s">
        <v>136</v>
      </c>
      <c r="F6" s="12" t="s">
        <v>171</v>
      </c>
      <c r="G6" s="13"/>
      <c r="H6" s="12" t="s">
        <v>172</v>
      </c>
      <c r="I6" s="12" t="s">
        <v>173</v>
      </c>
      <c r="J6" s="12" t="s">
        <v>174</v>
      </c>
      <c r="K6" s="13"/>
    </row>
    <row r="7" spans="1:11">
      <c r="A7" s="20">
        <v>10022</v>
      </c>
      <c r="B7" s="25">
        <v>37500</v>
      </c>
      <c r="C7" s="27">
        <v>41274</v>
      </c>
      <c r="D7" s="23" t="s">
        <v>135</v>
      </c>
      <c r="E7" s="12" t="s">
        <v>136</v>
      </c>
      <c r="F7" s="12" t="s">
        <v>175</v>
      </c>
      <c r="G7" s="12" t="s">
        <v>176</v>
      </c>
      <c r="H7" s="12" t="s">
        <v>177</v>
      </c>
      <c r="I7" s="12" t="s">
        <v>175</v>
      </c>
      <c r="J7" s="12" t="s">
        <v>178</v>
      </c>
      <c r="K7" s="13"/>
    </row>
    <row r="8" spans="1:11">
      <c r="A8" s="20">
        <v>10024</v>
      </c>
      <c r="B8" s="25">
        <v>33105</v>
      </c>
      <c r="C8" s="27">
        <v>41274</v>
      </c>
      <c r="D8" s="23" t="s">
        <v>135</v>
      </c>
      <c r="E8" s="12" t="s">
        <v>136</v>
      </c>
      <c r="F8" s="12" t="s">
        <v>179</v>
      </c>
      <c r="G8" s="12" t="s">
        <v>180</v>
      </c>
      <c r="H8" s="12" t="s">
        <v>181</v>
      </c>
      <c r="I8" s="13"/>
      <c r="J8" s="13"/>
      <c r="K8" s="13"/>
    </row>
    <row r="9" spans="1:11">
      <c r="A9" s="20">
        <v>10026</v>
      </c>
      <c r="B9" s="25">
        <v>37500</v>
      </c>
      <c r="C9" s="27">
        <v>41274</v>
      </c>
      <c r="D9" s="23" t="s">
        <v>135</v>
      </c>
      <c r="E9" s="12" t="s">
        <v>136</v>
      </c>
      <c r="F9" s="12" t="s">
        <v>182</v>
      </c>
      <c r="G9" s="12" t="s">
        <v>183</v>
      </c>
      <c r="H9" s="12" t="s">
        <v>184</v>
      </c>
      <c r="I9" s="12" t="s">
        <v>182</v>
      </c>
      <c r="J9" s="12" t="s">
        <v>185</v>
      </c>
      <c r="K9" s="13"/>
    </row>
    <row r="10" spans="1:11">
      <c r="A10" s="20">
        <v>10033</v>
      </c>
      <c r="B10" s="25">
        <v>38355</v>
      </c>
      <c r="C10" s="27">
        <v>41274</v>
      </c>
      <c r="D10" s="23" t="s">
        <v>135</v>
      </c>
      <c r="E10" s="12" t="s">
        <v>136</v>
      </c>
      <c r="F10" s="12" t="s">
        <v>186</v>
      </c>
      <c r="G10" s="13"/>
      <c r="H10" s="12" t="s">
        <v>187</v>
      </c>
      <c r="I10" s="12" t="s">
        <v>186</v>
      </c>
      <c r="J10" s="13"/>
      <c r="K10" s="13"/>
    </row>
    <row r="11" spans="1:11">
      <c r="A11" s="20">
        <v>10071</v>
      </c>
      <c r="B11" s="25">
        <v>35674</v>
      </c>
      <c r="C11" s="27">
        <v>41274</v>
      </c>
      <c r="D11" s="23" t="s">
        <v>135</v>
      </c>
      <c r="E11" s="12" t="s">
        <v>136</v>
      </c>
      <c r="F11" s="12" t="s">
        <v>188</v>
      </c>
      <c r="G11" s="12" t="s">
        <v>189</v>
      </c>
      <c r="H11" s="12" t="s">
        <v>190</v>
      </c>
      <c r="I11" s="12" t="s">
        <v>188</v>
      </c>
      <c r="J11" s="12" t="s">
        <v>191</v>
      </c>
      <c r="K11" s="13"/>
    </row>
    <row r="12" spans="1:11">
      <c r="A12" s="20">
        <v>10076</v>
      </c>
      <c r="B12" s="25">
        <v>38231</v>
      </c>
      <c r="C12" s="27">
        <v>41274</v>
      </c>
      <c r="D12" s="23" t="s">
        <v>135</v>
      </c>
      <c r="E12" s="12" t="s">
        <v>136</v>
      </c>
      <c r="F12" s="12" t="s">
        <v>192</v>
      </c>
      <c r="G12" s="12" t="s">
        <v>193</v>
      </c>
      <c r="H12" s="12" t="s">
        <v>194</v>
      </c>
      <c r="I12" s="12" t="s">
        <v>192</v>
      </c>
      <c r="J12" s="12" t="s">
        <v>195</v>
      </c>
      <c r="K12" s="13"/>
    </row>
    <row r="13" spans="1:11">
      <c r="A13" s="20">
        <v>10071</v>
      </c>
      <c r="B13" s="25">
        <v>37683</v>
      </c>
      <c r="C13" s="27">
        <v>41274</v>
      </c>
      <c r="D13" s="23" t="s">
        <v>135</v>
      </c>
      <c r="E13" s="12" t="s">
        <v>136</v>
      </c>
      <c r="F13" s="12" t="s">
        <v>140</v>
      </c>
      <c r="G13" s="13"/>
      <c r="H13" s="12" t="s">
        <v>196</v>
      </c>
      <c r="I13" s="12" t="s">
        <v>140</v>
      </c>
      <c r="J13" s="12" t="s">
        <v>197</v>
      </c>
      <c r="K13" s="13"/>
    </row>
    <row r="14" spans="1:11">
      <c r="A14" s="20">
        <v>10076</v>
      </c>
      <c r="B14" s="25">
        <v>38026</v>
      </c>
      <c r="C14" s="27">
        <v>41274</v>
      </c>
      <c r="D14" s="23" t="s">
        <v>135</v>
      </c>
      <c r="E14" s="12" t="s">
        <v>136</v>
      </c>
      <c r="F14" s="12" t="s">
        <v>186</v>
      </c>
      <c r="G14" s="12" t="s">
        <v>140</v>
      </c>
      <c r="H14" s="12" t="s">
        <v>198</v>
      </c>
      <c r="I14" s="13"/>
      <c r="J14" s="12" t="s">
        <v>199</v>
      </c>
      <c r="K14" s="13"/>
    </row>
    <row r="15" spans="1:11" ht="21">
      <c r="A15" s="21">
        <v>442846</v>
      </c>
      <c r="B15" s="25">
        <v>36990</v>
      </c>
      <c r="C15" s="27">
        <v>41274</v>
      </c>
      <c r="D15" s="26" t="s">
        <v>135</v>
      </c>
      <c r="E15" s="16" t="s">
        <v>136</v>
      </c>
      <c r="F15" s="16" t="s">
        <v>148</v>
      </c>
      <c r="G15" s="16" t="s">
        <v>144</v>
      </c>
      <c r="H15" s="16" t="s">
        <v>149</v>
      </c>
      <c r="I15" s="17"/>
      <c r="J15" s="16" t="s">
        <v>141</v>
      </c>
      <c r="K15" s="16" t="s">
        <v>138</v>
      </c>
    </row>
    <row r="16" spans="1:11">
      <c r="A16" s="21">
        <v>977348</v>
      </c>
      <c r="B16" s="25">
        <v>39629</v>
      </c>
      <c r="C16" s="27">
        <v>41274</v>
      </c>
      <c r="D16" s="26" t="s">
        <v>135</v>
      </c>
      <c r="E16" s="16" t="s">
        <v>136</v>
      </c>
      <c r="F16" s="16" t="s">
        <v>139</v>
      </c>
      <c r="G16" s="16" t="s">
        <v>140</v>
      </c>
      <c r="H16" s="16" t="s">
        <v>142</v>
      </c>
      <c r="I16" s="17"/>
      <c r="J16" s="16" t="s">
        <v>145</v>
      </c>
      <c r="K16" s="16" t="s">
        <v>138</v>
      </c>
    </row>
  </sheetData>
  <sortState xmlns:xlrd2="http://schemas.microsoft.com/office/spreadsheetml/2017/richdata2" ref="A3:K16">
    <sortCondition ref="A3:A1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15" zoomScaleNormal="115" workbookViewId="0">
      <pane ySplit="2" topLeftCell="A3" activePane="bottomLeft" state="frozen"/>
      <selection activeCell="L2" sqref="L2"/>
      <selection pane="bottomLeft" activeCell="A12" sqref="A12"/>
    </sheetView>
  </sheetViews>
  <sheetFormatPr defaultRowHeight="15"/>
  <cols>
    <col min="1" max="1" width="13" style="8" bestFit="1" customWidth="1"/>
    <col min="2" max="2" width="10.28515625" bestFit="1" customWidth="1"/>
    <col min="3" max="3" width="11.42578125" bestFit="1" customWidth="1"/>
    <col min="4" max="4" width="16.140625" bestFit="1" customWidth="1"/>
    <col min="5" max="5" width="15.28515625" bestFit="1" customWidth="1"/>
    <col min="6" max="6" width="22.7109375" bestFit="1" customWidth="1"/>
    <col min="7" max="7" width="14" bestFit="1" customWidth="1"/>
    <col min="8" max="8" width="9.7109375" bestFit="1" customWidth="1"/>
    <col min="9" max="9" width="9.28515625" bestFit="1" customWidth="1"/>
    <col min="10" max="10" width="12.28515625" bestFit="1" customWidth="1"/>
    <col min="11" max="11" width="9.7109375" bestFit="1" customWidth="1"/>
    <col min="12" max="12" width="7.42578125" bestFit="1" customWidth="1"/>
    <col min="13" max="13" width="17.140625" bestFit="1" customWidth="1"/>
    <col min="14" max="14" width="15" bestFit="1" customWidth="1"/>
    <col min="15" max="15" width="11.42578125" bestFit="1" customWidth="1"/>
    <col min="16" max="16" width="16.28515625" bestFit="1" customWidth="1"/>
    <col min="17" max="17" width="5.5703125" bestFit="1" customWidth="1"/>
    <col min="18" max="18" width="5.28515625" bestFit="1" customWidth="1"/>
    <col min="19" max="19" width="18.28515625" bestFit="1" customWidth="1"/>
    <col min="20" max="20" width="26.28515625" bestFit="1" customWidth="1"/>
    <col min="21" max="21" width="3" bestFit="1" customWidth="1"/>
  </cols>
  <sheetData>
    <row r="1" spans="1:20">
      <c r="A1" s="8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>
      <c r="A2" s="8" t="s">
        <v>130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</row>
    <row r="3" spans="1:20">
      <c r="A3" s="9">
        <v>10000</v>
      </c>
      <c r="D3" s="10">
        <v>37135</v>
      </c>
      <c r="E3" s="10">
        <v>41274</v>
      </c>
      <c r="F3" t="s">
        <v>204</v>
      </c>
      <c r="G3" t="s">
        <v>135</v>
      </c>
      <c r="H3" t="s">
        <v>136</v>
      </c>
      <c r="I3" t="s">
        <v>163</v>
      </c>
      <c r="J3" t="s">
        <v>164</v>
      </c>
      <c r="K3" t="s">
        <v>165</v>
      </c>
      <c r="L3" t="s">
        <v>163</v>
      </c>
      <c r="M3" t="s">
        <v>215</v>
      </c>
      <c r="R3" t="s">
        <v>137</v>
      </c>
    </row>
    <row r="4" spans="1:20">
      <c r="A4" s="9">
        <v>10002</v>
      </c>
      <c r="D4" s="10">
        <v>36770</v>
      </c>
      <c r="E4" s="10">
        <v>41274</v>
      </c>
      <c r="F4" t="s">
        <v>205</v>
      </c>
      <c r="G4" t="s">
        <v>135</v>
      </c>
      <c r="H4" t="s">
        <v>136</v>
      </c>
      <c r="I4" t="s">
        <v>200</v>
      </c>
      <c r="J4" t="s">
        <v>201</v>
      </c>
      <c r="K4" t="s">
        <v>202</v>
      </c>
      <c r="L4" t="s">
        <v>200</v>
      </c>
      <c r="R4" t="s">
        <v>203</v>
      </c>
    </row>
    <row r="5" spans="1:20">
      <c r="A5" s="9">
        <v>10011</v>
      </c>
      <c r="D5" s="10">
        <v>36976</v>
      </c>
      <c r="E5" s="10">
        <v>41274</v>
      </c>
      <c r="F5" t="s">
        <v>206</v>
      </c>
      <c r="G5" t="s">
        <v>135</v>
      </c>
      <c r="H5" t="s">
        <v>136</v>
      </c>
      <c r="I5" t="s">
        <v>168</v>
      </c>
      <c r="K5" t="s">
        <v>169</v>
      </c>
      <c r="M5" t="s">
        <v>170</v>
      </c>
      <c r="R5" t="s">
        <v>138</v>
      </c>
    </row>
    <row r="6" spans="1:20">
      <c r="A6" s="9">
        <v>10016</v>
      </c>
      <c r="D6" s="10">
        <v>34127</v>
      </c>
      <c r="E6" s="10">
        <v>41274</v>
      </c>
      <c r="F6" t="s">
        <v>207</v>
      </c>
      <c r="G6" t="s">
        <v>135</v>
      </c>
      <c r="H6" t="s">
        <v>136</v>
      </c>
      <c r="I6" t="s">
        <v>171</v>
      </c>
      <c r="K6" t="s">
        <v>172</v>
      </c>
      <c r="L6" t="s">
        <v>173</v>
      </c>
      <c r="M6" t="s">
        <v>174</v>
      </c>
      <c r="R6" t="s">
        <v>138</v>
      </c>
    </row>
    <row r="7" spans="1:20">
      <c r="A7" s="9">
        <v>10022</v>
      </c>
      <c r="D7" s="10">
        <v>37500</v>
      </c>
      <c r="E7" s="10">
        <v>41274</v>
      </c>
      <c r="F7" t="s">
        <v>208</v>
      </c>
      <c r="G7" t="s">
        <v>135</v>
      </c>
      <c r="H7" t="s">
        <v>136</v>
      </c>
      <c r="I7" t="s">
        <v>179</v>
      </c>
      <c r="J7" t="s">
        <v>180</v>
      </c>
      <c r="K7" t="s">
        <v>181</v>
      </c>
      <c r="R7" t="s">
        <v>137</v>
      </c>
    </row>
    <row r="8" spans="1:20">
      <c r="A8" s="9">
        <v>10024</v>
      </c>
      <c r="D8" s="10">
        <v>33105</v>
      </c>
      <c r="E8" s="10">
        <v>41274</v>
      </c>
      <c r="F8" t="s">
        <v>209</v>
      </c>
      <c r="G8" t="s">
        <v>135</v>
      </c>
      <c r="H8" t="s">
        <v>136</v>
      </c>
      <c r="I8" t="s">
        <v>182</v>
      </c>
      <c r="J8" t="s">
        <v>183</v>
      </c>
      <c r="K8" t="s">
        <v>184</v>
      </c>
      <c r="L8" t="s">
        <v>182</v>
      </c>
      <c r="M8" t="s">
        <v>185</v>
      </c>
      <c r="R8" t="s">
        <v>138</v>
      </c>
    </row>
    <row r="9" spans="1:20">
      <c r="A9" s="9">
        <v>10026</v>
      </c>
      <c r="D9" s="10">
        <v>37500</v>
      </c>
      <c r="E9" s="10">
        <v>41274</v>
      </c>
      <c r="F9" t="s">
        <v>210</v>
      </c>
      <c r="G9" t="s">
        <v>135</v>
      </c>
      <c r="H9" t="s">
        <v>136</v>
      </c>
      <c r="I9" t="s">
        <v>186</v>
      </c>
      <c r="K9" t="s">
        <v>187</v>
      </c>
      <c r="L9" t="s">
        <v>186</v>
      </c>
      <c r="R9" t="s">
        <v>138</v>
      </c>
    </row>
    <row r="10" spans="1:20">
      <c r="A10" s="9">
        <v>10033</v>
      </c>
      <c r="D10" s="10">
        <v>38355</v>
      </c>
      <c r="E10" s="10">
        <v>41274</v>
      </c>
      <c r="F10" t="s">
        <v>211</v>
      </c>
      <c r="G10" t="s">
        <v>135</v>
      </c>
      <c r="H10" t="s">
        <v>136</v>
      </c>
      <c r="I10" t="s">
        <v>188</v>
      </c>
      <c r="J10" t="s">
        <v>189</v>
      </c>
      <c r="K10" t="s">
        <v>190</v>
      </c>
      <c r="L10" t="s">
        <v>188</v>
      </c>
      <c r="M10" t="s">
        <v>191</v>
      </c>
      <c r="R10" t="s">
        <v>138</v>
      </c>
    </row>
    <row r="11" spans="1:20">
      <c r="A11" s="9">
        <v>10071</v>
      </c>
      <c r="D11" s="10">
        <v>35674</v>
      </c>
      <c r="E11" s="10">
        <v>41274</v>
      </c>
      <c r="F11" t="s">
        <v>212</v>
      </c>
      <c r="G11" t="s">
        <v>135</v>
      </c>
      <c r="H11" t="s">
        <v>136</v>
      </c>
      <c r="I11" t="s">
        <v>140</v>
      </c>
      <c r="K11" t="s">
        <v>196</v>
      </c>
      <c r="L11" t="s">
        <v>140</v>
      </c>
      <c r="M11" t="s">
        <v>197</v>
      </c>
      <c r="R11" t="s">
        <v>138</v>
      </c>
    </row>
    <row r="12" spans="1:20">
      <c r="A12" s="9">
        <v>10076</v>
      </c>
      <c r="D12" s="10">
        <v>38231</v>
      </c>
      <c r="E12" s="10">
        <v>41274</v>
      </c>
      <c r="F12" t="s">
        <v>213</v>
      </c>
      <c r="G12" t="s">
        <v>135</v>
      </c>
      <c r="H12" t="s">
        <v>136</v>
      </c>
      <c r="I12" t="s">
        <v>186</v>
      </c>
      <c r="J12" t="s">
        <v>140</v>
      </c>
      <c r="K12" t="s">
        <v>198</v>
      </c>
      <c r="M12" t="s">
        <v>199</v>
      </c>
      <c r="R12" t="s">
        <v>138</v>
      </c>
    </row>
    <row r="13" spans="1:20">
      <c r="F13" s="1"/>
      <c r="G13" s="1"/>
      <c r="L1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25.140625" defaultRowHeight="15"/>
  <cols>
    <col min="1" max="1" width="17.5703125" customWidth="1"/>
    <col min="2" max="2" width="10.5703125" bestFit="1" customWidth="1"/>
    <col min="3" max="3" width="22.42578125" customWidth="1"/>
    <col min="4" max="4" width="21.42578125" customWidth="1"/>
    <col min="5" max="5" width="16.7109375" customWidth="1"/>
    <col min="6" max="6" width="11.28515625" bestFit="1" customWidth="1"/>
    <col min="7" max="7" width="13.140625" bestFit="1" customWidth="1"/>
    <col min="8" max="8" width="13.140625" customWidth="1"/>
    <col min="9" max="9" width="12.5703125" bestFit="1" customWidth="1"/>
    <col min="10" max="10" width="13.140625" bestFit="1" customWidth="1"/>
    <col min="11" max="11" width="18.28515625" customWidth="1"/>
    <col min="12" max="12" width="15.85546875" customWidth="1"/>
  </cols>
  <sheetData>
    <row r="1" spans="1:14">
      <c r="A1" s="2" t="s">
        <v>26</v>
      </c>
      <c r="B1" s="2" t="s">
        <v>37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</row>
    <row r="2" spans="1:14">
      <c r="A2" s="14">
        <v>10000</v>
      </c>
      <c r="B2" s="14">
        <f>_xlfn.IFNA(VLOOKUP(A2,HCM!$A$3:$A$20,1,FALSE),"Not Loaded")</f>
        <v>10000</v>
      </c>
      <c r="C2" s="3" t="str">
        <f>IF($B2="Not Loaded","Not Loaded",IF(VLOOKUP($A2,STG!$C$3:$AQ$20,3,FALSE)=VLOOKUP($A2,HDL!$A$2:$AQ$20,4,FALSE),IF(VLOOKUP($A2,HDL!$A$2:$AQ$20,4,FALSE)=VLOOKUP($A2,HCM!$A$3:$U$841,2,FALSE),"OK","HCM&lt;&gt;HDL"),"STG&lt;&gt;HDL"))</f>
        <v>OK</v>
      </c>
      <c r="D2" s="3" t="str">
        <f>IF($B2="Not Loaded","Not Loaded",IF(VLOOKUP($A2,STG!$C$3:$AQ$20,4,FALSE)=VLOOKUP($A2,HDL!$A$2:$AQ$20,5,FALSE),IF(VLOOKUP($A2,HDL!$A$2:$AQ$20,5,FALSE)=VLOOKUP($A2,HCM!$A$3:$U$841,3,FALSE),"OK","HCM&lt;&gt;HDL"),"STG&lt;&gt;HDL"))</f>
        <v>OK</v>
      </c>
      <c r="E2" s="3" t="str">
        <f>IF($B2="Not Loaded","Not Loaded",IF(VLOOKUP($A2,STG!$C$3:$AQ$20,24,FALSE)=VLOOKUP($A2,HDL!$A$2:$AQ$20,7,FALSE),IF(VLOOKUP($A2,HDL!$A$2:$AQ$20,7,FALSE)=VLOOKUP($A2,HCM!$A$3:$U$841,4,FALSE),"OK","HCM&lt;&gt;HDL"),"STG&lt;&gt;HDL"))</f>
        <v>OK</v>
      </c>
      <c r="F2" s="3" t="str">
        <f>IF($B2="Not Loaded","Not Loaded",IF(VLOOKUP($A2,STG!$C$3:$AQ$20,24,FALSE)=VLOOKUP($A2,HDL!$A$2:$AQ$20,7,FALSE),IF(VLOOKUP($A2,HDL!$A$2:$AQ$20,7,FALSE)=VLOOKUP($A2,HCM!$A$3:$U$841,4,FALSE),"OK","HCM&lt;&gt;HDL"),"STG&lt;&gt;HDL"))</f>
        <v>OK</v>
      </c>
      <c r="G2" s="3" t="str">
        <f>IF($B2="Not Loaded","Not Loaded",IF(VLOOKUP($A2,STG!$C$3:$AQ$20,26,FALSE)=VLOOKUP($A2,HDL!$A$2:$AQ$20,9,FALSE),IF(VLOOKUP($A2,HDL!$A$2:$AQ$20,9,FALSE)=VLOOKUP($A2,HCM!$A$3:$U$841,6,FALSE),"OK","HCM&lt;&gt;HDL"),"STG&lt;&gt;HDL"))</f>
        <v>OK</v>
      </c>
      <c r="H2" s="3" t="str">
        <f>IF($B2="Not Loaded","Not Loaded",IF(VLOOKUP($A2,STG!$C$3:$AQ$20,27,FALSE)=VLOOKUP($A2,HDL!$A$2:$AQ$20,10,FALSE),IF(VLOOKUP($A2,HDL!$A$2:$AQ$20,10,FALSE)=VLOOKUP($A2,HCM!$A$3:$U$841,7,FALSE),"OK","HCM&lt;&gt;HDL"),"STG&lt;&gt;HDL"))</f>
        <v>STG&lt;&gt;HDL</v>
      </c>
      <c r="I2" s="3" t="str">
        <f>IF($B2="Not Loaded","Not Loaded",IF(VLOOKUP($A2,STG!$C$3:$AQ$20,28,FALSE)=VLOOKUP($A2,HDL!$A$2:$AQ$20,11,FALSE),IF(VLOOKUP($A2,HDL!$A$2:$AQ$20,11,FALSE)=VLOOKUP($A2,HCM!$A$3:$U$841,8,FALSE),"OK","HCM&lt;&gt;HDL"),"STG&lt;&gt;HDL"))</f>
        <v>STG&lt;&gt;HDL</v>
      </c>
      <c r="J2" s="3" t="str">
        <f>IF($B2="Not Loaded","Not Loaded",IF(VLOOKUP($A2,STG!$C$3:$AQ$20,30,FALSE)=VLOOKUP($A2,HDL!$A$2:$AQ$20,13,FALSE),IF(VLOOKUP($A2,HDL!$A$2:$AQ$20,13,FALSE)=VLOOKUP($A2,HCM!$A$3:$U$841,9,FALSE),"OK","HCM&lt;&gt;HDL"),"STG&lt;&gt;HDL"))</f>
        <v>STG&lt;&gt;HDL</v>
      </c>
      <c r="K2" s="3" t="str">
        <f>IF($B2="Not Loaded","Not Loaded",IF(VLOOKUP($A2,STG!$C$3:$AQ$20,33,FALSE)=VLOOKUP($A2,HDL!$A$2:$AQ$20,16,FALSE),IF(VLOOKUP($A2,HDL!$A$2:$AQ$20,16,FALSE)=VLOOKUP($A2,HCM!$A$3:$U$841,10,FALSE),"OK","HCM&lt;&gt;HDL"),"STG&lt;&gt;HDL"))</f>
        <v>OK</v>
      </c>
      <c r="L2" s="3" t="str">
        <f>IF($B2="Not Loaded","Not Loaded",IF(VLOOKUP($A2,STG!$C$3:$AQ$20,35,FALSE)=VLOOKUP($A2,HDL!$A$2:$AQ$20,18,FALSE),IF(VLOOKUP($A2,HDL!$A$2:$AQ$20,18,FALSE)=VLOOKUP($A2,HCM!$A$3:$U$841,11,FALSE),"OK","HCM&lt;&gt;HDL"),"STG&lt;&gt;HDL"))</f>
        <v>STG&lt;&gt;HDL</v>
      </c>
      <c r="M2" s="1"/>
      <c r="N2" s="1"/>
    </row>
    <row r="3" spans="1:14">
      <c r="A3" s="14">
        <v>10002</v>
      </c>
      <c r="B3">
        <f>_xlfn.IFNA(VLOOKUP(A3,HCM!$A$3:$A$20,1,FALSE),"Not Loaded")</f>
        <v>10002</v>
      </c>
      <c r="C3" s="3" t="str">
        <f>IF($B3="Not Loaded","Not Loaded",IF(VLOOKUP($A3,STG!$C$3:$AQ$20,3,FALSE)=VLOOKUP($A3,HDL!$A$2:$AQ$20,4,FALSE),IF(VLOOKUP($A3,HDL!$A$2:$AQ$20,4,FALSE)=VLOOKUP($A3,HCM!$A$3:$U$841,2,FALSE),"OK","HCM&lt;&gt;HDL"),"STG&lt;&gt;HDL"))</f>
        <v>OK</v>
      </c>
      <c r="D3" s="3" t="str">
        <f>IF($B3="Not Loaded","Not Loaded",IF(VLOOKUP($A3,STG!$C$3:$AQ$20,4,FALSE)=VLOOKUP($A3,HDL!$A$2:$AQ$20,5,FALSE),IF(VLOOKUP($A3,HDL!$A$2:$AQ$20,5,FALSE)=VLOOKUP($A3,HCM!$A$3:$U$841,3,FALSE),"OK","HCM&lt;&gt;HDL"),"STG&lt;&gt;HDL"))</f>
        <v>OK</v>
      </c>
      <c r="E3" s="3" t="str">
        <f>IF($B3="Not Loaded","Not Loaded",IF(VLOOKUP($A3,STG!$C$3:$AQ$20,24,FALSE)=VLOOKUP($A3,HDL!$A$2:$AQ$20,7,FALSE),IF(VLOOKUP($A3,HDL!$A$2:$AQ$20,7,FALSE)=VLOOKUP($A3,HCM!$A$3:$U$841,4,FALSE),"OK","HCM&lt;&gt;HDL"),"STG&lt;&gt;HDL"))</f>
        <v>OK</v>
      </c>
      <c r="F3" s="3" t="str">
        <f>IF($B3="Not Loaded","Not Loaded",IF(VLOOKUP($A3,STG!$C$3:$AQ$20,24,FALSE)=VLOOKUP($A3,HDL!$A$2:$AQ$20,7,FALSE),IF(VLOOKUP($A3,HDL!$A$2:$AQ$20,7,FALSE)=VLOOKUP($A3,HCM!$A$3:$U$841,4,FALSE),"OK","HCM&lt;&gt;HDL"),"STG&lt;&gt;HDL"))</f>
        <v>OK</v>
      </c>
      <c r="G3" s="3" t="str">
        <f>IF($B3="Not Loaded","Not Loaded",IF(VLOOKUP($A3,STG!$C$3:$AQ$20,26,FALSE)=VLOOKUP($A3,HDL!$A$2:$AQ$20,9,FALSE),IF(VLOOKUP($A3,HDL!$A$2:$AQ$20,9,FALSE)=VLOOKUP($A3,HCM!$A$3:$U$841,6,FALSE),"OK","HCM&lt;&gt;HDL"),"STG&lt;&gt;HDL"))</f>
        <v>HCM&lt;&gt;HDL</v>
      </c>
      <c r="H3" s="3" t="str">
        <f>IF($B3="Not Loaded","Not Loaded",IF(VLOOKUP($A3,STG!$C$3:$AQ$20,27,FALSE)=VLOOKUP($A3,HDL!$A$2:$AQ$20,10,FALSE),IF(VLOOKUP($A3,HDL!$A$2:$AQ$20,10,FALSE)=VLOOKUP($A3,HCM!$A$3:$U$841,7,FALSE),"OK","HCM&lt;&gt;HDL"),"STG&lt;&gt;HDL"))</f>
        <v>STG&lt;&gt;HDL</v>
      </c>
      <c r="I3" s="3" t="str">
        <f>IF($B3="Not Loaded","Not Loaded",IF(VLOOKUP($A3,STG!$C$3:$AQ$20,28,FALSE)=VLOOKUP($A3,HDL!$A$2:$AQ$20,11,FALSE),IF(VLOOKUP($A3,HDL!$A$2:$AQ$20,11,FALSE)=VLOOKUP($A3,HCM!$A$3:$U$841,8,FALSE),"OK","HCM&lt;&gt;HDL"),"STG&lt;&gt;HDL"))</f>
        <v>STG&lt;&gt;HDL</v>
      </c>
      <c r="J3" s="3" t="str">
        <f>IF($B3="Not Loaded","Not Loaded",IF(VLOOKUP($A3,STG!$C$3:$AQ$20,30,FALSE)=VLOOKUP($A3,HDL!$A$2:$AQ$20,13,FALSE),IF(VLOOKUP($A3,HDL!$A$2:$AQ$20,13,FALSE)=VLOOKUP($A3,HCM!$A$3:$U$841,9,FALSE),"OK","HCM&lt;&gt;HDL"),"STG&lt;&gt;HDL"))</f>
        <v>HCM&lt;&gt;HDL</v>
      </c>
      <c r="K3" s="3" t="str">
        <f>IF($B3="Not Loaded","Not Loaded",IF(VLOOKUP($A3,STG!$C$3:$AQ$20,33,FALSE)=VLOOKUP($A3,HDL!$A$2:$AQ$20,16,FALSE),IF(VLOOKUP($A3,HDL!$A$2:$AQ$20,16,FALSE)=VLOOKUP($A3,HCM!$A$3:$U$841,10,FALSE),"OK","HCM&lt;&gt;HDL"),"STG&lt;&gt;HDL"))</f>
        <v>HCM&lt;&gt;HDL</v>
      </c>
      <c r="L3" s="3" t="str">
        <f>IF($B3="Not Loaded","Not Loaded",IF(VLOOKUP($A3,STG!$C$3:$AQ$20,35,FALSE)=VLOOKUP($A3,HDL!$A$2:$AQ$20,18,FALSE),IF(VLOOKUP($A3,HDL!$A$2:$AQ$20,18,FALSE)=VLOOKUP($A3,HCM!$A$3:$U$841,11,FALSE),"OK","HCM&lt;&gt;HDL"),"STG&lt;&gt;HDL"))</f>
        <v>STG&lt;&gt;HDL</v>
      </c>
    </row>
    <row r="4" spans="1:14">
      <c r="A4" s="14">
        <v>10011</v>
      </c>
      <c r="B4">
        <f>_xlfn.IFNA(VLOOKUP(A4,HCM!$A$3:$A$20,1,FALSE),"Not Loaded")</f>
        <v>10011</v>
      </c>
      <c r="C4" s="3" t="str">
        <f>IF($B4="Not Loaded","Not Loaded",IF(VLOOKUP($A4,STG!$C$3:$AQ$20,3,FALSE)=VLOOKUP($A4,HDL!$A$2:$AQ$20,4,FALSE),IF(VLOOKUP($A4,HDL!$A$2:$AQ$20,4,FALSE)=VLOOKUP($A4,HCM!$A$3:$U$841,2,FALSE),"OK","HCM&lt;&gt;HDL"),"STG&lt;&gt;HDL"))</f>
        <v>OK</v>
      </c>
      <c r="D4" s="3" t="str">
        <f>IF($B4="Not Loaded","Not Loaded",IF(VLOOKUP($A4,STG!$C$3:$AQ$20,4,FALSE)=VLOOKUP($A4,HDL!$A$2:$AQ$20,5,FALSE),IF(VLOOKUP($A4,HDL!$A$2:$AQ$20,5,FALSE)=VLOOKUP($A4,HCM!$A$3:$U$841,3,FALSE),"OK","HCM&lt;&gt;HDL"),"STG&lt;&gt;HDL"))</f>
        <v>OK</v>
      </c>
      <c r="E4" s="3" t="str">
        <f>IF($B4="Not Loaded","Not Loaded",IF(VLOOKUP($A4,STG!$C$3:$AQ$20,24,FALSE)=VLOOKUP($A4,HDL!$A$2:$AQ$20,7,FALSE),IF(VLOOKUP($A4,HDL!$A$2:$AQ$20,7,FALSE)=VLOOKUP($A4,HCM!$A$3:$U$841,4,FALSE),"OK","HCM&lt;&gt;HDL"),"STG&lt;&gt;HDL"))</f>
        <v>OK</v>
      </c>
      <c r="F4" s="3" t="str">
        <f>IF($B4="Not Loaded","Not Loaded",IF(VLOOKUP($A4,STG!$C$3:$AQ$20,24,FALSE)=VLOOKUP($A4,HDL!$A$2:$AQ$20,7,FALSE),IF(VLOOKUP($A4,HDL!$A$2:$AQ$20,7,FALSE)=VLOOKUP($A4,HCM!$A$3:$U$841,4,FALSE),"OK","HCM&lt;&gt;HDL"),"STG&lt;&gt;HDL"))</f>
        <v>OK</v>
      </c>
      <c r="G4" s="3" t="str">
        <f>IF($B4="Not Loaded","Not Loaded",IF(VLOOKUP($A4,STG!$C$3:$AQ$20,26,FALSE)=VLOOKUP($A4,HDL!$A$2:$AQ$20,9,FALSE),IF(VLOOKUP($A4,HDL!$A$2:$AQ$20,9,FALSE)=VLOOKUP($A4,HCM!$A$3:$U$841,6,FALSE),"OK","HCM&lt;&gt;HDL"),"STG&lt;&gt;HDL"))</f>
        <v>OK</v>
      </c>
      <c r="H4" s="3" t="str">
        <f>IF($B4="Not Loaded","Not Loaded",IF(VLOOKUP($A4,STG!$C$3:$AQ$20,27,FALSE)=VLOOKUP($A4,HDL!$A$2:$AQ$20,10,FALSE),IF(VLOOKUP($A4,HDL!$A$2:$AQ$20,10,FALSE)=VLOOKUP($A4,HCM!$A$3:$U$841,7,FALSE),"OK","HCM&lt;&gt;HDL"),"STG&lt;&gt;HDL"))</f>
        <v>OK</v>
      </c>
      <c r="I4" s="3" t="str">
        <f>IF($B4="Not Loaded","Not Loaded",IF(VLOOKUP($A4,STG!$C$3:$AQ$20,28,FALSE)=VLOOKUP($A4,HDL!$A$2:$AQ$20,11,FALSE),IF(VLOOKUP($A4,HDL!$A$2:$AQ$20,11,FALSE)=VLOOKUP($A4,HCM!$A$3:$U$841,8,FALSE),"OK","HCM&lt;&gt;HDL"),"STG&lt;&gt;HDL"))</f>
        <v>OK</v>
      </c>
      <c r="J4" s="3" t="str">
        <f>IF($B4="Not Loaded","Not Loaded",IF(VLOOKUP($A4,STG!$C$3:$AQ$20,30,FALSE)=VLOOKUP($A4,HDL!$A$2:$AQ$20,13,FALSE),IF(VLOOKUP($A4,HDL!$A$2:$AQ$20,13,FALSE)=VLOOKUP($A4,HCM!$A$3:$U$841,9,FALSE),"OK","HCM&lt;&gt;HDL"),"STG&lt;&gt;HDL"))</f>
        <v>HCM&lt;&gt;HDL</v>
      </c>
      <c r="K4" s="3" t="str">
        <f>IF($B4="Not Loaded","Not Loaded",IF(VLOOKUP($A4,STG!$C$3:$AQ$20,33,FALSE)=VLOOKUP($A4,HDL!$A$2:$AQ$20,16,FALSE),IF(VLOOKUP($A4,HDL!$A$2:$AQ$20,16,FALSE)=VLOOKUP($A4,HCM!$A$3:$U$841,10,FALSE),"OK","HCM&lt;&gt;HDL"),"STG&lt;&gt;HDL"))</f>
        <v>HCM&lt;&gt;HDL</v>
      </c>
      <c r="L4" s="3" t="str">
        <f>IF($B4="Not Loaded","Not Loaded",IF(VLOOKUP($A4,STG!$C$3:$AQ$20,35,FALSE)=VLOOKUP($A4,HDL!$A$2:$AQ$20,18,FALSE),IF(VLOOKUP($A4,HDL!$A$2:$AQ$20,18,FALSE)=VLOOKUP($A4,HCM!$A$3:$U$841,11,FALSE),"OK","HCM&lt;&gt;HDL"),"STG&lt;&gt;HDL"))</f>
        <v>HCM&lt;&gt;HDL</v>
      </c>
    </row>
    <row r="5" spans="1:14">
      <c r="A5" s="14">
        <v>10016</v>
      </c>
      <c r="B5">
        <f>_xlfn.IFNA(VLOOKUP(A5,HCM!$A$3:$A$20,1,FALSE),"Not Loaded")</f>
        <v>10016</v>
      </c>
      <c r="C5" s="3" t="str">
        <f>IF($B5="Not Loaded","Not Loaded",IF(VLOOKUP($A5,STG!$C$3:$AQ$20,3,FALSE)=VLOOKUP($A5,HDL!$A$2:$AQ$20,4,FALSE),IF(VLOOKUP($A5,HDL!$A$2:$AQ$20,4,FALSE)=VLOOKUP($A5,HCM!$A$3:$U$841,2,FALSE),"OK","HCM&lt;&gt;HDL"),"STG&lt;&gt;HDL"))</f>
        <v>OK</v>
      </c>
      <c r="D5" s="3" t="str">
        <f>IF($B5="Not Loaded","Not Loaded",IF(VLOOKUP($A5,STG!$C$3:$AQ$20,4,FALSE)=VLOOKUP($A5,HDL!$A$2:$AQ$20,5,FALSE),IF(VLOOKUP($A5,HDL!$A$2:$AQ$20,5,FALSE)=VLOOKUP($A5,HCM!$A$3:$U$841,3,FALSE),"OK","HCM&lt;&gt;HDL"),"STG&lt;&gt;HDL"))</f>
        <v>OK</v>
      </c>
      <c r="E5" s="3" t="str">
        <f>IF($B5="Not Loaded","Not Loaded",IF(VLOOKUP($A5,STG!$C$3:$AQ$20,24,FALSE)=VLOOKUP($A5,HDL!$A$2:$AQ$20,7,FALSE),IF(VLOOKUP($A5,HDL!$A$2:$AQ$20,7,FALSE)=VLOOKUP($A5,HCM!$A$3:$U$841,4,FALSE),"OK","HCM&lt;&gt;HDL"),"STG&lt;&gt;HDL"))</f>
        <v>OK</v>
      </c>
      <c r="F5" s="3" t="str">
        <f>IF($B5="Not Loaded","Not Loaded",IF(VLOOKUP($A5,STG!$C$3:$AQ$20,24,FALSE)=VLOOKUP($A5,HDL!$A$2:$AQ$20,7,FALSE),IF(VLOOKUP($A5,HDL!$A$2:$AQ$20,7,FALSE)=VLOOKUP($A5,HCM!$A$3:$U$841,4,FALSE),"OK","HCM&lt;&gt;HDL"),"STG&lt;&gt;HDL"))</f>
        <v>OK</v>
      </c>
      <c r="G5" s="3" t="str">
        <f>IF($B5="Not Loaded","Not Loaded",IF(VLOOKUP($A5,STG!$C$3:$AQ$20,26,FALSE)=VLOOKUP($A5,HDL!$A$2:$AQ$20,9,FALSE),IF(VLOOKUP($A5,HDL!$A$2:$AQ$20,9,FALSE)=VLOOKUP($A5,HCM!$A$3:$U$841,6,FALSE),"OK","HCM&lt;&gt;HDL"),"STG&lt;&gt;HDL"))</f>
        <v>OK</v>
      </c>
      <c r="H5" s="3" t="str">
        <f>IF($B5="Not Loaded","Not Loaded",IF(VLOOKUP($A5,STG!$C$3:$AQ$20,27,FALSE)=VLOOKUP($A5,HDL!$A$2:$AQ$20,10,FALSE),IF(VLOOKUP($A5,HDL!$A$2:$AQ$20,10,FALSE)=VLOOKUP($A5,HCM!$A$3:$U$841,7,FALSE),"OK","HCM&lt;&gt;HDL"),"STG&lt;&gt;HDL"))</f>
        <v>OK</v>
      </c>
      <c r="I5" s="3" t="str">
        <f>IF($B5="Not Loaded","Not Loaded",IF(VLOOKUP($A5,STG!$C$3:$AQ$20,28,FALSE)=VLOOKUP($A5,HDL!$A$2:$AQ$20,11,FALSE),IF(VLOOKUP($A5,HDL!$A$2:$AQ$20,11,FALSE)=VLOOKUP($A5,HCM!$A$3:$U$841,8,FALSE),"OK","HCM&lt;&gt;HDL"),"STG&lt;&gt;HDL"))</f>
        <v>STG&lt;&gt;HDL</v>
      </c>
      <c r="J5" s="3" t="str">
        <f>IF($B5="Not Loaded","Not Loaded",IF(VLOOKUP($A5,STG!$C$3:$AQ$20,30,FALSE)=VLOOKUP($A5,HDL!$A$2:$AQ$20,13,FALSE),IF(VLOOKUP($A5,HDL!$A$2:$AQ$20,13,FALSE)=VLOOKUP($A5,HCM!$A$3:$U$841,9,FALSE),"OK","HCM&lt;&gt;HDL"),"STG&lt;&gt;HDL"))</f>
        <v>STG&lt;&gt;HDL</v>
      </c>
      <c r="K5" s="3" t="str">
        <f>IF($B5="Not Loaded","Not Loaded",IF(VLOOKUP($A5,STG!$C$3:$AQ$20,33,FALSE)=VLOOKUP($A5,HDL!$A$2:$AQ$20,16,FALSE),IF(VLOOKUP($A5,HDL!$A$2:$AQ$20,16,FALSE)=VLOOKUP($A5,HCM!$A$3:$U$841,10,FALSE),"OK","HCM&lt;&gt;HDL"),"STG&lt;&gt;HDL"))</f>
        <v>HCM&lt;&gt;HDL</v>
      </c>
      <c r="L5" s="3" t="str">
        <f>IF($B5="Not Loaded","Not Loaded",IF(VLOOKUP($A5,STG!$C$3:$AQ$20,35,FALSE)=VLOOKUP($A5,HDL!$A$2:$AQ$20,18,FALSE),IF(VLOOKUP($A5,HDL!$A$2:$AQ$20,18,FALSE)=VLOOKUP($A5,HCM!$A$3:$U$841,11,FALSE),"OK","HCM&lt;&gt;HDL"),"STG&lt;&gt;HDL"))</f>
        <v>STG&lt;&gt;HDL</v>
      </c>
    </row>
    <row r="6" spans="1:14">
      <c r="A6" s="14">
        <v>10022</v>
      </c>
      <c r="B6">
        <f>_xlfn.IFNA(VLOOKUP(A6,HCM!$A$3:$A$20,1,FALSE),"Not Loaded")</f>
        <v>10022</v>
      </c>
      <c r="C6" s="3" t="str">
        <f>IF($B6="Not Loaded","Not Loaded",IF(VLOOKUP($A6,STG!$C$3:$AQ$20,3,FALSE)=VLOOKUP($A6,HDL!$A$2:$AQ$20,4,FALSE),IF(VLOOKUP($A6,HDL!$A$2:$AQ$20,4,FALSE)=VLOOKUP($A6,HCM!$A$3:$U$841,2,FALSE),"OK","HCM&lt;&gt;HDL"),"STG&lt;&gt;HDL"))</f>
        <v>OK</v>
      </c>
      <c r="D6" s="3" t="str">
        <f>IF($B6="Not Loaded","Not Loaded",IF(VLOOKUP($A6,STG!$C$3:$AQ$20,4,FALSE)=VLOOKUP($A6,HDL!$A$2:$AQ$20,5,FALSE),IF(VLOOKUP($A6,HDL!$A$2:$AQ$20,5,FALSE)=VLOOKUP($A6,HCM!$A$3:$U$841,3,FALSE),"OK","HCM&lt;&gt;HDL"),"STG&lt;&gt;HDL"))</f>
        <v>OK</v>
      </c>
      <c r="E6" s="3" t="str">
        <f>IF($B6="Not Loaded","Not Loaded",IF(VLOOKUP($A6,STG!$C$3:$AQ$20,24,FALSE)=VLOOKUP($A6,HDL!$A$2:$AQ$20,7,FALSE),IF(VLOOKUP($A6,HDL!$A$2:$AQ$20,7,FALSE)=VLOOKUP($A6,HCM!$A$3:$U$841,4,FALSE),"OK","HCM&lt;&gt;HDL"),"STG&lt;&gt;HDL"))</f>
        <v>OK</v>
      </c>
      <c r="F6" s="3" t="str">
        <f>IF($B6="Not Loaded","Not Loaded",IF(VLOOKUP($A6,STG!$C$3:$AQ$20,24,FALSE)=VLOOKUP($A6,HDL!$A$2:$AQ$20,7,FALSE),IF(VLOOKUP($A6,HDL!$A$2:$AQ$20,7,FALSE)=VLOOKUP($A6,HCM!$A$3:$U$841,4,FALSE),"OK","HCM&lt;&gt;HDL"),"STG&lt;&gt;HDL"))</f>
        <v>OK</v>
      </c>
      <c r="G6" s="3" t="str">
        <f>IF($B6="Not Loaded","Not Loaded",IF(VLOOKUP($A6,STG!$C$3:$AQ$20,26,FALSE)=VLOOKUP($A6,HDL!$A$2:$AQ$20,9,FALSE),IF(VLOOKUP($A6,HDL!$A$2:$AQ$20,9,FALSE)=VLOOKUP($A6,HCM!$A$3:$U$841,6,FALSE),"OK","HCM&lt;&gt;HDL"),"STG&lt;&gt;HDL"))</f>
        <v>HCM&lt;&gt;HDL</v>
      </c>
      <c r="H6" s="3" t="str">
        <f>IF($B6="Not Loaded","Not Loaded",IF(VLOOKUP($A6,STG!$C$3:$AQ$20,27,FALSE)=VLOOKUP($A6,HDL!$A$2:$AQ$20,10,FALSE),IF(VLOOKUP($A6,HDL!$A$2:$AQ$20,10,FALSE)=VLOOKUP($A6,HCM!$A$3:$U$841,7,FALSE),"OK","HCM&lt;&gt;HDL"),"STG&lt;&gt;HDL"))</f>
        <v>STG&lt;&gt;HDL</v>
      </c>
      <c r="I6" s="3" t="str">
        <f>IF($B6="Not Loaded","Not Loaded",IF(VLOOKUP($A6,STG!$C$3:$AQ$20,28,FALSE)=VLOOKUP($A6,HDL!$A$2:$AQ$20,11,FALSE),IF(VLOOKUP($A6,HDL!$A$2:$AQ$20,11,FALSE)=VLOOKUP($A6,HCM!$A$3:$U$841,8,FALSE),"OK","HCM&lt;&gt;HDL"),"STG&lt;&gt;HDL"))</f>
        <v>STG&lt;&gt;HDL</v>
      </c>
      <c r="J6" s="3" t="str">
        <f>IF($B6="Not Loaded","Not Loaded",IF(VLOOKUP($A6,STG!$C$3:$AQ$20,30,FALSE)=VLOOKUP($A6,HDL!$A$2:$AQ$20,13,FALSE),IF(VLOOKUP($A6,HDL!$A$2:$AQ$20,13,FALSE)=VLOOKUP($A6,HCM!$A$3:$U$841,9,FALSE),"OK","HCM&lt;&gt;HDL"),"STG&lt;&gt;HDL"))</f>
        <v>HCM&lt;&gt;HDL</v>
      </c>
      <c r="K6" s="3" t="str">
        <f>IF($B6="Not Loaded","Not Loaded",IF(VLOOKUP($A6,STG!$C$3:$AQ$20,33,FALSE)=VLOOKUP($A6,HDL!$A$2:$AQ$20,16,FALSE),IF(VLOOKUP($A6,HDL!$A$2:$AQ$20,16,FALSE)=VLOOKUP($A6,HCM!$A$3:$U$841,10,FALSE),"OK","HCM&lt;&gt;HDL"),"STG&lt;&gt;HDL"))</f>
        <v>HCM&lt;&gt;HDL</v>
      </c>
      <c r="L6" s="3" t="str">
        <f>IF($B6="Not Loaded","Not Loaded",IF(VLOOKUP($A6,STG!$C$3:$AQ$20,35,FALSE)=VLOOKUP($A6,HDL!$A$2:$AQ$20,18,FALSE),IF(VLOOKUP($A6,HDL!$A$2:$AQ$20,18,FALSE)=VLOOKUP($A6,HCM!$A$3:$U$841,11,FALSE),"OK","HCM&lt;&gt;HDL"),"STG&lt;&gt;HDL"))</f>
        <v>STG&lt;&gt;HDL</v>
      </c>
    </row>
    <row r="7" spans="1:14">
      <c r="A7" s="14">
        <v>10024</v>
      </c>
      <c r="B7">
        <f>_xlfn.IFNA(VLOOKUP(A7,HCM!$A$3:$A$20,1,FALSE),"Not Loaded")</f>
        <v>10024</v>
      </c>
      <c r="C7" s="3" t="str">
        <f>IF($B7="Not Loaded","Not Loaded",IF(VLOOKUP($A7,STG!$C$3:$AQ$20,3,FALSE)=VLOOKUP($A7,HDL!$A$2:$AQ$20,4,FALSE),IF(VLOOKUP($A7,HDL!$A$2:$AQ$20,4,FALSE)=VLOOKUP($A7,HCM!$A$3:$U$841,2,FALSE),"OK","HCM&lt;&gt;HDL"),"STG&lt;&gt;HDL"))</f>
        <v>OK</v>
      </c>
      <c r="D7" s="3" t="str">
        <f>IF($B7="Not Loaded","Not Loaded",IF(VLOOKUP($A7,STG!$C$3:$AQ$20,4,FALSE)=VLOOKUP($A7,HDL!$A$2:$AQ$20,5,FALSE),IF(VLOOKUP($A7,HDL!$A$2:$AQ$20,5,FALSE)=VLOOKUP($A7,HCM!$A$3:$U$841,3,FALSE),"OK","HCM&lt;&gt;HDL"),"STG&lt;&gt;HDL"))</f>
        <v>OK</v>
      </c>
      <c r="E7" s="3" t="str">
        <f>IF($B7="Not Loaded","Not Loaded",IF(VLOOKUP($A7,STG!$C$3:$AQ$20,24,FALSE)=VLOOKUP($A7,HDL!$A$2:$AQ$20,7,FALSE),IF(VLOOKUP($A7,HDL!$A$2:$AQ$20,7,FALSE)=VLOOKUP($A7,HCM!$A$3:$U$841,4,FALSE),"OK","HCM&lt;&gt;HDL"),"STG&lt;&gt;HDL"))</f>
        <v>OK</v>
      </c>
      <c r="F7" s="3" t="str">
        <f>IF($B7="Not Loaded","Not Loaded",IF(VLOOKUP($A7,STG!$C$3:$AQ$20,24,FALSE)=VLOOKUP($A7,HDL!$A$2:$AQ$20,7,FALSE),IF(VLOOKUP($A7,HDL!$A$2:$AQ$20,7,FALSE)=VLOOKUP($A7,HCM!$A$3:$U$841,4,FALSE),"OK","HCM&lt;&gt;HDL"),"STG&lt;&gt;HDL"))</f>
        <v>OK</v>
      </c>
      <c r="G7" s="3" t="str">
        <f>IF($B7="Not Loaded","Not Loaded",IF(VLOOKUP($A7,STG!$C$3:$AQ$20,26,FALSE)=VLOOKUP($A7,HDL!$A$2:$AQ$20,9,FALSE),IF(VLOOKUP($A7,HDL!$A$2:$AQ$20,9,FALSE)=VLOOKUP($A7,HCM!$A$3:$U$841,6,FALSE),"OK","HCM&lt;&gt;HDL"),"STG&lt;&gt;HDL"))</f>
        <v>HCM&lt;&gt;HDL</v>
      </c>
      <c r="H7" s="3" t="str">
        <f>IF($B7="Not Loaded","Not Loaded",IF(VLOOKUP($A7,STG!$C$3:$AQ$20,27,FALSE)=VLOOKUP($A7,HDL!$A$2:$AQ$20,10,FALSE),IF(VLOOKUP($A7,HDL!$A$2:$AQ$20,10,FALSE)=VLOOKUP($A7,HCM!$A$3:$U$841,7,FALSE),"OK","HCM&lt;&gt;HDL"),"STG&lt;&gt;HDL"))</f>
        <v>STG&lt;&gt;HDL</v>
      </c>
      <c r="I7" s="3" t="str">
        <f>IF($B7="Not Loaded","Not Loaded",IF(VLOOKUP($A7,STG!$C$3:$AQ$20,28,FALSE)=VLOOKUP($A7,HDL!$A$2:$AQ$20,11,FALSE),IF(VLOOKUP($A7,HDL!$A$2:$AQ$20,11,FALSE)=VLOOKUP($A7,HCM!$A$3:$U$841,8,FALSE),"OK","HCM&lt;&gt;HDL"),"STG&lt;&gt;HDL"))</f>
        <v>STG&lt;&gt;HDL</v>
      </c>
      <c r="J7" s="3" t="str">
        <f>IF($B7="Not Loaded","Not Loaded",IF(VLOOKUP($A7,STG!$C$3:$AQ$20,30,FALSE)=VLOOKUP($A7,HDL!$A$2:$AQ$20,13,FALSE),IF(VLOOKUP($A7,HDL!$A$2:$AQ$20,13,FALSE)=VLOOKUP($A7,HCM!$A$3:$U$841,9,FALSE),"OK","HCM&lt;&gt;HDL"),"STG&lt;&gt;HDL"))</f>
        <v>STG&lt;&gt;HDL</v>
      </c>
      <c r="K7" s="3" t="str">
        <f>IF($B7="Not Loaded","Not Loaded",IF(VLOOKUP($A7,STG!$C$3:$AQ$20,33,FALSE)=VLOOKUP($A7,HDL!$A$2:$AQ$20,16,FALSE),IF(VLOOKUP($A7,HDL!$A$2:$AQ$20,16,FALSE)=VLOOKUP($A7,HCM!$A$3:$U$841,10,FALSE),"OK","HCM&lt;&gt;HDL"),"STG&lt;&gt;HDL"))</f>
        <v>OK</v>
      </c>
      <c r="L7" s="3" t="str">
        <f>IF($B7="Not Loaded","Not Loaded",IF(VLOOKUP($A7,STG!$C$3:$AQ$20,35,FALSE)=VLOOKUP($A7,HDL!$A$2:$AQ$20,18,FALSE),IF(VLOOKUP($A7,HDL!$A$2:$AQ$20,18,FALSE)=VLOOKUP($A7,HCM!$A$3:$U$841,11,FALSE),"OK","HCM&lt;&gt;HDL"),"STG&lt;&gt;HDL"))</f>
        <v>STG&lt;&gt;HDL</v>
      </c>
    </row>
    <row r="8" spans="1:14">
      <c r="A8" s="14">
        <v>10026</v>
      </c>
      <c r="B8">
        <f>_xlfn.IFNA(VLOOKUP(A8,HCM!$A$3:$A$20,1,FALSE),"Not Loaded")</f>
        <v>10026</v>
      </c>
      <c r="C8" s="3" t="str">
        <f>IF($B8="Not Loaded","Not Loaded",IF(VLOOKUP($A8,STG!$C$3:$AQ$20,3,FALSE)=VLOOKUP($A8,HDL!$A$2:$AQ$20,4,FALSE),IF(VLOOKUP($A8,HDL!$A$2:$AQ$20,4,FALSE)=VLOOKUP($A8,HCM!$A$3:$U$841,2,FALSE),"OK","HCM&lt;&gt;HDL"),"STG&lt;&gt;HDL"))</f>
        <v>OK</v>
      </c>
      <c r="D8" s="3" t="str">
        <f>IF($B8="Not Loaded","Not Loaded",IF(VLOOKUP($A8,STG!$C$3:$AQ$20,4,FALSE)=VLOOKUP($A8,HDL!$A$2:$AQ$20,5,FALSE),IF(VLOOKUP($A8,HDL!$A$2:$AQ$20,5,FALSE)=VLOOKUP($A8,HCM!$A$3:$U$841,3,FALSE),"OK","HCM&lt;&gt;HDL"),"STG&lt;&gt;HDL"))</f>
        <v>OK</v>
      </c>
      <c r="E8" s="3" t="str">
        <f>IF($B8="Not Loaded","Not Loaded",IF(VLOOKUP($A8,STG!$C$3:$AQ$20,24,FALSE)=VLOOKUP($A8,HDL!$A$2:$AQ$20,7,FALSE),IF(VLOOKUP($A8,HDL!$A$2:$AQ$20,7,FALSE)=VLOOKUP($A8,HCM!$A$3:$U$841,4,FALSE),"OK","HCM&lt;&gt;HDL"),"STG&lt;&gt;HDL"))</f>
        <v>OK</v>
      </c>
      <c r="F8" s="3" t="str">
        <f>IF($B8="Not Loaded","Not Loaded",IF(VLOOKUP($A8,STG!$C$3:$AQ$20,24,FALSE)=VLOOKUP($A8,HDL!$A$2:$AQ$20,7,FALSE),IF(VLOOKUP($A8,HDL!$A$2:$AQ$20,7,FALSE)=VLOOKUP($A8,HCM!$A$3:$U$841,4,FALSE),"OK","HCM&lt;&gt;HDL"),"STG&lt;&gt;HDL"))</f>
        <v>OK</v>
      </c>
      <c r="G8" s="3" t="str">
        <f>IF($B8="Not Loaded","Not Loaded",IF(VLOOKUP($A8,STG!$C$3:$AQ$20,26,FALSE)=VLOOKUP($A8,HDL!$A$2:$AQ$20,9,FALSE),IF(VLOOKUP($A8,HDL!$A$2:$AQ$20,9,FALSE)=VLOOKUP($A8,HCM!$A$3:$U$841,6,FALSE),"OK","HCM&lt;&gt;HDL"),"STG&lt;&gt;HDL"))</f>
        <v>HCM&lt;&gt;HDL</v>
      </c>
      <c r="H8" s="3" t="str">
        <f>IF($B8="Not Loaded","Not Loaded",IF(VLOOKUP($A8,STG!$C$3:$AQ$20,27,FALSE)=VLOOKUP($A8,HDL!$A$2:$AQ$20,10,FALSE),IF(VLOOKUP($A8,HDL!$A$2:$AQ$20,10,FALSE)=VLOOKUP($A8,HCM!$A$3:$U$841,7,FALSE),"OK","HCM&lt;&gt;HDL"),"STG&lt;&gt;HDL"))</f>
        <v>HCM&lt;&gt;HDL</v>
      </c>
      <c r="I8" s="3" t="str">
        <f>IF($B8="Not Loaded","Not Loaded",IF(VLOOKUP($A8,STG!$C$3:$AQ$20,28,FALSE)=VLOOKUP($A8,HDL!$A$2:$AQ$20,11,FALSE),IF(VLOOKUP($A8,HDL!$A$2:$AQ$20,11,FALSE)=VLOOKUP($A8,HCM!$A$3:$U$841,8,FALSE),"OK","HCM&lt;&gt;HDL"),"STG&lt;&gt;HDL"))</f>
        <v>STG&lt;&gt;HDL</v>
      </c>
      <c r="J8" s="3" t="str">
        <f>IF($B8="Not Loaded","Not Loaded",IF(VLOOKUP($A8,STG!$C$3:$AQ$20,30,FALSE)=VLOOKUP($A8,HDL!$A$2:$AQ$20,13,FALSE),IF(VLOOKUP($A8,HDL!$A$2:$AQ$20,13,FALSE)=VLOOKUP($A8,HCM!$A$3:$U$841,9,FALSE),"OK","HCM&lt;&gt;HDL"),"STG&lt;&gt;HDL"))</f>
        <v>HCM&lt;&gt;HDL</v>
      </c>
      <c r="K8" s="3" t="str">
        <f>IF($B8="Not Loaded","Not Loaded",IF(VLOOKUP($A8,STG!$C$3:$AQ$20,33,FALSE)=VLOOKUP($A8,HDL!$A$2:$AQ$20,16,FALSE),IF(VLOOKUP($A8,HDL!$A$2:$AQ$20,16,FALSE)=VLOOKUP($A8,HCM!$A$3:$U$841,10,FALSE),"OK","HCM&lt;&gt;HDL"),"STG&lt;&gt;HDL"))</f>
        <v>HCM&lt;&gt;HDL</v>
      </c>
      <c r="L8" s="3" t="str">
        <f>IF($B8="Not Loaded","Not Loaded",IF(VLOOKUP($A8,STG!$C$3:$AQ$20,35,FALSE)=VLOOKUP($A8,HDL!$A$2:$AQ$20,18,FALSE),IF(VLOOKUP($A8,HDL!$A$2:$AQ$20,18,FALSE)=VLOOKUP($A8,HCM!$A$3:$U$841,11,FALSE),"OK","HCM&lt;&gt;HDL"),"STG&lt;&gt;HDL"))</f>
        <v>STG&lt;&gt;HDL</v>
      </c>
    </row>
    <row r="9" spans="1:14">
      <c r="A9" s="14">
        <v>10033</v>
      </c>
      <c r="B9">
        <f>_xlfn.IFNA(VLOOKUP(A9,HCM!$A$3:$A$20,1,FALSE),"Not Loaded")</f>
        <v>10033</v>
      </c>
      <c r="C9" s="3" t="str">
        <f>IF($B9="Not Loaded","Not Loaded",IF(VLOOKUP($A9,STG!$C$3:$AQ$20,3,FALSE)=VLOOKUP($A9,HDL!$A$2:$AQ$20,4,FALSE),IF(VLOOKUP($A9,HDL!$A$2:$AQ$20,4,FALSE)=VLOOKUP($A9,HCM!$A$3:$U$841,2,FALSE),"OK","HCM&lt;&gt;HDL"),"STG&lt;&gt;HDL"))</f>
        <v>OK</v>
      </c>
      <c r="D9" s="3" t="str">
        <f>IF($B9="Not Loaded","Not Loaded",IF(VLOOKUP($A9,STG!$C$3:$AQ$20,4,FALSE)=VLOOKUP($A9,HDL!$A$2:$AQ$20,5,FALSE),IF(VLOOKUP($A9,HDL!$A$2:$AQ$20,5,FALSE)=VLOOKUP($A9,HCM!$A$3:$U$841,3,FALSE),"OK","HCM&lt;&gt;HDL"),"STG&lt;&gt;HDL"))</f>
        <v>OK</v>
      </c>
      <c r="E9" s="3" t="str">
        <f>IF($B9="Not Loaded","Not Loaded",IF(VLOOKUP($A9,STG!$C$3:$AQ$20,24,FALSE)=VLOOKUP($A9,HDL!$A$2:$AQ$20,7,FALSE),IF(VLOOKUP($A9,HDL!$A$2:$AQ$20,7,FALSE)=VLOOKUP($A9,HCM!$A$3:$U$841,4,FALSE),"OK","HCM&lt;&gt;HDL"),"STG&lt;&gt;HDL"))</f>
        <v>OK</v>
      </c>
      <c r="F9" s="3" t="str">
        <f>IF($B9="Not Loaded","Not Loaded",IF(VLOOKUP($A9,STG!$C$3:$AQ$20,24,FALSE)=VLOOKUP($A9,HDL!$A$2:$AQ$20,7,FALSE),IF(VLOOKUP($A9,HDL!$A$2:$AQ$20,7,FALSE)=VLOOKUP($A9,HCM!$A$3:$U$841,4,FALSE),"OK","HCM&lt;&gt;HDL"),"STG&lt;&gt;HDL"))</f>
        <v>OK</v>
      </c>
      <c r="G9" s="3" t="str">
        <f>IF($B9="Not Loaded","Not Loaded",IF(VLOOKUP($A9,STG!$C$3:$AQ$20,26,FALSE)=VLOOKUP($A9,HDL!$A$2:$AQ$20,9,FALSE),IF(VLOOKUP($A9,HDL!$A$2:$AQ$20,9,FALSE)=VLOOKUP($A9,HCM!$A$3:$U$841,6,FALSE),"OK","HCM&lt;&gt;HDL"),"STG&lt;&gt;HDL"))</f>
        <v>HCM&lt;&gt;HDL</v>
      </c>
      <c r="H9" s="3" t="str">
        <f>IF($B9="Not Loaded","Not Loaded",IF(VLOOKUP($A9,STG!$C$3:$AQ$20,27,FALSE)=VLOOKUP($A9,HDL!$A$2:$AQ$20,10,FALSE),IF(VLOOKUP($A9,HDL!$A$2:$AQ$20,10,FALSE)=VLOOKUP($A9,HCM!$A$3:$U$841,7,FALSE),"OK","HCM&lt;&gt;HDL"),"STG&lt;&gt;HDL"))</f>
        <v>STG&lt;&gt;HDL</v>
      </c>
      <c r="I9" s="3" t="str">
        <f>IF($B9="Not Loaded","Not Loaded",IF(VLOOKUP($A9,STG!$C$3:$AQ$20,28,FALSE)=VLOOKUP($A9,HDL!$A$2:$AQ$20,11,FALSE),IF(VLOOKUP($A9,HDL!$A$2:$AQ$20,11,FALSE)=VLOOKUP($A9,HCM!$A$3:$U$841,8,FALSE),"OK","HCM&lt;&gt;HDL"),"STG&lt;&gt;HDL"))</f>
        <v>STG&lt;&gt;HDL</v>
      </c>
      <c r="J9" s="3" t="str">
        <f>IF($B9="Not Loaded","Not Loaded",IF(VLOOKUP($A9,STG!$C$3:$AQ$20,30,FALSE)=VLOOKUP($A9,HDL!$A$2:$AQ$20,13,FALSE),IF(VLOOKUP($A9,HDL!$A$2:$AQ$20,13,FALSE)=VLOOKUP($A9,HCM!$A$3:$U$841,9,FALSE),"OK","HCM&lt;&gt;HDL"),"STG&lt;&gt;HDL"))</f>
        <v>STG&lt;&gt;HDL</v>
      </c>
      <c r="K9" s="3" t="str">
        <f>IF($B9="Not Loaded","Not Loaded",IF(VLOOKUP($A9,STG!$C$3:$AQ$20,33,FALSE)=VLOOKUP($A9,HDL!$A$2:$AQ$20,16,FALSE),IF(VLOOKUP($A9,HDL!$A$2:$AQ$20,16,FALSE)=VLOOKUP($A9,HCM!$A$3:$U$841,10,FALSE),"OK","HCM&lt;&gt;HDL"),"STG&lt;&gt;HDL"))</f>
        <v>OK</v>
      </c>
      <c r="L9" s="3" t="str">
        <f>IF($B9="Not Loaded","Not Loaded",IF(VLOOKUP($A9,STG!$C$3:$AQ$20,35,FALSE)=VLOOKUP($A9,HDL!$A$2:$AQ$20,18,FALSE),IF(VLOOKUP($A9,HDL!$A$2:$AQ$20,18,FALSE)=VLOOKUP($A9,HCM!$A$3:$U$841,11,FALSE),"OK","HCM&lt;&gt;HDL"),"STG&lt;&gt;HDL"))</f>
        <v>STG&lt;&gt;HDL</v>
      </c>
    </row>
    <row r="10" spans="1:14">
      <c r="A10" s="14">
        <v>10071</v>
      </c>
      <c r="B10">
        <f>_xlfn.IFNA(VLOOKUP(A10,HCM!$A$3:$A$20,1,FALSE),"Not Loaded")</f>
        <v>10071</v>
      </c>
      <c r="C10" s="3" t="str">
        <f>IF($B10="Not Loaded","Not Loaded",IF(VLOOKUP($A10,STG!$C$3:$AQ$20,3,FALSE)=VLOOKUP($A10,HDL!$A$2:$AQ$20,4,FALSE),IF(VLOOKUP($A10,HDL!$A$2:$AQ$20,4,FALSE)=VLOOKUP($A10,HCM!$A$3:$U$841,2,FALSE),"OK","HCM&lt;&gt;HDL"),"STG&lt;&gt;HDL"))</f>
        <v>OK</v>
      </c>
      <c r="D10" s="3" t="str">
        <f>IF($B10="Not Loaded","Not Loaded",IF(VLOOKUP($A10,STG!$C$3:$AQ$20,4,FALSE)=VLOOKUP($A10,HDL!$A$2:$AQ$20,5,FALSE),IF(VLOOKUP($A10,HDL!$A$2:$AQ$20,5,FALSE)=VLOOKUP($A10,HCM!$A$3:$U$841,3,FALSE),"OK","HCM&lt;&gt;HDL"),"STG&lt;&gt;HDL"))</f>
        <v>OK</v>
      </c>
      <c r="E10" s="3" t="str">
        <f>IF($B10="Not Loaded","Not Loaded",IF(VLOOKUP($A10,STG!$C$3:$AQ$20,24,FALSE)=VLOOKUP($A10,HDL!$A$2:$AQ$20,7,FALSE),IF(VLOOKUP($A10,HDL!$A$2:$AQ$20,7,FALSE)=VLOOKUP($A10,HCM!$A$3:$U$841,4,FALSE),"OK","HCM&lt;&gt;HDL"),"STG&lt;&gt;HDL"))</f>
        <v>OK</v>
      </c>
      <c r="F10" s="3" t="str">
        <f>IF($B10="Not Loaded","Not Loaded",IF(VLOOKUP($A10,STG!$C$3:$AQ$20,24,FALSE)=VLOOKUP($A10,HDL!$A$2:$AQ$20,7,FALSE),IF(VLOOKUP($A10,HDL!$A$2:$AQ$20,7,FALSE)=VLOOKUP($A10,HCM!$A$3:$U$841,4,FALSE),"OK","HCM&lt;&gt;HDL"),"STG&lt;&gt;HDL"))</f>
        <v>OK</v>
      </c>
      <c r="G10" s="3" t="str">
        <f>IF($B10="Not Loaded","Not Loaded",IF(VLOOKUP($A10,STG!$C$3:$AQ$20,26,FALSE)=VLOOKUP($A10,HDL!$A$2:$AQ$20,9,FALSE),IF(VLOOKUP($A10,HDL!$A$2:$AQ$20,9,FALSE)=VLOOKUP($A10,HCM!$A$3:$U$841,6,FALSE),"OK","HCM&lt;&gt;HDL"),"STG&lt;&gt;HDL"))</f>
        <v>HCM&lt;&gt;HDL</v>
      </c>
      <c r="H10" s="3" t="str">
        <f>IF($B10="Not Loaded","Not Loaded",IF(VLOOKUP($A10,STG!$C$3:$AQ$20,27,FALSE)=VLOOKUP($A10,HDL!$A$2:$AQ$20,10,FALSE),IF(VLOOKUP($A10,HDL!$A$2:$AQ$20,10,FALSE)=VLOOKUP($A10,HCM!$A$3:$U$841,7,FALSE),"OK","HCM&lt;&gt;HDL"),"STG&lt;&gt;HDL"))</f>
        <v>HCM&lt;&gt;HDL</v>
      </c>
      <c r="I10" s="3" t="str">
        <f>IF($B10="Not Loaded","Not Loaded",IF(VLOOKUP($A10,STG!$C$3:$AQ$20,28,FALSE)=VLOOKUP($A10,HDL!$A$2:$AQ$20,11,FALSE),IF(VLOOKUP($A10,HDL!$A$2:$AQ$20,11,FALSE)=VLOOKUP($A10,HCM!$A$3:$U$841,8,FALSE),"OK","HCM&lt;&gt;HDL"),"STG&lt;&gt;HDL"))</f>
        <v>STG&lt;&gt;HDL</v>
      </c>
      <c r="J10" s="3" t="str">
        <f>IF($B10="Not Loaded","Not Loaded",IF(VLOOKUP($A10,STG!$C$3:$AQ$20,30,FALSE)=VLOOKUP($A10,HDL!$A$2:$AQ$20,13,FALSE),IF(VLOOKUP($A10,HDL!$A$2:$AQ$20,13,FALSE)=VLOOKUP($A10,HCM!$A$3:$U$841,9,FALSE),"OK","HCM&lt;&gt;HDL"),"STG&lt;&gt;HDL"))</f>
        <v>STG&lt;&gt;HDL</v>
      </c>
      <c r="K10" s="3" t="str">
        <f>IF($B10="Not Loaded","Not Loaded",IF(VLOOKUP($A10,STG!$C$3:$AQ$20,33,FALSE)=VLOOKUP($A10,HDL!$A$2:$AQ$20,16,FALSE),IF(VLOOKUP($A10,HDL!$A$2:$AQ$20,16,FALSE)=VLOOKUP($A10,HCM!$A$3:$U$841,10,FALSE),"OK","HCM&lt;&gt;HDL"),"STG&lt;&gt;HDL"))</f>
        <v>HCM&lt;&gt;HDL</v>
      </c>
      <c r="L10" s="3" t="str">
        <f>IF($B10="Not Loaded","Not Loaded",IF(VLOOKUP($A10,STG!$C$3:$AQ$20,35,FALSE)=VLOOKUP($A10,HDL!$A$2:$AQ$20,18,FALSE),IF(VLOOKUP($A10,HDL!$A$2:$AQ$20,18,FALSE)=VLOOKUP($A10,HCM!$A$3:$U$841,11,FALSE),"OK","HCM&lt;&gt;HDL"),"STG&lt;&gt;HDL"))</f>
        <v>STG&lt;&gt;HDL</v>
      </c>
    </row>
    <row r="11" spans="1:14">
      <c r="A11" s="14">
        <v>10076</v>
      </c>
      <c r="B11">
        <f>_xlfn.IFNA(VLOOKUP(A11,HCM!$A$3:$A$20,1,FALSE),"Not Loaded")</f>
        <v>10076</v>
      </c>
      <c r="C11" s="3" t="str">
        <f>IF($B11="Not Loaded","Not Loaded",IF(VLOOKUP($A11,STG!$C$3:$AQ$20,3,FALSE)=VLOOKUP($A11,HDL!$A$2:$AQ$20,4,FALSE),IF(VLOOKUP($A11,HDL!$A$2:$AQ$20,4,FALSE)=VLOOKUP($A11,HCM!$A$3:$U$841,2,FALSE),"OK","HCM&lt;&gt;HDL"),"STG&lt;&gt;HDL"))</f>
        <v>OK</v>
      </c>
      <c r="D11" s="3" t="str">
        <f>IF($B11="Not Loaded","Not Loaded",IF(VLOOKUP($A11,STG!$C$3:$AQ$20,4,FALSE)=VLOOKUP($A11,HDL!$A$2:$AQ$20,5,FALSE),IF(VLOOKUP($A11,HDL!$A$2:$AQ$20,5,FALSE)=VLOOKUP($A11,HCM!$A$3:$U$841,3,FALSE),"OK","HCM&lt;&gt;HDL"),"STG&lt;&gt;HDL"))</f>
        <v>OK</v>
      </c>
      <c r="E11" s="3" t="str">
        <f>IF($B11="Not Loaded","Not Loaded",IF(VLOOKUP($A11,STG!$C$3:$AQ$20,24,FALSE)=VLOOKUP($A11,HDL!$A$2:$AQ$20,7,FALSE),IF(VLOOKUP($A11,HDL!$A$2:$AQ$20,7,FALSE)=VLOOKUP($A11,HCM!$A$3:$U$841,4,FALSE),"OK","HCM&lt;&gt;HDL"),"STG&lt;&gt;HDL"))</f>
        <v>OK</v>
      </c>
      <c r="F11" s="3" t="str">
        <f>IF($B11="Not Loaded","Not Loaded",IF(VLOOKUP($A11,STG!$C$3:$AQ$20,24,FALSE)=VLOOKUP($A11,HDL!$A$2:$AQ$20,7,FALSE),IF(VLOOKUP($A11,HDL!$A$2:$AQ$20,7,FALSE)=VLOOKUP($A11,HCM!$A$3:$U$841,4,FALSE),"OK","HCM&lt;&gt;HDL"),"STG&lt;&gt;HDL"))</f>
        <v>OK</v>
      </c>
      <c r="G11" s="3" t="str">
        <f>IF($B11="Not Loaded","Not Loaded",IF(VLOOKUP($A11,STG!$C$3:$AQ$20,26,FALSE)=VLOOKUP($A11,HDL!$A$2:$AQ$20,9,FALSE),IF(VLOOKUP($A11,HDL!$A$2:$AQ$20,9,FALSE)=VLOOKUP($A11,HCM!$A$3:$U$841,6,FALSE),"OK","HCM&lt;&gt;HDL"),"STG&lt;&gt;HDL"))</f>
        <v>HCM&lt;&gt;HDL</v>
      </c>
      <c r="H11" s="3" t="str">
        <f>IF($B11="Not Loaded","Not Loaded",IF(VLOOKUP($A11,STG!$C$3:$AQ$20,27,FALSE)=VLOOKUP($A11,HDL!$A$2:$AQ$20,10,FALSE),IF(VLOOKUP($A11,HDL!$A$2:$AQ$20,10,FALSE)=VLOOKUP($A11,HCM!$A$3:$U$841,7,FALSE),"OK","HCM&lt;&gt;HDL"),"STG&lt;&gt;HDL"))</f>
        <v>STG&lt;&gt;HDL</v>
      </c>
      <c r="I11" s="3" t="str">
        <f>IF($B11="Not Loaded","Not Loaded",IF(VLOOKUP($A11,STG!$C$3:$AQ$20,28,FALSE)=VLOOKUP($A11,HDL!$A$2:$AQ$20,11,FALSE),IF(VLOOKUP($A11,HDL!$A$2:$AQ$20,11,FALSE)=VLOOKUP($A11,HCM!$A$3:$U$841,8,FALSE),"OK","HCM&lt;&gt;HDL"),"STG&lt;&gt;HDL"))</f>
        <v>STG&lt;&gt;HDL</v>
      </c>
      <c r="J11" s="3" t="str">
        <f>IF($B11="Not Loaded","Not Loaded",IF(VLOOKUP($A11,STG!$C$3:$AQ$20,30,FALSE)=VLOOKUP($A11,HDL!$A$2:$AQ$20,13,FALSE),IF(VLOOKUP($A11,HDL!$A$2:$AQ$20,13,FALSE)=VLOOKUP($A11,HCM!$A$3:$U$841,9,FALSE),"OK","HCM&lt;&gt;HDL"),"STG&lt;&gt;HDL"))</f>
        <v>STG&lt;&gt;HDL</v>
      </c>
      <c r="K11" s="3" t="str">
        <f>IF($B11="Not Loaded","Not Loaded",IF(VLOOKUP($A11,STG!$C$3:$AQ$20,33,FALSE)=VLOOKUP($A11,HDL!$A$2:$AQ$20,16,FALSE),IF(VLOOKUP($A11,HDL!$A$2:$AQ$20,16,FALSE)=VLOOKUP($A11,HCM!$A$3:$U$841,10,FALSE),"OK","HCM&lt;&gt;HDL"),"STG&lt;&gt;HDL"))</f>
        <v>HCM&lt;&gt;HDL</v>
      </c>
      <c r="L11" s="3" t="str">
        <f>IF($B11="Not Loaded","Not Loaded",IF(VLOOKUP($A11,STG!$C$3:$AQ$20,35,FALSE)=VLOOKUP($A11,HDL!$A$2:$AQ$20,18,FALSE),IF(VLOOKUP($A11,HDL!$A$2:$AQ$20,18,FALSE)=VLOOKUP($A11,HCM!$A$3:$U$841,11,FALSE),"OK","HCM&lt;&gt;HDL"),"STG&lt;&gt;HDL"))</f>
        <v>STG&lt;&gt;HDL</v>
      </c>
    </row>
    <row r="20" spans="3:3">
      <c r="C20" s="14"/>
    </row>
  </sheetData>
  <conditionalFormatting sqref="C2:L11">
    <cfRule type="cellIs" dxfId="2" priority="10" stopIfTrue="1" operator="equal">
      <formula>"Not Loaded"</formula>
    </cfRule>
    <cfRule type="cellIs" dxfId="1" priority="11" stopIfTrue="1" operator="equal">
      <formula>"OK"</formula>
    </cfRule>
    <cfRule type="cellIs" dxfId="0" priority="12" operator="notEqual">
      <formula>"OK"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D641C5-0B7C-48B2-8F28-8BB2B6C7B0F4}"/>
</file>

<file path=customXml/itemProps2.xml><?xml version="1.0" encoding="utf-8"?>
<ds:datastoreItem xmlns:ds="http://schemas.openxmlformats.org/officeDocument/2006/customXml" ds:itemID="{26836B1D-9751-44F9-9569-E452A93125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BF7A0B-7D5C-467D-BF41-1AFAF8DE8E36}">
  <ds:schemaRefs>
    <ds:schemaRef ds:uri="http://schemas.openxmlformats.org/package/2006/metadata/core-properties"/>
    <ds:schemaRef ds:uri="http://purl.org/dc/dcmitype/"/>
    <ds:schemaRef ds:uri="ac6a0247-43fa-4535-a5fb-6906f8e53d52"/>
    <ds:schemaRef ds:uri="http://schemas.microsoft.com/office/2006/documentManagement/types"/>
    <ds:schemaRef ds:uri="http://purl.org/dc/elements/1.1/"/>
    <ds:schemaRef ds:uri="http://schemas.microsoft.com/office/2006/metadata/properties"/>
    <ds:schemaRef ds:uri="9e5ebb6e-1584-4dc0-b988-3e8cf38876a9"/>
    <ds:schemaRef ds:uri="http://schemas.microsoft.com/sharepoint/v3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HCM</vt:lpstr>
      <vt:lpstr>HDL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 (Personal Administration Account)</dc:creator>
  <cp:lastModifiedBy>Lokesh Shanbhag</cp:lastModifiedBy>
  <dcterms:created xsi:type="dcterms:W3CDTF">2018-01-26T15:55:58Z</dcterms:created>
  <dcterms:modified xsi:type="dcterms:W3CDTF">2021-07-06T09:38:47Z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