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1872DA69-09E9-4099-BEF8-4A646E4A89A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" sheetId="1" r:id="rId1"/>
    <sheet name="STG" sheetId="2" r:id="rId2"/>
    <sheet name="HDL" sheetId="3" r:id="rId3"/>
    <sheet name="HCM" sheetId="4" r:id="rId4"/>
    <sheet name="Rec" sheetId="5" r:id="rId5"/>
  </sheets>
  <definedNames>
    <definedName name="_xlnm._FilterDatabase" localSheetId="3" hidden="1">HCM!$A$2:$J$2</definedName>
    <definedName name="_xlnm._FilterDatabase" localSheetId="2" hidden="1">HDL!$A$2:$K$2</definedName>
    <definedName name="_xlnm._FilterDatabase" localSheetId="4" hidden="1">Rec!$A$1:$H$3</definedName>
    <definedName name="_xlnm._FilterDatabase" localSheetId="1" hidden="1">STG!$A$2:$AL$4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C3" i="5" s="1"/>
  <c r="B2" i="5"/>
  <c r="C2" i="5" s="1"/>
  <c r="E3" i="5" l="1"/>
  <c r="F2" i="5"/>
  <c r="D2" i="5"/>
  <c r="F3" i="5"/>
  <c r="D3" i="5"/>
  <c r="E2" i="5"/>
  <c r="C10" i="1" l="1"/>
  <c r="D10" i="1" l="1"/>
  <c r="B10" i="1"/>
  <c r="F13" i="1" l="1"/>
  <c r="F15" i="1"/>
  <c r="G15" i="1"/>
  <c r="H13" i="1"/>
  <c r="G14" i="1"/>
  <c r="H12" i="1"/>
  <c r="F14" i="1"/>
  <c r="F12" i="1"/>
  <c r="G13" i="1"/>
  <c r="H15" i="1"/>
  <c r="H14" i="1"/>
  <c r="G12" i="1"/>
  <c r="G16" i="1" l="1"/>
  <c r="D12" i="1"/>
  <c r="D15" i="1"/>
  <c r="D14" i="1"/>
  <c r="D13" i="1"/>
  <c r="H16" i="1"/>
  <c r="F16" i="1"/>
  <c r="D16" i="1" l="1"/>
</calcChain>
</file>

<file path=xl/sharedStrings.xml><?xml version="1.0" encoding="utf-8"?>
<sst xmlns="http://schemas.openxmlformats.org/spreadsheetml/2006/main" count="123" uniqueCount="79">
  <si>
    <t>Data Migration Phase 1a Reconciliations</t>
  </si>
  <si>
    <t>Functional Area</t>
  </si>
  <si>
    <t>Business Object</t>
  </si>
  <si>
    <t>Entity</t>
  </si>
  <si>
    <t>Summary</t>
  </si>
  <si>
    <t>Staging</t>
  </si>
  <si>
    <t>HDL</t>
  </si>
  <si>
    <t>HCM</t>
  </si>
  <si>
    <t>Person_number</t>
  </si>
  <si>
    <t>SOURCE_SYSTEM_REFERENCE</t>
  </si>
  <si>
    <t>TARGET_SYSTEM_REFERENCE</t>
  </si>
  <si>
    <t>PERSON_NUMBER</t>
  </si>
  <si>
    <t>EXPIRATION_DATE</t>
  </si>
  <si>
    <t>SOURCE_SYSTEM_OWNER</t>
  </si>
  <si>
    <t>SOURCE_SYSTEM_ID</t>
  </si>
  <si>
    <t>LOAD_REQUEST_ID</t>
  </si>
  <si>
    <t>ATTRIBUTE1</t>
  </si>
  <si>
    <t>ATTRIBUTE2</t>
  </si>
  <si>
    <t>ATTRIBUTE3</t>
  </si>
  <si>
    <t>ATTRIBUTE4</t>
  </si>
  <si>
    <t>ATTRIBUTE5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</si>
  <si>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</si>
  <si>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</si>
  <si>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</si>
  <si>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</si>
  <si>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</si>
  <si>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</si>
  <si>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</si>
  <si>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</si>
  <si>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</si>
  <si>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</si>
  <si>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</si>
  <si>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Person Number</t>
  </si>
  <si>
    <t>METADATA</t>
  </si>
  <si>
    <t>LegislationCode</t>
  </si>
  <si>
    <t>SourceSystemOwner</t>
  </si>
  <si>
    <t>SourceSystemId</t>
  </si>
  <si>
    <t>LEGISLATION_CODE</t>
  </si>
  <si>
    <t>Loaded?</t>
  </si>
  <si>
    <t>OK</t>
  </si>
  <si>
    <t>STG&lt;&gt;HDL</t>
  </si>
  <si>
    <t>HCM&lt;&gt;HDL</t>
  </si>
  <si>
    <t>Records</t>
  </si>
  <si>
    <t>Not Loaded</t>
  </si>
  <si>
    <t>Total</t>
  </si>
  <si>
    <t>Worker</t>
  </si>
  <si>
    <t>PASSPORT_TYPE</t>
  </si>
  <si>
    <t>PASSPORT_NUMBER</t>
  </si>
  <si>
    <t>ISSUING_COUNTRY</t>
  </si>
  <si>
    <t>ISSUE_DATE</t>
  </si>
  <si>
    <t>ISSUING_AUTHORITY</t>
  </si>
  <si>
    <t>ISSUING_LOCATION</t>
  </si>
  <si>
    <t>PROFESSION</t>
  </si>
  <si>
    <t>ALTERNATE_ISSUE_PLACE</t>
  </si>
  <si>
    <t>ACCOMPANYING_PERSONS</t>
  </si>
  <si>
    <t>NAME</t>
  </si>
  <si>
    <t>ECNR_REQUIRED</t>
  </si>
  <si>
    <t>ACCOMPANY_PERSON</t>
  </si>
  <si>
    <t>PersonPassport</t>
  </si>
  <si>
    <t>ExpirationDate</t>
  </si>
  <si>
    <t>IssuingCountry</t>
  </si>
  <si>
    <t>Passport Number</t>
  </si>
  <si>
    <t>Environment</t>
  </si>
  <si>
    <t>Date</t>
  </si>
  <si>
    <t>Passport</t>
  </si>
  <si>
    <t>PERSONNUMBER</t>
  </si>
  <si>
    <t>PROD</t>
  </si>
  <si>
    <t>CN</t>
  </si>
  <si>
    <t>PL</t>
  </si>
  <si>
    <t>E09668033</t>
  </si>
  <si>
    <t>AU2286334</t>
  </si>
  <si>
    <t>MERGE</t>
  </si>
  <si>
    <t>DATA_MIGRATION</t>
  </si>
  <si>
    <t>PER_1001668_PAS_PL_AU2286334</t>
  </si>
  <si>
    <t>PER_1010280_PAS_CN_E09668033</t>
  </si>
  <si>
    <t/>
  </si>
  <si>
    <t>PER_INFO_14MAY2019</t>
  </si>
  <si>
    <t>14-MAY-2019</t>
  </si>
  <si>
    <t>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</si>
</sst>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theme="0"/>
      <name val="Calibri"/>
      <family val="2"/>
      <scheme val="minor"/>
    </font>
    <font>
      <sz val="8"/>
      <color theme="1"/>
      <name val="Tahoma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FE0F1"/>
        <bgColor indexed="64"/>
      </patternFill>
    </fill>
    <fill>
      <patternFill patternType="solid">
        <fgColor theme="4"/>
      </patternFill>
    </fill>
    <fill>
      <patternFill patternType="solid">
        <fgColor rgb="FFCFE0F1"/>
      </patternFill>
    </fill>
  </fills>
  <borders count="6">
    <border>
      <left/>
      <right/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77777"/>
      </left>
      <right/>
      <top style="medium">
        <color rgb="FF777777"/>
      </top>
      <bottom style="medium">
        <color rgb="FF777777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4" fillId="0" borderId="0"/>
    <xf numFmtId="0" fontId="5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5" fontId="0" fillId="0" borderId="0" xfId="0" applyNumberFormat="1"/>
    <xf numFmtId="49" fontId="0" fillId="0" borderId="0" xfId="0" applyNumberFormat="1"/>
    <xf numFmtId="0" fontId="2" fillId="3" borderId="0" xfId="1"/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0" fillId="0" borderId="3" xfId="0" applyBorder="1"/>
    <xf numFmtId="0" fontId="3" fillId="4" borderId="2" xfId="0" applyFont="1" applyFill="1" applyBorder="1" applyAlignment="1">
      <alignment horizontal="left" vertical="top" wrapText="1"/>
    </xf>
    <xf numFmtId="49" fontId="3" fillId="4" borderId="2" xfId="0" applyNumberFormat="1" applyFont="1" applyFill="1" applyBorder="1" applyAlignment="1">
      <alignment horizontal="left" vertical="top" wrapText="1"/>
    </xf>
    <xf numFmtId="14" fontId="0" fillId="0" borderId="0" xfId="0" applyNumberFormat="1"/>
    <xf numFmtId="0" fontId="0" fillId="0" borderId="0" xfId="0" applyNumberFormat="1"/>
  </cellXfs>
  <cellStyles count="4">
    <cellStyle name="Accent1" xfId="1" builtinId="29"/>
    <cellStyle name="Normal" xfId="0" builtinId="0"/>
    <cellStyle name="Normal 2" xfId="2" xr:uid="{00000000-0005-0000-0000-000002000000}"/>
    <cellStyle name="Normal 3" xfId="3" xr:uid="{00000000-0005-0000-0000-000003000000}"/>
  </cellStyles>
  <dxfs count="1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114832</xdr:colOff>
      <xdr:row>3</xdr:row>
      <xdr:rowOff>162027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10532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workbookViewId="0">
      <selection activeCell="J6" sqref="J6"/>
    </sheetView>
  </sheetViews>
  <sheetFormatPr defaultRowHeight="15" x14ac:dyDescent="0.25"/>
  <cols>
    <col min="1" max="1" width="17.140625" customWidth="1"/>
    <col min="2" max="2" width="10.85546875" customWidth="1"/>
    <col min="8" max="8" width="10.5703125" customWidth="1"/>
    <col min="9" max="9" width="10.7109375" bestFit="1" customWidth="1"/>
  </cols>
  <sheetData>
    <row r="1" spans="1:9" x14ac:dyDescent="0.25">
      <c r="G1" t="s">
        <v>0</v>
      </c>
    </row>
    <row r="2" spans="1:9" x14ac:dyDescent="0.25">
      <c r="G2" t="s">
        <v>1</v>
      </c>
      <c r="I2" t="s">
        <v>7</v>
      </c>
    </row>
    <row r="3" spans="1:9" x14ac:dyDescent="0.25">
      <c r="G3" t="s">
        <v>2</v>
      </c>
      <c r="I3" t="s">
        <v>45</v>
      </c>
    </row>
    <row r="4" spans="1:9" x14ac:dyDescent="0.25">
      <c r="G4" t="s">
        <v>3</v>
      </c>
      <c r="I4" t="s">
        <v>64</v>
      </c>
    </row>
    <row r="5" spans="1:9" x14ac:dyDescent="0.25">
      <c r="G5" t="s">
        <v>62</v>
      </c>
      <c r="I5" t="s">
        <v>66</v>
      </c>
    </row>
    <row r="6" spans="1:9" x14ac:dyDescent="0.25">
      <c r="G6" t="s">
        <v>63</v>
      </c>
      <c r="I6" s="2">
        <v>43600</v>
      </c>
    </row>
    <row r="8" spans="1:9" ht="15.75" thickBot="1" x14ac:dyDescent="0.3">
      <c r="A8" t="s">
        <v>4</v>
      </c>
    </row>
    <row r="9" spans="1:9" ht="21.75" thickBot="1" x14ac:dyDescent="0.3">
      <c r="B9" s="6" t="s">
        <v>5</v>
      </c>
      <c r="C9" s="6" t="s">
        <v>6</v>
      </c>
      <c r="D9" s="6" t="s">
        <v>7</v>
      </c>
      <c r="E9" s="6"/>
      <c r="F9" s="8" t="s">
        <v>47</v>
      </c>
      <c r="G9" s="8" t="s">
        <v>12</v>
      </c>
      <c r="H9" s="8" t="s">
        <v>48</v>
      </c>
    </row>
    <row r="10" spans="1:9" ht="15.75" thickBot="1" x14ac:dyDescent="0.3">
      <c r="A10" s="5" t="s">
        <v>42</v>
      </c>
      <c r="B10" s="7">
        <f>COUNTA(STG!D3:D4)</f>
        <v>2</v>
      </c>
      <c r="C10" s="7">
        <f>COUNTA(HDL!D3:D4)</f>
        <v>2</v>
      </c>
      <c r="D10" s="7">
        <f>COUNTA(HCM!A3:A72)</f>
        <v>2</v>
      </c>
      <c r="E10" s="7"/>
      <c r="F10" s="7"/>
      <c r="G10" s="7"/>
      <c r="H10" s="7"/>
    </row>
    <row r="11" spans="1:9" ht="15.75" thickBot="1" x14ac:dyDescent="0.3">
      <c r="A11" s="5"/>
      <c r="B11" s="7"/>
      <c r="C11" s="7"/>
      <c r="D11" s="7"/>
      <c r="E11" s="7"/>
      <c r="F11" s="7"/>
      <c r="G11" s="7"/>
      <c r="H11" s="7"/>
    </row>
    <row r="12" spans="1:9" ht="15.75" thickBot="1" x14ac:dyDescent="0.3">
      <c r="A12" s="5" t="s">
        <v>43</v>
      </c>
      <c r="B12" s="7"/>
      <c r="C12" s="7"/>
      <c r="D12" s="7">
        <f>MAX(F12:H12)</f>
        <v>0</v>
      </c>
      <c r="E12" s="7"/>
      <c r="F12" s="7">
        <f>COUNTIF(Rec!D$2:D$89,"Not Loaded")</f>
        <v>0</v>
      </c>
      <c r="G12" s="7">
        <f>COUNTIF(Rec!E$2:E$89,"Not Loaded")</f>
        <v>0</v>
      </c>
      <c r="H12" s="7">
        <f>COUNTIF(Rec!F$2:F$89,"Not Loaded")</f>
        <v>0</v>
      </c>
    </row>
    <row r="13" spans="1:9" ht="15.75" thickBot="1" x14ac:dyDescent="0.3">
      <c r="A13" s="5" t="s">
        <v>39</v>
      </c>
      <c r="B13" s="7"/>
      <c r="C13" s="7"/>
      <c r="D13" s="7">
        <f>MIN(F13:H13)</f>
        <v>2</v>
      </c>
      <c r="E13" s="7"/>
      <c r="F13" s="7">
        <f>COUNTIF(Rec!D$2:D$89,"OK")</f>
        <v>2</v>
      </c>
      <c r="G13" s="7">
        <f>COUNTIF(Rec!E$2:E$89,"OK")</f>
        <v>2</v>
      </c>
      <c r="H13" s="7">
        <f>COUNTIF(Rec!F$2:F$89,"OK")</f>
        <v>2</v>
      </c>
    </row>
    <row r="14" spans="1:9" ht="15.75" thickBot="1" x14ac:dyDescent="0.3">
      <c r="A14" s="5" t="s">
        <v>40</v>
      </c>
      <c r="B14" s="7"/>
      <c r="C14" s="7"/>
      <c r="D14" s="7">
        <f>SUM(F14:H14)</f>
        <v>0</v>
      </c>
      <c r="E14" s="7"/>
      <c r="F14" s="7">
        <f>COUNTIF(Rec!D$2:D$89,"STG&lt;&gt;HDL")</f>
        <v>0</v>
      </c>
      <c r="G14" s="7">
        <f>COUNTIF(Rec!E$2:E$89,"STG&lt;&gt;HDL")</f>
        <v>0</v>
      </c>
      <c r="H14" s="7">
        <f>COUNTIF(Rec!F$2:F$89,"STG&lt;&gt;HDL")</f>
        <v>0</v>
      </c>
    </row>
    <row r="15" spans="1:9" ht="15.75" thickBot="1" x14ac:dyDescent="0.3">
      <c r="A15" s="5" t="s">
        <v>41</v>
      </c>
      <c r="B15" s="7"/>
      <c r="C15" s="7"/>
      <c r="D15" s="7">
        <f>SUM(F15:H15)</f>
        <v>0</v>
      </c>
      <c r="E15" s="7"/>
      <c r="F15" s="7">
        <f>COUNTIF(Rec!D$2:D$89,"HCM&lt;&gt;HDL")</f>
        <v>0</v>
      </c>
      <c r="G15" s="7">
        <f>COUNTIF(Rec!E$2:E$89,"HCM&lt;&gt;HDL")</f>
        <v>0</v>
      </c>
      <c r="H15" s="7">
        <f>COUNTIF(Rec!F$2:F$89,"HCM&lt;&gt;HDL")</f>
        <v>0</v>
      </c>
    </row>
    <row r="16" spans="1:9" x14ac:dyDescent="0.25">
      <c r="A16" s="4" t="s">
        <v>44</v>
      </c>
      <c r="B16" s="4"/>
      <c r="C16" s="4"/>
      <c r="D16" s="4">
        <f>SUM(D12:D15)</f>
        <v>2</v>
      </c>
      <c r="E16" s="4"/>
      <c r="F16" s="4">
        <f t="shared" ref="F16:H16" si="0">SUM(F12:F15)</f>
        <v>2</v>
      </c>
      <c r="G16" s="4">
        <f t="shared" si="0"/>
        <v>2</v>
      </c>
      <c r="H16" s="4">
        <f t="shared" si="0"/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0"/>
  <dimension ref="A1:AL15"/>
  <sheetViews>
    <sheetView workbookViewId="0">
      <pane ySplit="2" topLeftCell="A3" activePane="bottomLeft" state="frozen"/>
      <selection pane="bottomLeft" activeCell="C7" sqref="C7"/>
    </sheetView>
  </sheetViews>
  <sheetFormatPr defaultRowHeight="15" x14ac:dyDescent="0.25"/>
  <cols>
    <col min="1" max="1" width="17" bestFit="1" customWidth="1"/>
    <col min="2" max="2" width="27.140625" bestFit="1" customWidth="1"/>
    <col min="3" max="3" width="26.85546875" bestFit="1" customWidth="1"/>
    <col min="4" max="4" width="17" bestFit="1" customWidth="1"/>
    <col min="5" max="5" width="18.42578125" bestFit="1" customWidth="1"/>
    <col min="6" max="6" width="15.42578125" bestFit="1" customWidth="1"/>
    <col min="7" max="7" width="19.140625" style="3" bestFit="1" customWidth="1"/>
    <col min="8" max="8" width="16.42578125" bestFit="1" customWidth="1"/>
    <col min="9" max="9" width="17.5703125" bestFit="1" customWidth="1"/>
    <col min="10" max="11" width="19.42578125" bestFit="1" customWidth="1"/>
    <col min="12" max="13" width="18.5703125" bestFit="1" customWidth="1"/>
    <col min="14" max="14" width="23.7109375" bestFit="1" customWidth="1"/>
    <col min="15" max="16" width="25.5703125" bestFit="1" customWidth="1"/>
    <col min="17" max="17" width="15.7109375" bestFit="1" customWidth="1"/>
    <col min="18" max="18" width="21" bestFit="1" customWidth="1"/>
    <col min="19" max="20" width="24" bestFit="1" customWidth="1"/>
    <col min="21" max="21" width="18.85546875" bestFit="1" customWidth="1"/>
    <col min="22" max="22" width="17.85546875" bestFit="1" customWidth="1"/>
    <col min="23" max="26" width="11.42578125" bestFit="1" customWidth="1"/>
    <col min="27" max="27" width="20.85546875" bestFit="1" customWidth="1"/>
    <col min="28" max="34" width="19" bestFit="1" customWidth="1"/>
    <col min="35" max="35" width="15.7109375" bestFit="1" customWidth="1"/>
    <col min="36" max="37" width="19" bestFit="1" customWidth="1"/>
    <col min="38" max="38" width="17.85546875" bestFit="1" customWidth="1"/>
  </cols>
  <sheetData>
    <row r="1" spans="1:3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</row>
    <row r="2" spans="1:38" x14ac:dyDescent="0.25">
      <c r="A2" t="s">
        <v>8</v>
      </c>
      <c r="B2" t="s">
        <v>9</v>
      </c>
      <c r="C2" t="s">
        <v>10</v>
      </c>
      <c r="D2" t="s">
        <v>11</v>
      </c>
      <c r="E2" t="s">
        <v>37</v>
      </c>
      <c r="F2" t="s">
        <v>46</v>
      </c>
      <c r="G2" s="3" t="s">
        <v>47</v>
      </c>
      <c r="H2" t="s">
        <v>61</v>
      </c>
      <c r="I2" t="s">
        <v>49</v>
      </c>
      <c r="J2" t="s">
        <v>12</v>
      </c>
      <c r="K2" t="s">
        <v>50</v>
      </c>
      <c r="L2" t="s">
        <v>48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13</v>
      </c>
      <c r="U2" t="s">
        <v>14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31</v>
      </c>
    </row>
    <row r="3" spans="1:38" x14ac:dyDescent="0.25">
      <c r="A3" s="11">
        <v>1001668</v>
      </c>
      <c r="D3" s="11">
        <v>1001668</v>
      </c>
      <c r="E3" t="s">
        <v>68</v>
      </c>
      <c r="G3" t="s">
        <v>70</v>
      </c>
      <c r="J3" s="2">
        <v>43268</v>
      </c>
      <c r="L3" t="s">
        <v>68</v>
      </c>
      <c r="P3" t="s">
        <v>75</v>
      </c>
      <c r="S3" t="s">
        <v>75</v>
      </c>
      <c r="V3" t="s">
        <v>75</v>
      </c>
      <c r="AB3" t="s">
        <v>76</v>
      </c>
      <c r="AI3" t="s">
        <v>77</v>
      </c>
      <c r="AJ3" t="s">
        <v>78</v>
      </c>
      <c r="AK3" t="s">
        <v>77</v>
      </c>
      <c r="AL3" t="s">
        <v>78</v>
      </c>
    </row>
    <row r="4" spans="1:38" x14ac:dyDescent="0.25">
      <c r="A4" s="11">
        <v>1010280</v>
      </c>
      <c r="D4" s="11">
        <v>1010280</v>
      </c>
      <c r="E4" t="s">
        <v>67</v>
      </c>
      <c r="G4" t="s">
        <v>69</v>
      </c>
      <c r="J4" s="2">
        <v>45404</v>
      </c>
      <c r="L4" t="s">
        <v>67</v>
      </c>
      <c r="P4" t="s">
        <v>75</v>
      </c>
      <c r="S4" t="s">
        <v>75</v>
      </c>
      <c r="V4" t="s">
        <v>75</v>
      </c>
      <c r="AB4" t="s">
        <v>76</v>
      </c>
      <c r="AI4" t="s">
        <v>77</v>
      </c>
      <c r="AJ4" t="s">
        <v>78</v>
      </c>
      <c r="AK4" t="s">
        <v>77</v>
      </c>
      <c r="AL4" t="s">
        <v>78</v>
      </c>
    </row>
    <row r="5" spans="1:38" x14ac:dyDescent="0.25">
      <c r="H5" s="3"/>
      <c r="I5" s="3"/>
      <c r="J5" s="3"/>
      <c r="K5" s="3"/>
      <c r="L5" s="3"/>
      <c r="M5" s="3"/>
      <c r="N5" s="3"/>
    </row>
    <row r="6" spans="1:38" x14ac:dyDescent="0.25">
      <c r="H6" s="3"/>
      <c r="I6" s="3"/>
      <c r="J6" s="3"/>
      <c r="K6" s="3"/>
      <c r="L6" s="3"/>
      <c r="M6" s="3"/>
      <c r="N6" s="3"/>
    </row>
    <row r="7" spans="1:38" x14ac:dyDescent="0.25">
      <c r="H7" s="3"/>
      <c r="I7" s="3"/>
      <c r="J7" s="3"/>
      <c r="K7" s="3"/>
      <c r="L7" s="3"/>
      <c r="M7" s="3"/>
      <c r="N7" s="3"/>
    </row>
    <row r="8" spans="1:38" x14ac:dyDescent="0.25">
      <c r="H8" s="3"/>
      <c r="I8" s="3"/>
      <c r="J8" s="3"/>
      <c r="K8" s="3"/>
      <c r="L8" s="3"/>
      <c r="M8" s="3"/>
      <c r="N8" s="3"/>
    </row>
    <row r="9" spans="1:38" x14ac:dyDescent="0.25">
      <c r="H9" s="3"/>
      <c r="I9" s="3"/>
      <c r="J9" s="3"/>
      <c r="K9" s="3"/>
      <c r="L9" s="3"/>
      <c r="M9" s="3"/>
      <c r="N9" s="3"/>
    </row>
    <row r="10" spans="1:38" x14ac:dyDescent="0.25">
      <c r="H10" s="3"/>
      <c r="I10" s="3"/>
      <c r="J10" s="3"/>
      <c r="K10" s="3"/>
      <c r="L10" s="3"/>
      <c r="M10" s="3"/>
      <c r="N10" s="3"/>
    </row>
    <row r="11" spans="1:38" x14ac:dyDescent="0.25">
      <c r="H11" s="3"/>
      <c r="I11" s="3"/>
      <c r="J11" s="3"/>
      <c r="K11" s="3"/>
      <c r="L11" s="3"/>
    </row>
    <row r="12" spans="1:38" x14ac:dyDescent="0.25">
      <c r="H12" s="3"/>
      <c r="I12" s="3"/>
      <c r="J12" s="3"/>
      <c r="K12" s="3"/>
    </row>
    <row r="13" spans="1:38" x14ac:dyDescent="0.25">
      <c r="H13" s="3"/>
      <c r="I13" s="3"/>
      <c r="J13" s="3"/>
    </row>
    <row r="14" spans="1:38" x14ac:dyDescent="0.25">
      <c r="H14" s="3"/>
      <c r="I14" s="3"/>
    </row>
    <row r="15" spans="1:38" x14ac:dyDescent="0.25">
      <c r="H15" s="3"/>
    </row>
  </sheetData>
  <sortState xmlns:xlrd2="http://schemas.microsoft.com/office/spreadsheetml/2017/richdata2" ref="A3:AM16">
    <sortCondition ref="A3:A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/>
  <dimension ref="A1:K15"/>
  <sheetViews>
    <sheetView zoomScale="95" zoomScaleNormal="95" workbookViewId="0">
      <selection activeCell="D14" sqref="D14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4.85546875" bestFit="1" customWidth="1"/>
    <col min="4" max="4" width="24.85546875" bestFit="1" customWidth="1"/>
    <col min="5" max="5" width="15.28515625" bestFit="1" customWidth="1"/>
    <col min="6" max="6" width="19.140625" style="3" bestFit="1" customWidth="1"/>
    <col min="7" max="7" width="16.42578125" bestFit="1" customWidth="1"/>
    <col min="8" max="9" width="14.28515625" bestFit="1" customWidth="1"/>
    <col min="10" max="10" width="20" customWidth="1"/>
    <col min="11" max="11" width="15.28515625" bestFit="1" customWidth="1"/>
  </cols>
  <sheetData>
    <row r="1" spans="1:1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 x14ac:dyDescent="0.25">
      <c r="A2" t="s">
        <v>32</v>
      </c>
      <c r="B2" t="s">
        <v>33</v>
      </c>
      <c r="C2" t="s">
        <v>58</v>
      </c>
      <c r="D2" t="s">
        <v>65</v>
      </c>
      <c r="E2" t="s">
        <v>34</v>
      </c>
      <c r="F2" s="3" t="s">
        <v>47</v>
      </c>
      <c r="G2" t="s">
        <v>61</v>
      </c>
      <c r="H2" t="s">
        <v>59</v>
      </c>
      <c r="I2" t="s">
        <v>60</v>
      </c>
      <c r="J2" t="s">
        <v>35</v>
      </c>
      <c r="K2" t="s">
        <v>36</v>
      </c>
    </row>
    <row r="3" spans="1:11" x14ac:dyDescent="0.25">
      <c r="A3" s="11">
        <v>1001668</v>
      </c>
      <c r="B3" t="s">
        <v>71</v>
      </c>
      <c r="C3" t="s">
        <v>58</v>
      </c>
      <c r="D3">
        <v>1001668</v>
      </c>
      <c r="E3" t="s">
        <v>68</v>
      </c>
      <c r="F3" t="s">
        <v>70</v>
      </c>
      <c r="H3" s="10">
        <v>43268</v>
      </c>
      <c r="I3" t="s">
        <v>68</v>
      </c>
      <c r="J3" t="s">
        <v>72</v>
      </c>
      <c r="K3" t="s">
        <v>73</v>
      </c>
    </row>
    <row r="4" spans="1:11" x14ac:dyDescent="0.25">
      <c r="A4" s="11">
        <v>1010280</v>
      </c>
      <c r="B4" t="s">
        <v>71</v>
      </c>
      <c r="C4" t="s">
        <v>58</v>
      </c>
      <c r="D4">
        <v>1010280</v>
      </c>
      <c r="E4" t="s">
        <v>67</v>
      </c>
      <c r="F4" t="s">
        <v>69</v>
      </c>
      <c r="H4" s="10">
        <v>45404</v>
      </c>
      <c r="I4" t="s">
        <v>67</v>
      </c>
      <c r="J4" t="s">
        <v>72</v>
      </c>
      <c r="K4" t="s">
        <v>74</v>
      </c>
    </row>
    <row r="5" spans="1:11" x14ac:dyDescent="0.25">
      <c r="G5" s="3"/>
      <c r="H5" s="3"/>
      <c r="I5" s="3"/>
      <c r="J5" s="3"/>
    </row>
    <row r="6" spans="1:11" x14ac:dyDescent="0.25">
      <c r="G6" s="3"/>
      <c r="H6" s="3"/>
      <c r="I6" s="3"/>
      <c r="J6" s="3"/>
    </row>
    <row r="7" spans="1:11" x14ac:dyDescent="0.25">
      <c r="G7" s="3"/>
      <c r="H7" s="3"/>
      <c r="I7" s="3"/>
      <c r="J7" s="3"/>
    </row>
    <row r="8" spans="1:11" x14ac:dyDescent="0.25">
      <c r="G8" s="3"/>
      <c r="H8" s="3"/>
      <c r="I8" s="3"/>
      <c r="J8" s="3"/>
    </row>
    <row r="9" spans="1:11" x14ac:dyDescent="0.25">
      <c r="G9" s="3"/>
      <c r="H9" s="3"/>
      <c r="I9" s="3"/>
      <c r="J9" s="3"/>
    </row>
    <row r="10" spans="1:11" x14ac:dyDescent="0.25">
      <c r="G10" s="3"/>
      <c r="H10" s="3"/>
      <c r="I10" s="3"/>
      <c r="J10" s="3"/>
    </row>
    <row r="11" spans="1:11" x14ac:dyDescent="0.25">
      <c r="G11" s="3"/>
      <c r="H11" s="3"/>
    </row>
    <row r="12" spans="1:11" x14ac:dyDescent="0.25">
      <c r="F12"/>
    </row>
    <row r="13" spans="1:11" x14ac:dyDescent="0.25">
      <c r="G13" s="3"/>
      <c r="H13" s="3"/>
    </row>
    <row r="14" spans="1:11" x14ac:dyDescent="0.25">
      <c r="G14" s="3"/>
    </row>
    <row r="15" spans="1:11" x14ac:dyDescent="0.25">
      <c r="G15" s="3"/>
    </row>
  </sheetData>
  <sortState xmlns:xlrd2="http://schemas.microsoft.com/office/spreadsheetml/2017/richdata2" ref="A3:L15">
    <sortCondition ref="A3:A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2"/>
  <dimension ref="A1:E4"/>
  <sheetViews>
    <sheetView zoomScale="110" zoomScaleNormal="110" workbookViewId="0">
      <selection activeCell="I8" sqref="I8"/>
    </sheetView>
  </sheetViews>
  <sheetFormatPr defaultRowHeight="15" x14ac:dyDescent="0.25"/>
  <cols>
    <col min="3" max="3" width="12.140625" customWidth="1"/>
    <col min="4" max="4" width="13.5703125" bestFit="1" customWidth="1"/>
  </cols>
  <sheetData>
    <row r="1" spans="1:5" ht="15.75" thickBo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</row>
    <row r="2" spans="1:5" ht="21" x14ac:dyDescent="0.25">
      <c r="A2" s="8" t="s">
        <v>11</v>
      </c>
      <c r="B2" s="8" t="s">
        <v>46</v>
      </c>
      <c r="C2" s="8" t="s">
        <v>47</v>
      </c>
      <c r="D2" s="8" t="s">
        <v>12</v>
      </c>
      <c r="E2" s="8" t="s">
        <v>48</v>
      </c>
    </row>
    <row r="3" spans="1:5" x14ac:dyDescent="0.25">
      <c r="A3" s="11">
        <v>1001668</v>
      </c>
      <c r="C3" t="s">
        <v>70</v>
      </c>
      <c r="D3" s="10">
        <v>43268</v>
      </c>
      <c r="E3" t="s">
        <v>68</v>
      </c>
    </row>
    <row r="4" spans="1:5" x14ac:dyDescent="0.25">
      <c r="A4" s="11">
        <v>1010280</v>
      </c>
      <c r="C4" t="s">
        <v>69</v>
      </c>
      <c r="D4" s="10">
        <v>45404</v>
      </c>
      <c r="E4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3"/>
  <dimension ref="A1:F3"/>
  <sheetViews>
    <sheetView tabSelected="1" workbookViewId="0">
      <pane ySplit="1" topLeftCell="A2" activePane="bottomLeft" state="frozen"/>
      <selection activeCell="K17" sqref="K17"/>
      <selection pane="bottomLeft" activeCell="F25" sqref="F25"/>
    </sheetView>
  </sheetViews>
  <sheetFormatPr defaultRowHeight="15" x14ac:dyDescent="0.25"/>
  <cols>
    <col min="1" max="1" width="8.5703125" bestFit="1" customWidth="1"/>
    <col min="2" max="3" width="11.140625" bestFit="1" customWidth="1"/>
    <col min="4" max="4" width="11.85546875" bestFit="1" customWidth="1"/>
    <col min="5" max="6" width="11.140625" bestFit="1" customWidth="1"/>
    <col min="8" max="8" width="11" bestFit="1" customWidth="1"/>
  </cols>
  <sheetData>
    <row r="1" spans="1:6" ht="21.75" thickBot="1" x14ac:dyDescent="0.3">
      <c r="A1" s="1" t="s">
        <v>11</v>
      </c>
      <c r="B1" s="1" t="s">
        <v>38</v>
      </c>
      <c r="C1" s="8" t="s">
        <v>46</v>
      </c>
      <c r="D1" s="9" t="s">
        <v>47</v>
      </c>
      <c r="E1" s="8" t="s">
        <v>12</v>
      </c>
      <c r="F1" s="8" t="s">
        <v>48</v>
      </c>
    </row>
    <row r="2" spans="1:6" x14ac:dyDescent="0.25">
      <c r="A2" s="11">
        <v>1001668</v>
      </c>
      <c r="B2">
        <f>_xlfn.IFNA(VLOOKUP($A2,HCM!$A$3:$E$7693,1,FALSE),"Not Loaded")</f>
        <v>1001668</v>
      </c>
      <c r="C2" t="str">
        <f>IF($B2="Not Loaded","Not Loaded",IF(VLOOKUP($B2,STG!$A$3:$T$4,6,FALSE)=VLOOKUP($B2,HDL!$A$3:$L$4,7,FALSE),IF(VLOOKUP($B2,HDL!$A$3:$L$4,7,FALSE)=VLOOKUP($B2,HCM!$A$3:$E$72,2,FALSE),"OK","HCM&lt;&gt;HDL"),"STG&lt;&gt;HDL"))</f>
        <v>OK</v>
      </c>
      <c r="D2" t="str">
        <f>IF($B2="Not Loaded","Not Loaded",IF(VLOOKUP($B2,STG!$A$3:$T$4,7,FALSE)=VLOOKUP($B2,HDL!$A$3:$L$4,6,FALSE),IF(VLOOKUP($B2,HDL!$A$3:$L$4,6,FALSE)=VLOOKUP($B2,HCM!$A$3:$E$72,3,FALSE),"OK","HCM&lt;&gt;HDL"),"STG&lt;&gt;HDL"))</f>
        <v>OK</v>
      </c>
      <c r="E2" t="str">
        <f>IF($B2="Not Loaded","Not Loaded",IF(VLOOKUP($B2,STG!$A$3:$Q$4,10,FALSE)=VLOOKUP($B2,HDL!$A$3:$L$4,8,FALSE),IF(VLOOKUP($B2,HDL!$A$3:$L$4,8,FALSE)=ROUND(VLOOKUP($B2,HCM!$A$3:$E$7693,4,FALSE),0),"OK","HCM&lt;&gt;HDL"),"STG&lt;&gt;HDL"))</f>
        <v>OK</v>
      </c>
      <c r="F2" t="str">
        <f>IF($B2="Not Loaded","Not Loaded",IF(VLOOKUP($B2,STG!$A$3:$T$4,12,FALSE)=VLOOKUP($B2,HDL!$A$3:$L$4,9,FALSE),IF(VLOOKUP($B2,HDL!$A$3:$L$4,9,FALSE)=VLOOKUP($B2,HCM!$A$3:$E$7693,5,FALSE),"OK","HCM&lt;&gt;HDL"),"STG&lt;&gt;HDL"))</f>
        <v>OK</v>
      </c>
    </row>
    <row r="3" spans="1:6" x14ac:dyDescent="0.25">
      <c r="A3" s="11">
        <v>1010280</v>
      </c>
      <c r="B3">
        <f>_xlfn.IFNA(VLOOKUP($A3,HCM!$A$3:$E$7693,1,FALSE),"Not Loaded")</f>
        <v>1010280</v>
      </c>
      <c r="C3" t="str">
        <f>IF($B3="Not Loaded","Not Loaded",IF(VLOOKUP($B3,STG!$A$3:$T$4,6,FALSE)=VLOOKUP($B3,HDL!$A$3:$L$4,7,FALSE),IF(VLOOKUP($B3,HDL!$A$3:$L$4,7,FALSE)=VLOOKUP($B3,HCM!$A$3:$E$72,2,FALSE),"OK","HCM&lt;&gt;HDL"),"STG&lt;&gt;HDL"))</f>
        <v>OK</v>
      </c>
      <c r="D3" t="str">
        <f>IF($B3="Not Loaded","Not Loaded",IF(VLOOKUP($B3,STG!$A$3:$T$4,7,FALSE)=VLOOKUP($B3,HDL!$A$3:$L$4,6,FALSE),IF(VLOOKUP($B3,HDL!$A$3:$L$4,6,FALSE)=VLOOKUP($B3,HCM!$A$3:$E$72,3,FALSE),"OK","HCM&lt;&gt;HDL"),"STG&lt;&gt;HDL"))</f>
        <v>OK</v>
      </c>
      <c r="E3" t="str">
        <f>IF($B3="Not Loaded","Not Loaded",IF(VLOOKUP($B3,STG!$A$3:$Q$4,10,FALSE)=VLOOKUP($B3,HDL!$A$3:$L$4,8,FALSE),IF(VLOOKUP($B3,HDL!$A$3:$L$4,8,FALSE)=ROUND(VLOOKUP($B3,HCM!$A$3:$E$7693,4,FALSE),0),"OK","HCM&lt;&gt;HDL"),"STG&lt;&gt;HDL"))</f>
        <v>OK</v>
      </c>
      <c r="F3" t="str">
        <f>IF($B3="Not Loaded","Not Loaded",IF(VLOOKUP($B3,STG!$A$3:$T$4,12,FALSE)=VLOOKUP($B3,HDL!$A$3:$L$4,9,FALSE),IF(VLOOKUP($B3,HDL!$A$3:$L$4,9,FALSE)=VLOOKUP($B3,HCM!$A$3:$E$7693,5,FALSE),"OK","HCM&lt;&gt;HDL"),"STG&lt;&gt;HDL"))</f>
        <v>OK</v>
      </c>
    </row>
  </sheetData>
  <conditionalFormatting sqref="B2330:C9675 E2:F3 B2:C3">
    <cfRule type="cellIs" dxfId="13" priority="13" stopIfTrue="1" operator="equal">
      <formula>"Not Loaded"</formula>
    </cfRule>
    <cfRule type="cellIs" dxfId="12" priority="14" stopIfTrue="1" operator="equal">
      <formula>"OK"</formula>
    </cfRule>
  </conditionalFormatting>
  <conditionalFormatting sqref="E2:F3">
    <cfRule type="cellIs" dxfId="11" priority="10" stopIfTrue="1" operator="equal">
      <formula>"Not Loaded"</formula>
    </cfRule>
    <cfRule type="cellIs" dxfId="10" priority="11" operator="equal">
      <formula>"OK"</formula>
    </cfRule>
    <cfRule type="cellIs" dxfId="9" priority="12" stopIfTrue="1" operator="notEqual">
      <formula>"OK"</formula>
    </cfRule>
  </conditionalFormatting>
  <conditionalFormatting sqref="D2:D3">
    <cfRule type="cellIs" dxfId="4" priority="4" stopIfTrue="1" operator="equal">
      <formula>"Not Loaded"</formula>
    </cfRule>
    <cfRule type="cellIs" dxfId="3" priority="5" stopIfTrue="1" operator="equal">
      <formula>"OK"</formula>
    </cfRule>
  </conditionalFormatting>
  <conditionalFormatting sqref="D2:D3">
    <cfRule type="cellIs" dxfId="2" priority="1" stopIfTrue="1" operator="equal">
      <formula>"Not Loaded"</formula>
    </cfRule>
    <cfRule type="cellIs" dxfId="1" priority="2" operator="equal">
      <formula>"OK"</formula>
    </cfRule>
    <cfRule type="cellIs" dxfId="0" priority="3" stopIfTrue="1" operator="notEqual">
      <formula>"OK"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3AEC1C-BD6F-4ECD-902D-6D21E40148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9412C8-06F9-4B55-B877-6AB8D6944902}"/>
</file>

<file path=customXml/itemProps3.xml><?xml version="1.0" encoding="utf-8"?>
<ds:datastoreItem xmlns:ds="http://schemas.openxmlformats.org/officeDocument/2006/customXml" ds:itemID="{32637E01-E53E-4B32-ACC0-163255BFE3A4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microsoft.com/office/infopath/2007/PartnerControls"/>
    <ds:schemaRef ds:uri="ac6a0247-43fa-4535-a5fb-6906f8e53d52"/>
    <ds:schemaRef ds:uri="9e5ebb6e-1584-4dc0-b988-3e8cf38876a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 (Personal Administration Account)</dc:creator>
  <cp:lastModifiedBy>Lokesh Shanbhag</cp:lastModifiedBy>
  <dcterms:created xsi:type="dcterms:W3CDTF">2018-01-29T09:54:18Z</dcterms:created>
  <dcterms:modified xsi:type="dcterms:W3CDTF">2021-07-06T09:24:05Z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  <property fmtid="{D5CDD505-2E9C-101B-9397-08002B2CF9AE}" pid="3" name="Security">
    <vt:lpwstr/>
  </property>
  <property fmtid="{D5CDD505-2E9C-101B-9397-08002B2CF9AE}" pid="4" name="Document Security Type">
    <vt:lpwstr>1;#Restricted|a3967369-70e6-4d62-983e-0cb1053b6319</vt:lpwstr>
  </property>
  <property fmtid="{D5CDD505-2E9C-101B-9397-08002B2CF9AE}" pid="5" name="p50bba6284424fd8aeaf865684155bcf">
    <vt:lpwstr/>
  </property>
</Properties>
</file>