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AD1FBCC3-3176-4154-B96B-0A7BE096367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HCM!$A$2:$E$4</definedName>
    <definedName name="_xlnm._FilterDatabase" localSheetId="2" hidden="1">HDL!$A$2:$I$4</definedName>
    <definedName name="_xlnm._FilterDatabase" localSheetId="4" hidden="1">Rec!$A$2:$E$4</definedName>
    <definedName name="_xlnm._FilterDatabase" localSheetId="1" hidden="1">STG!$A$2:$CO$4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" i="5"/>
  <c r="E3" i="5" s="1"/>
  <c r="A3" i="2"/>
  <c r="A3" i="3"/>
  <c r="A4" i="3"/>
  <c r="D3" i="5" l="1"/>
  <c r="C3" i="5"/>
  <c r="D10" i="1"/>
  <c r="C10" i="1" l="1"/>
  <c r="B10" i="1" l="1"/>
  <c r="A4" i="2"/>
  <c r="C4" i="5" l="1"/>
  <c r="E4" i="5"/>
  <c r="D4" i="5"/>
  <c r="G12" i="1"/>
  <c r="G13" i="1"/>
  <c r="G15" i="1" l="1"/>
  <c r="G14" i="1"/>
  <c r="F15" i="1"/>
  <c r="F14" i="1"/>
  <c r="F13" i="1"/>
  <c r="F12" i="1"/>
  <c r="H14" i="1"/>
  <c r="H12" i="1"/>
  <c r="H15" i="1"/>
  <c r="H13" i="1"/>
  <c r="G16" i="1"/>
  <c r="F16" i="1" l="1"/>
  <c r="H16" i="1"/>
</calcChain>
</file>

<file path=xl/sharedStrings.xml><?xml version="1.0" encoding="utf-8"?>
<sst xmlns="http://schemas.openxmlformats.org/spreadsheetml/2006/main" count="202" uniqueCount="155">
  <si>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</si>
  <si>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</si>
  <si>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</si>
  <si>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</si>
  <si>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</si>
  <si>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</si>
  <si>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</si>
  <si>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</si>
  <si>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</si>
  <si>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</si>
  <si>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SOURCE_SYSTEM_REFERENCE</t>
  </si>
  <si>
    <t>TARGET_SYSTEM_REFERENCE</t>
  </si>
  <si>
    <t>PERSON_NUMBER</t>
  </si>
  <si>
    <t>RELIGION</t>
  </si>
  <si>
    <t>ETHNICITY</t>
  </si>
  <si>
    <t>ETHNIC_PRIMARY_FLAG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</si>
  <si>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</si>
  <si>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</si>
  <si>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</si>
  <si>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</si>
  <si>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</si>
  <si>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</si>
  <si>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</si>
  <si>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</si>
  <si>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</si>
  <si>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</si>
  <si>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</si>
  <si>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</si>
  <si>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</si>
  <si>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</si>
  <si>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</si>
  <si>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</si>
  <si>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</si>
  <si>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METADATA</t>
  </si>
  <si>
    <t>PersonEthnicity</t>
  </si>
  <si>
    <t>PersonId(SourceSystemId)</t>
  </si>
  <si>
    <t>LegislationCode</t>
  </si>
  <si>
    <t>Ethnicity</t>
  </si>
  <si>
    <t>PrimaryFlag</t>
  </si>
  <si>
    <t>SourceSystemOwner</t>
  </si>
  <si>
    <t>SourceSystemId</t>
  </si>
  <si>
    <t>LEGISLATION_CODE</t>
  </si>
  <si>
    <t>PRIMARY_FLAG</t>
  </si>
  <si>
    <t>Loaded?</t>
  </si>
  <si>
    <t>CONTROL_CONTEXT_ID</t>
  </si>
  <si>
    <t>WRK_EFFECTIVE_START_DATE</t>
  </si>
  <si>
    <t>WRK_EFFECTIVE_END_DATE</t>
  </si>
  <si>
    <t>BLOOD_TYPE</t>
  </si>
  <si>
    <t>CORRESPONDENCE_LANGUAGE</t>
  </si>
  <si>
    <t>START_DATE</t>
  </si>
  <si>
    <t>DATE_OF_BIRTH</t>
  </si>
  <si>
    <t>DATE_OF_DEATH</t>
  </si>
  <si>
    <t>COUNTRY_OF_BIRTH</t>
  </si>
  <si>
    <t>REGION_OF_BIRTH</t>
  </si>
  <si>
    <t>TOWN_OF_BIRTH</t>
  </si>
  <si>
    <t>APPLICANT_NUMBER</t>
  </si>
  <si>
    <t>WAIVE_DATA_PROTECT_FLAG</t>
  </si>
  <si>
    <t>CATEGORY_CODE</t>
  </si>
  <si>
    <t>ACTION_CODE</t>
  </si>
  <si>
    <t>REASON_CODE</t>
  </si>
  <si>
    <t>PERSON_DUPLICATE_CHECK</t>
  </si>
  <si>
    <t>STUDENT</t>
  </si>
  <si>
    <t>REF_STATUS</t>
  </si>
  <si>
    <t>OUT_GOING_ORGANISATION</t>
  </si>
  <si>
    <t>PER_NAME_EFFECTIVE_START_DATE</t>
  </si>
  <si>
    <t>PER_NAME_EFFECTIVE_END_DATE</t>
  </si>
  <si>
    <t>PER_NAME_LEGISLATION_CODE</t>
  </si>
  <si>
    <t>NAME_TYPE</t>
  </si>
  <si>
    <t>FIRST_NAME</t>
  </si>
  <si>
    <t>MIDDLE_NAMES</t>
  </si>
  <si>
    <t>LAST_NAME</t>
  </si>
  <si>
    <t>HONORS</t>
  </si>
  <si>
    <t>KNOWNAS</t>
  </si>
  <si>
    <t>PRE_NAME_ADJUNCT</t>
  </si>
  <si>
    <t>MILITARY_RANK</t>
  </si>
  <si>
    <t>PREVIOUS_LAST_NAME</t>
  </si>
  <si>
    <t>SUFFIX</t>
  </si>
  <si>
    <t>TITLE</t>
  </si>
  <si>
    <t>RELIGIOUS_PRIMARY_FLAG</t>
  </si>
  <si>
    <t>DELIVERYMETHOD</t>
  </si>
  <si>
    <t>CHAR_SET_CONTEXT</t>
  </si>
  <si>
    <t>ENTITY_CODE</t>
  </si>
  <si>
    <t>ENTITY_NAME</t>
  </si>
  <si>
    <t>NAME_INFORMATION1</t>
  </si>
  <si>
    <t>NAME_INFORMATION2</t>
  </si>
  <si>
    <t>NAME_INFORMATION3</t>
  </si>
  <si>
    <t>NAME_INFORMATION4</t>
  </si>
  <si>
    <t>NAME_NFORMATION5</t>
  </si>
  <si>
    <t>NAME_INFORMATION6</t>
  </si>
  <si>
    <t>NAME_INFORMATION7</t>
  </si>
  <si>
    <t>NAME_INFORMATION8</t>
  </si>
  <si>
    <t>NAME_INFORMATION9</t>
  </si>
  <si>
    <t>NAME_INFORMATION10</t>
  </si>
  <si>
    <t>NAME_INFORMATION11</t>
  </si>
  <si>
    <t>NAME_INFORMATION12</t>
  </si>
  <si>
    <t>NAME_INFORMATION13</t>
  </si>
  <si>
    <t>NAME_INFORMATION14</t>
  </si>
  <si>
    <t>NAME_INFORMATION15</t>
  </si>
  <si>
    <t>NAME_INFORMATION16</t>
  </si>
  <si>
    <t>NAME_INFORMATION17</t>
  </si>
  <si>
    <t>NAME_INFORMATION18</t>
  </si>
  <si>
    <t>NAME_INFORMATION19</t>
  </si>
  <si>
    <t>NAME_INFORMATION20</t>
  </si>
  <si>
    <t>NAME_INFORMATION21</t>
  </si>
  <si>
    <t>NAME_INFORMATION22</t>
  </si>
  <si>
    <t>NAME_INFORMATION23</t>
  </si>
  <si>
    <t>NAME_INFORMATION24</t>
  </si>
  <si>
    <t>NAME_INFORMATION25</t>
  </si>
  <si>
    <t>NAME_INFORMATION26</t>
  </si>
  <si>
    <t>NAME_INFORMATION27</t>
  </si>
  <si>
    <t>NAME_INFORMATION28</t>
  </si>
  <si>
    <t>NAME_INFORMATION29</t>
  </si>
  <si>
    <t>NAME_INFORMATION30</t>
  </si>
  <si>
    <t>Records</t>
  </si>
  <si>
    <t>Not loaded</t>
  </si>
  <si>
    <t>OK</t>
  </si>
  <si>
    <t>STG&lt;&gt;HDL</t>
  </si>
  <si>
    <t>HCM&lt;&gt;HDL</t>
  </si>
  <si>
    <t>TOTAL</t>
  </si>
  <si>
    <t>Worker</t>
  </si>
  <si>
    <t>Environment</t>
  </si>
  <si>
    <t>Ethinicity</t>
  </si>
  <si>
    <t>ETHNICITY_DESCCRIPTION</t>
  </si>
  <si>
    <t>Unique Identifier</t>
  </si>
  <si>
    <t>PROD</t>
  </si>
  <si>
    <t>GB</t>
  </si>
  <si>
    <t>WB10</t>
  </si>
  <si>
    <t>White - British</t>
  </si>
  <si>
    <t>Y</t>
  </si>
  <si>
    <t>1000175</t>
  </si>
  <si>
    <t>1000179</t>
  </si>
  <si>
    <t/>
  </si>
  <si>
    <t>25-SEP-2017</t>
  </si>
  <si>
    <t>12-AUG-1973</t>
  </si>
  <si>
    <t>HIRE</t>
  </si>
  <si>
    <t>MIGRATED</t>
  </si>
  <si>
    <t>GLOBAL</t>
  </si>
  <si>
    <t>Veronique</t>
  </si>
  <si>
    <t>Grego</t>
  </si>
  <si>
    <t>MRS.</t>
  </si>
  <si>
    <t>03</t>
  </si>
  <si>
    <t>PER_INFO_14MAY2019</t>
  </si>
  <si>
    <t>14-MAY-2019</t>
  </si>
  <si>
    <t>SIVA</t>
  </si>
  <si>
    <t>26-NOV-2012</t>
  </si>
  <si>
    <t>29-MAY-1959</t>
  </si>
  <si>
    <t>Malcolm</t>
  </si>
  <si>
    <t>Hastings</t>
  </si>
  <si>
    <t>MR.</t>
  </si>
  <si>
    <t>MERGE</t>
  </si>
  <si>
    <t>PER_1000175</t>
  </si>
  <si>
    <t>DATA_MIGRATION</t>
  </si>
  <si>
    <t>PER_1000179</t>
  </si>
  <si>
    <t>PER_1000175_ETH_1000175</t>
  </si>
  <si>
    <t>PER_1000179_ETH_1000179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</si>
</sst>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8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0" borderId="0"/>
    <xf numFmtId="0" fontId="5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0" xfId="1"/>
    <xf numFmtId="0" fontId="2" fillId="4" borderId="0" xfId="1" applyFont="1"/>
    <xf numFmtId="15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6" fillId="5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238657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7" sqref="I7"/>
    </sheetView>
  </sheetViews>
  <sheetFormatPr defaultRowHeight="15" x14ac:dyDescent="0.25"/>
  <cols>
    <col min="1" max="1" width="16.28515625" customWidth="1"/>
    <col min="2" max="2" width="9.85546875" bestFit="1" customWidth="1"/>
    <col min="9" max="9" width="12" bestFit="1" customWidth="1"/>
  </cols>
  <sheetData>
    <row r="1" spans="1:9" x14ac:dyDescent="0.25">
      <c r="G1" t="s">
        <v>0</v>
      </c>
    </row>
    <row r="2" spans="1:9" x14ac:dyDescent="0.25">
      <c r="G2" t="s">
        <v>1</v>
      </c>
      <c r="I2" t="s">
        <v>8</v>
      </c>
    </row>
    <row r="3" spans="1:9" x14ac:dyDescent="0.25">
      <c r="G3" t="s">
        <v>2</v>
      </c>
      <c r="I3" t="s">
        <v>119</v>
      </c>
    </row>
    <row r="4" spans="1:9" x14ac:dyDescent="0.25">
      <c r="G4" t="s">
        <v>3</v>
      </c>
      <c r="I4" t="s">
        <v>121</v>
      </c>
    </row>
    <row r="5" spans="1:9" x14ac:dyDescent="0.25">
      <c r="G5" t="s">
        <v>120</v>
      </c>
      <c r="I5" t="s">
        <v>124</v>
      </c>
    </row>
    <row r="6" spans="1:9" x14ac:dyDescent="0.25">
      <c r="G6" t="s">
        <v>4</v>
      </c>
      <c r="I6" s="5">
        <v>43601</v>
      </c>
    </row>
    <row r="8" spans="1:9" ht="15.75" thickBot="1" x14ac:dyDescent="0.3">
      <c r="A8" t="s">
        <v>5</v>
      </c>
    </row>
    <row r="9" spans="1:9" ht="21.75" thickBot="1" x14ac:dyDescent="0.3">
      <c r="B9" t="s">
        <v>6</v>
      </c>
      <c r="C9" t="s">
        <v>7</v>
      </c>
      <c r="D9" t="s">
        <v>8</v>
      </c>
      <c r="F9" s="1" t="s">
        <v>41</v>
      </c>
      <c r="G9" s="1" t="s">
        <v>14</v>
      </c>
      <c r="H9" s="1" t="s">
        <v>42</v>
      </c>
    </row>
    <row r="10" spans="1:9" x14ac:dyDescent="0.25">
      <c r="A10" t="s">
        <v>113</v>
      </c>
      <c r="B10">
        <f>COUNTA(STG!D3:D8797)</f>
        <v>2</v>
      </c>
      <c r="C10">
        <f>COUNTA(HDL!D3:D8672)</f>
        <v>2</v>
      </c>
      <c r="D10">
        <f>COUNTA(HCM!$A$3:$A$8875)</f>
        <v>2</v>
      </c>
    </row>
    <row r="12" spans="1:9" x14ac:dyDescent="0.25">
      <c r="A12" t="s">
        <v>114</v>
      </c>
      <c r="F12">
        <f>COUNTIF(Rec!C$3:C$8801,Summary!$A12)</f>
        <v>0</v>
      </c>
      <c r="G12">
        <f>COUNTIF(Rec!D$3:D$8801,Summary!$A12)</f>
        <v>0</v>
      </c>
      <c r="H12">
        <f>COUNTIF(Rec!E$3:E$8801,Summary!$A12)</f>
        <v>0</v>
      </c>
    </row>
    <row r="13" spans="1:9" x14ac:dyDescent="0.25">
      <c r="A13" t="s">
        <v>115</v>
      </c>
      <c r="F13">
        <f>COUNTIF(Rec!C$3:C$8801,Summary!$A13)</f>
        <v>2</v>
      </c>
      <c r="G13">
        <f>COUNTIF(Rec!D$3:D$8801,Summary!$A13)</f>
        <v>1</v>
      </c>
      <c r="H13">
        <f>COUNTIF(Rec!E$3:E$8801,Summary!$A13)</f>
        <v>2</v>
      </c>
    </row>
    <row r="14" spans="1:9" x14ac:dyDescent="0.25">
      <c r="A14" t="s">
        <v>116</v>
      </c>
      <c r="F14">
        <f>COUNTIF(Rec!C$3:C$13801,Summary!$A14)</f>
        <v>0</v>
      </c>
      <c r="G14">
        <f>COUNTIF(Rec!D$3:D$13801,Summary!$A14)</f>
        <v>0</v>
      </c>
      <c r="H14">
        <f>COUNTIF(Rec!E$3:E$13801,Summary!$A14)</f>
        <v>0</v>
      </c>
    </row>
    <row r="15" spans="1:9" x14ac:dyDescent="0.25">
      <c r="A15" t="s">
        <v>117</v>
      </c>
      <c r="F15">
        <f>COUNTIF(Rec!C$3:C$13801,Summary!$A15)</f>
        <v>0</v>
      </c>
      <c r="G15">
        <f>COUNTIF(Rec!D$3:D$13801,Summary!$A15)</f>
        <v>1</v>
      </c>
      <c r="H15">
        <f>COUNTIF(Rec!E$3:E$13801,Summary!$A15)</f>
        <v>0</v>
      </c>
    </row>
    <row r="16" spans="1:9" x14ac:dyDescent="0.25">
      <c r="A16" s="3" t="s">
        <v>118</v>
      </c>
      <c r="B16" s="3"/>
      <c r="C16" s="3"/>
      <c r="D16" s="4"/>
      <c r="E16" s="4"/>
      <c r="F16" s="3">
        <f t="shared" ref="F16:H16" si="0">SUM(F10:F15)</f>
        <v>2</v>
      </c>
      <c r="G16" s="3">
        <f t="shared" si="0"/>
        <v>2</v>
      </c>
      <c r="H16" s="3">
        <f t="shared" si="0"/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4"/>
  <dimension ref="A1:CO4"/>
  <sheetViews>
    <sheetView workbookViewId="0">
      <pane ySplit="2" topLeftCell="A3" activePane="bottomLeft" state="frozen"/>
      <selection pane="bottomLeft" activeCell="D3" sqref="D3:D4"/>
    </sheetView>
  </sheetViews>
  <sheetFormatPr defaultColWidth="16.7109375" defaultRowHeight="15" x14ac:dyDescent="0.25"/>
  <sheetData>
    <row r="1" spans="1:9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</row>
    <row r="2" spans="1:93" x14ac:dyDescent="0.25">
      <c r="A2" t="s">
        <v>9</v>
      </c>
      <c r="B2" t="s">
        <v>10</v>
      </c>
      <c r="C2" t="s">
        <v>11</v>
      </c>
      <c r="D2" t="s">
        <v>12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s">
        <v>76</v>
      </c>
      <c r="AL2" t="s">
        <v>77</v>
      </c>
      <c r="AM2" t="s">
        <v>14</v>
      </c>
      <c r="AN2" t="s">
        <v>15</v>
      </c>
      <c r="AO2" t="s">
        <v>13</v>
      </c>
      <c r="AP2" t="s">
        <v>78</v>
      </c>
      <c r="AQ2" t="s">
        <v>79</v>
      </c>
      <c r="AR2" t="s">
        <v>80</v>
      </c>
      <c r="AS2" t="s">
        <v>81</v>
      </c>
      <c r="AT2" t="s">
        <v>82</v>
      </c>
      <c r="AU2" t="s">
        <v>83</v>
      </c>
      <c r="AV2" t="s">
        <v>84</v>
      </c>
      <c r="AW2" t="s">
        <v>85</v>
      </c>
      <c r="AX2" t="s">
        <v>86</v>
      </c>
      <c r="AY2" t="s">
        <v>87</v>
      </c>
      <c r="AZ2" t="s">
        <v>88</v>
      </c>
      <c r="BA2" t="s">
        <v>89</v>
      </c>
      <c r="BB2" t="s">
        <v>90</v>
      </c>
      <c r="BC2" t="s">
        <v>91</v>
      </c>
      <c r="BD2" t="s">
        <v>92</v>
      </c>
      <c r="BE2" t="s">
        <v>93</v>
      </c>
      <c r="BF2" t="s">
        <v>94</v>
      </c>
      <c r="BG2" t="s">
        <v>95</v>
      </c>
      <c r="BH2" t="s">
        <v>96</v>
      </c>
      <c r="BI2" t="s">
        <v>97</v>
      </c>
      <c r="BJ2" t="s">
        <v>98</v>
      </c>
      <c r="BK2" t="s">
        <v>99</v>
      </c>
      <c r="BL2" t="s">
        <v>100</v>
      </c>
      <c r="BM2" t="s">
        <v>101</v>
      </c>
      <c r="BN2" t="s">
        <v>102</v>
      </c>
      <c r="BO2" t="s">
        <v>103</v>
      </c>
      <c r="BP2" t="s">
        <v>104</v>
      </c>
      <c r="BQ2" t="s">
        <v>105</v>
      </c>
      <c r="BR2" t="s">
        <v>106</v>
      </c>
      <c r="BS2" t="s">
        <v>107</v>
      </c>
      <c r="BT2" t="s">
        <v>108</v>
      </c>
      <c r="BU2" t="s">
        <v>109</v>
      </c>
      <c r="BV2" t="s">
        <v>110</v>
      </c>
      <c r="BW2" t="s">
        <v>111</v>
      </c>
      <c r="BX2" t="s">
        <v>112</v>
      </c>
      <c r="BY2" t="s">
        <v>16</v>
      </c>
      <c r="BZ2" t="s">
        <v>17</v>
      </c>
      <c r="CA2" t="s">
        <v>18</v>
      </c>
      <c r="CB2" t="s">
        <v>19</v>
      </c>
      <c r="CC2" t="s">
        <v>20</v>
      </c>
      <c r="CD2" t="s">
        <v>21</v>
      </c>
      <c r="CE2" t="s">
        <v>22</v>
      </c>
      <c r="CF2" t="s">
        <v>23</v>
      </c>
      <c r="CG2" t="s">
        <v>24</v>
      </c>
      <c r="CH2" t="s">
        <v>25</v>
      </c>
      <c r="CI2" t="s">
        <v>26</v>
      </c>
      <c r="CJ2" t="s">
        <v>27</v>
      </c>
      <c r="CK2" t="s">
        <v>28</v>
      </c>
      <c r="CL2" t="s">
        <v>29</v>
      </c>
      <c r="CM2" t="s">
        <v>30</v>
      </c>
      <c r="CN2" t="s">
        <v>31</v>
      </c>
      <c r="CO2" t="s">
        <v>32</v>
      </c>
    </row>
    <row r="3" spans="1:93" x14ac:dyDescent="0.25">
      <c r="A3" t="str">
        <f>D3</f>
        <v>1000175</v>
      </c>
      <c r="D3" t="s">
        <v>129</v>
      </c>
      <c r="E3" t="s">
        <v>131</v>
      </c>
      <c r="F3" s="5">
        <v>43003</v>
      </c>
      <c r="G3" s="5">
        <v>1027428</v>
      </c>
      <c r="J3" t="s">
        <v>132</v>
      </c>
      <c r="K3" t="s">
        <v>133</v>
      </c>
      <c r="S3" t="s">
        <v>134</v>
      </c>
      <c r="T3" t="s">
        <v>135</v>
      </c>
      <c r="AA3" t="s">
        <v>125</v>
      </c>
      <c r="AB3" t="s">
        <v>136</v>
      </c>
      <c r="AC3" t="s">
        <v>137</v>
      </c>
      <c r="AE3" t="s">
        <v>138</v>
      </c>
      <c r="AL3" t="s">
        <v>139</v>
      </c>
      <c r="AM3">
        <v>21</v>
      </c>
      <c r="AN3" t="s">
        <v>128</v>
      </c>
      <c r="AO3" t="s">
        <v>140</v>
      </c>
      <c r="AP3" t="s">
        <v>128</v>
      </c>
      <c r="BY3" t="s">
        <v>131</v>
      </c>
      <c r="CE3" t="s">
        <v>141</v>
      </c>
      <c r="CL3" t="s">
        <v>142</v>
      </c>
      <c r="CM3" t="s">
        <v>143</v>
      </c>
      <c r="CN3" t="s">
        <v>142</v>
      </c>
      <c r="CO3" t="s">
        <v>143</v>
      </c>
    </row>
    <row r="4" spans="1:93" x14ac:dyDescent="0.25">
      <c r="A4" t="str">
        <f t="shared" ref="A3:A4" si="0">D4</f>
        <v>1000179</v>
      </c>
      <c r="D4" t="s">
        <v>130</v>
      </c>
      <c r="E4" t="s">
        <v>131</v>
      </c>
      <c r="F4" s="5">
        <v>41239</v>
      </c>
      <c r="G4" s="5">
        <v>1027428</v>
      </c>
      <c r="J4" t="s">
        <v>144</v>
      </c>
      <c r="K4" t="s">
        <v>145</v>
      </c>
      <c r="S4" t="s">
        <v>134</v>
      </c>
      <c r="T4" t="s">
        <v>135</v>
      </c>
      <c r="AA4" t="s">
        <v>125</v>
      </c>
      <c r="AB4" t="s">
        <v>136</v>
      </c>
      <c r="AC4" t="s">
        <v>146</v>
      </c>
      <c r="AE4" t="s">
        <v>147</v>
      </c>
      <c r="AL4" t="s">
        <v>148</v>
      </c>
      <c r="AM4" t="s">
        <v>126</v>
      </c>
      <c r="AN4" t="s">
        <v>128</v>
      </c>
      <c r="AP4" t="s">
        <v>128</v>
      </c>
      <c r="BY4" t="s">
        <v>131</v>
      </c>
      <c r="CE4" t="s">
        <v>141</v>
      </c>
      <c r="CL4" t="s">
        <v>142</v>
      </c>
      <c r="CM4" t="s">
        <v>143</v>
      </c>
      <c r="CN4" t="s">
        <v>142</v>
      </c>
      <c r="CO4" t="s">
        <v>143</v>
      </c>
    </row>
  </sheetData>
  <sortState xmlns:xlrd2="http://schemas.microsoft.com/office/spreadsheetml/2017/richdata2" ref="A3:CP4">
    <sortCondition ref="A3: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5"/>
  <dimension ref="A1:I4"/>
  <sheetViews>
    <sheetView workbookViewId="0">
      <pane ySplit="2" topLeftCell="A3" activePane="bottomLeft" state="frozen"/>
      <selection activeCell="D17895" sqref="D17895"/>
      <selection pane="bottomLeft" activeCell="A4" sqref="A4"/>
    </sheetView>
  </sheetViews>
  <sheetFormatPr defaultRowHeight="15" x14ac:dyDescent="0.25"/>
  <cols>
    <col min="1" max="1" width="17.28515625" style="6" bestFit="1" customWidth="1"/>
    <col min="2" max="2" width="13.140625" bestFit="1" customWidth="1"/>
    <col min="3" max="3" width="17.28515625" bestFit="1" customWidth="1"/>
    <col min="4" max="4" width="27.140625" bestFit="1" customWidth="1"/>
    <col min="5" max="5" width="17.5703125" bestFit="1" customWidth="1"/>
    <col min="6" max="6" width="11" bestFit="1" customWidth="1"/>
    <col min="7" max="7" width="13.7109375" bestFit="1" customWidth="1"/>
    <col min="8" max="8" width="22" bestFit="1" customWidth="1"/>
    <col min="9" max="9" width="25" bestFit="1" customWidth="1"/>
  </cols>
  <sheetData>
    <row r="1" spans="1:9" x14ac:dyDescent="0.25">
      <c r="A1" s="6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s="6" t="s">
        <v>123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</row>
    <row r="3" spans="1:9" x14ac:dyDescent="0.25">
      <c r="A3" s="7" t="str">
        <f>REPLACE(D3,1,4,"")</f>
        <v>1000175</v>
      </c>
      <c r="B3" t="s">
        <v>149</v>
      </c>
      <c r="C3" t="s">
        <v>34</v>
      </c>
      <c r="D3" t="s">
        <v>150</v>
      </c>
      <c r="E3" t="s">
        <v>125</v>
      </c>
      <c r="F3">
        <v>21</v>
      </c>
      <c r="G3" t="s">
        <v>128</v>
      </c>
      <c r="H3" t="s">
        <v>151</v>
      </c>
      <c r="I3" t="s">
        <v>153</v>
      </c>
    </row>
    <row r="4" spans="1:9" x14ac:dyDescent="0.25">
      <c r="A4" s="7" t="str">
        <f t="shared" ref="A4" si="0">REPLACE(D4,1,4,"")</f>
        <v>1000179</v>
      </c>
      <c r="B4" t="s">
        <v>149</v>
      </c>
      <c r="C4" t="s">
        <v>34</v>
      </c>
      <c r="D4" t="s">
        <v>152</v>
      </c>
      <c r="E4" t="s">
        <v>125</v>
      </c>
      <c r="F4" t="s">
        <v>126</v>
      </c>
      <c r="G4" t="s">
        <v>128</v>
      </c>
      <c r="H4" t="s">
        <v>151</v>
      </c>
      <c r="I4" t="s">
        <v>154</v>
      </c>
    </row>
  </sheetData>
  <sortState xmlns:xlrd2="http://schemas.microsoft.com/office/spreadsheetml/2017/richdata2" ref="A3:I4">
    <sortCondition ref="A3:A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6"/>
  <dimension ref="A1:E5"/>
  <sheetViews>
    <sheetView workbookViewId="0">
      <selection activeCell="C8" sqref="C8"/>
    </sheetView>
  </sheetViews>
  <sheetFormatPr defaultRowHeight="15" x14ac:dyDescent="0.25"/>
  <cols>
    <col min="4" max="4" width="25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ht="21" x14ac:dyDescent="0.25">
      <c r="A2" s="8" t="s">
        <v>12</v>
      </c>
      <c r="B2" s="8" t="s">
        <v>41</v>
      </c>
      <c r="C2" s="8" t="s">
        <v>14</v>
      </c>
      <c r="D2" s="8" t="s">
        <v>122</v>
      </c>
      <c r="E2" s="8" t="s">
        <v>42</v>
      </c>
    </row>
    <row r="3" spans="1:5" x14ac:dyDescent="0.25">
      <c r="A3" t="s">
        <v>129</v>
      </c>
      <c r="B3" s="9" t="s">
        <v>125</v>
      </c>
      <c r="C3" s="9" t="s">
        <v>126</v>
      </c>
      <c r="D3" s="9" t="s">
        <v>127</v>
      </c>
      <c r="E3" s="9" t="s">
        <v>128</v>
      </c>
    </row>
    <row r="4" spans="1:5" x14ac:dyDescent="0.25">
      <c r="A4" t="s">
        <v>130</v>
      </c>
      <c r="B4" s="9" t="s">
        <v>125</v>
      </c>
      <c r="C4" s="9" t="s">
        <v>126</v>
      </c>
      <c r="D4" s="9" t="s">
        <v>127</v>
      </c>
      <c r="E4" s="9" t="s">
        <v>128</v>
      </c>
    </row>
    <row r="5" spans="1:5" x14ac:dyDescent="0.25">
      <c r="A5" s="10"/>
      <c r="B5" s="10"/>
      <c r="C5" s="10"/>
      <c r="D5" s="10"/>
      <c r="E5" s="10"/>
    </row>
  </sheetData>
  <sortState xmlns:xlrd2="http://schemas.microsoft.com/office/spreadsheetml/2017/richdata2" ref="A3:E6">
    <sortCondition ref="A3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7"/>
  <dimension ref="A1:E4"/>
  <sheetViews>
    <sheetView tabSelected="1" workbookViewId="0">
      <pane ySplit="2" topLeftCell="A3" activePane="bottomLeft" state="frozen"/>
      <selection pane="bottomLeft" activeCell="M10" sqref="M10"/>
    </sheetView>
  </sheetViews>
  <sheetFormatPr defaultRowHeight="15" x14ac:dyDescent="0.25"/>
  <cols>
    <col min="1" max="1" width="9" bestFit="1" customWidth="1"/>
    <col min="2" max="5" width="11.140625" bestFit="1" customWidth="1"/>
  </cols>
  <sheetData>
    <row r="1" spans="1:5" ht="15.75" thickBot="1" x14ac:dyDescent="0.3"/>
    <row r="2" spans="1:5" ht="21.75" thickBot="1" x14ac:dyDescent="0.3">
      <c r="A2" s="1" t="s">
        <v>12</v>
      </c>
      <c r="B2" s="1" t="s">
        <v>43</v>
      </c>
      <c r="C2" s="1" t="s">
        <v>41</v>
      </c>
      <c r="D2" s="1" t="s">
        <v>14</v>
      </c>
      <c r="E2" s="1" t="s">
        <v>42</v>
      </c>
    </row>
    <row r="3" spans="1:5" x14ac:dyDescent="0.25">
      <c r="A3" t="s">
        <v>129</v>
      </c>
      <c r="B3" t="str">
        <f>_xlfn.IFNA(VLOOKUP($A3,HCM!$A$2:$D$8875,1,FALSE),"Not Loaded")</f>
        <v>1000175</v>
      </c>
      <c r="C3" t="str">
        <f>IF($B3="Not Loaded","Not Loaded",IF(VLOOKUP($A3,STG!$A$3:$AN$8797,27,FALSE)=VLOOKUP($A3,HDL!$A$3:$G$8796,5,FALSE),IF(VLOOKUP($A3,HDL!$A$3:$G$8796,5,FALSE)=VLOOKUP($A3,HCM!$A$2:$D$8875,2,FALSE),"OK","HCM&lt;&gt;HDL"),"STG&lt;&gt;HDL"))</f>
        <v>OK</v>
      </c>
      <c r="D3" t="str">
        <f>IF($B3="Not Loaded","Not Loaded",IF(VLOOKUP($A3,STG!$A$3:$AN$8797,39,FALSE)=VLOOKUP($A3,HDL!$A$3:$G$8796,6,FALSE),IF(VLOOKUP($A3,HDL!$A$3:$G$8796,6,FALSE)=VLOOKUP($A3,HCM!$A$2:$D$8875,3,FALSE),"OK","HCM&lt;&gt;HDL"),"STG&lt;&gt;HDL"))</f>
        <v>HCM&lt;&gt;HDL</v>
      </c>
      <c r="E3" t="str">
        <f>IF($B3="Not Loaded","Not Loaded",IF(VLOOKUP($A3,STG!$A$3:$AN$8797,40,FALSE)=VLOOKUP($A3,HDL!$A$3:$G$8796,7,FALSE),IF(VLOOKUP($A3,HDL!$A$3:$G$8796,7,FALSE)=VLOOKUP($A3,HCM!$A$2:$E$8875,5,FALSE),"OK","HCM&lt;&gt;HDL"),"STG&lt;&gt;HDL"))</f>
        <v>OK</v>
      </c>
    </row>
    <row r="4" spans="1:5" x14ac:dyDescent="0.25">
      <c r="A4" t="s">
        <v>130</v>
      </c>
      <c r="B4" t="str">
        <f>_xlfn.IFNA(VLOOKUP($A4,HCM!$A$2:$D$8875,1,FALSE),"Not Loaded")</f>
        <v>1000179</v>
      </c>
      <c r="C4" t="str">
        <f>IF($B4="Not Loaded","Not Loaded",IF(VLOOKUP($A4,STG!$A$3:$AN$8797,27,FALSE)=VLOOKUP($A4,HDL!$A$3:$G$8796,5,FALSE),IF(VLOOKUP($A4,HDL!$A$3:$G$8796,5,FALSE)=VLOOKUP($A4,HCM!$A$2:$D$8875,2,FALSE),"OK","HCM&lt;&gt;HDL"),"STG&lt;&gt;HDL"))</f>
        <v>OK</v>
      </c>
      <c r="D4" t="str">
        <f>IF($B4="Not Loaded","Not Loaded",IF(VLOOKUP($A4,STG!$A$3:$AN$8797,39,FALSE)=VLOOKUP($A4,HDL!$A$3:$G$8796,6,FALSE),IF(VLOOKUP($A4,HDL!$A$3:$G$8796,6,FALSE)=VLOOKUP($A4,HCM!$A$2:$D$8875,3,FALSE),"OK","HCM&lt;&gt;HDL"),"STG&lt;&gt;HDL"))</f>
        <v>OK</v>
      </c>
      <c r="E4" t="str">
        <f>IF($B4="Not Loaded","Not Loaded",IF(VLOOKUP($A4,STG!$A$3:$AN$8797,40,FALSE)=VLOOKUP($A4,HDL!$A$3:$G$8796,7,FALSE),IF(VLOOKUP($A4,HDL!$A$3:$G$8796,7,FALSE)=VLOOKUP($A4,HCM!$A$2:$E$8875,5,FALSE),"OK","HCM&lt;&gt;HDL"),"STG&lt;&gt;HDL"))</f>
        <v>OK</v>
      </c>
    </row>
  </sheetData>
  <conditionalFormatting sqref="B3:E4">
    <cfRule type="cellIs" dxfId="2" priority="1" stopIfTrue="1" operator="equal">
      <formula>"Not Loaded"</formula>
    </cfRule>
    <cfRule type="cellIs" dxfId="1" priority="2" stopIfTrue="1" operator="equal">
      <formula>"OK"</formula>
    </cfRule>
    <cfRule type="cellIs" dxfId="0" priority="3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DA4B5-CEC2-4F3C-81FD-55FA6B7B24E2}"/>
</file>

<file path=customXml/itemProps2.xml><?xml version="1.0" encoding="utf-8"?>
<ds:datastoreItem xmlns:ds="http://schemas.openxmlformats.org/officeDocument/2006/customXml" ds:itemID="{F5368995-FFE9-46C2-BD4A-821957E2514F}">
  <ds:schemaRefs>
    <ds:schemaRef ds:uri="http://schemas.microsoft.com/office/2006/metadata/properties"/>
    <ds:schemaRef ds:uri="ac6a0247-43fa-4535-a5fb-6906f8e53d52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5ebb6e-1584-4dc0-b988-3e8cf38876a9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4EF47D-C8CC-4F55-86AE-8A7BC4D12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2018-01-29T10:08:36Z</dcterms:created>
  <dcterms:modified xsi:type="dcterms:W3CDTF">2021-07-05T14:57:08Z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