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92773C21-7B5D-4391-BBBE-A3117F4330F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HCM!$A$2:$K$2</definedName>
    <definedName name="_xlnm._FilterDatabase" localSheetId="2" hidden="1">HDL!$A$2:$P$4</definedName>
    <definedName name="_xlnm._FilterDatabase" localSheetId="4" hidden="1">Rec!$A$2:$J$4</definedName>
    <definedName name="_xlnm._FilterDatabase" localSheetId="1" hidden="1">STG!$A$1:$AR$4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F4" i="5" s="1"/>
  <c r="B3" i="5"/>
  <c r="J3" i="5" s="1"/>
  <c r="D4" i="5" l="1"/>
  <c r="F3" i="5"/>
  <c r="H4" i="5"/>
  <c r="I4" i="5"/>
  <c r="D3" i="5"/>
  <c r="G3" i="5"/>
  <c r="I3" i="5"/>
  <c r="C3" i="5"/>
  <c r="E3" i="5"/>
  <c r="G4" i="5"/>
  <c r="C4" i="5"/>
  <c r="E4" i="5"/>
  <c r="H3" i="5"/>
  <c r="J4" i="5"/>
  <c r="D10" i="1"/>
  <c r="C10" i="1"/>
  <c r="B10" i="1"/>
  <c r="L14" i="1" l="1"/>
  <c r="L12" i="1"/>
  <c r="L13" i="1" l="1"/>
  <c r="L11" i="1"/>
  <c r="L15" i="1" s="1"/>
  <c r="E14" i="1"/>
  <c r="E12" i="1"/>
  <c r="E13" i="1"/>
  <c r="E11" i="1"/>
  <c r="I11" i="1"/>
  <c r="I12" i="1"/>
  <c r="I13" i="1"/>
  <c r="I14" i="1"/>
  <c r="G11" i="1"/>
  <c r="G12" i="1"/>
  <c r="G13" i="1"/>
  <c r="G14" i="1"/>
  <c r="K11" i="1"/>
  <c r="K12" i="1"/>
  <c r="K13" i="1"/>
  <c r="K14" i="1"/>
  <c r="F11" i="1"/>
  <c r="F12" i="1"/>
  <c r="F13" i="1"/>
  <c r="F14" i="1"/>
  <c r="H11" i="1"/>
  <c r="H12" i="1"/>
  <c r="H13" i="1"/>
  <c r="H14" i="1"/>
  <c r="J11" i="1"/>
  <c r="J12" i="1"/>
  <c r="J13" i="1"/>
  <c r="J14" i="1"/>
  <c r="E15" i="1"/>
  <c r="J15" i="1" l="1"/>
  <c r="H15" i="1"/>
  <c r="F15" i="1"/>
  <c r="K15" i="1"/>
  <c r="G15" i="1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J1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Value available in STG, but advised not to migrate, so HDL is NULL</t>
        </r>
      </text>
    </comment>
  </commentList>
</comments>
</file>

<file path=xl/sharedStrings.xml><?xml version="1.0" encoding="utf-8"?>
<sst xmlns="http://schemas.openxmlformats.org/spreadsheetml/2006/main" count="153" uniqueCount="94">
  <si>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</si>
  <si>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</si>
  <si>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</si>
  <si>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</si>
  <si>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</si>
  <si>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</si>
  <si>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</si>
  <si>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</si>
  <si>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</si>
  <si>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PERSON_NUMBER</t>
  </si>
  <si>
    <t>EFFECTIVE_START_DATE</t>
  </si>
  <si>
    <t>EFFECTIVE_END_DATE</t>
  </si>
  <si>
    <t>LEGISLATION_CODE</t>
  </si>
  <si>
    <t>HIGHEST_EDUCATION_LEVEL</t>
  </si>
  <si>
    <t>MARITAL_STATUS</t>
  </si>
  <si>
    <t>MARITAL_STATUS_DATE</t>
  </si>
  <si>
    <t>SEX</t>
  </si>
  <si>
    <t>VERIFIED_DATE</t>
  </si>
  <si>
    <t>REPONSE_STATUS_RETURNED</t>
  </si>
  <si>
    <t>REPONSE_STATUS_RETURNE_DISPLAY</t>
  </si>
  <si>
    <t>VERIFICATION_TYPE</t>
  </si>
  <si>
    <t>VERIFICATION_TYPE_DISPLAY</t>
  </si>
  <si>
    <t>CORRELATION_ID</t>
  </si>
  <si>
    <t>PARTNER_FIRST_FORENAME</t>
  </si>
  <si>
    <t>PARTNER_SECOND_FORENAMES</t>
  </si>
  <si>
    <t>PARTNER_SURNAME</t>
  </si>
  <si>
    <t>PARTNER_NATIONAL_INSURANCE_NUM</t>
  </si>
  <si>
    <t>SEXUAL_ORIENTATION</t>
  </si>
  <si>
    <t>SEXUAL_ORIENTATION_DISPLAY</t>
  </si>
  <si>
    <t>GENDER_IDENTITY</t>
  </si>
  <si>
    <t>GENDER_IDENTITY_DISPLAY</t>
  </si>
  <si>
    <t>UNQ_TAXPAYER_REF</t>
  </si>
  <si>
    <t>SOURCE_SYSTEM_OWNER</t>
  </si>
  <si>
    <t>SOURCE_SYSTEM_ID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</si>
  <si>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</si>
  <si>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</si>
  <si>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</si>
  <si>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</si>
  <si>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</si>
  <si>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</si>
  <si>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</si>
  <si>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</si>
  <si>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</si>
  <si>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</si>
  <si>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</si>
  <si>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</si>
  <si>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</si>
  <si>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</si>
  <si>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</si>
  <si>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</si>
  <si>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</si>
  <si>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Loaded</t>
  </si>
  <si>
    <t>Person Number</t>
  </si>
  <si>
    <t>METADATA</t>
  </si>
  <si>
    <t>PersonLegislativeData</t>
  </si>
  <si>
    <t>EffectiveStartDate</t>
  </si>
  <si>
    <t>EffectiveEndDate</t>
  </si>
  <si>
    <t>PersonId(SourceSystemId)</t>
  </si>
  <si>
    <t>LegislationCode</t>
  </si>
  <si>
    <t>HighestEducationLevel</t>
  </si>
  <si>
    <t>MaritalStatus</t>
  </si>
  <si>
    <t>MaritalStatusDate</t>
  </si>
  <si>
    <t>Sex</t>
  </si>
  <si>
    <t>SourceSystemOwner</t>
  </si>
  <si>
    <t>SourceSystemId</t>
  </si>
  <si>
    <t>Records</t>
  </si>
  <si>
    <t>Not loaded</t>
  </si>
  <si>
    <t>Loaded OK</t>
  </si>
  <si>
    <t>STG&lt;&gt;HDL</t>
  </si>
  <si>
    <t>HCM&lt;&gt;HDL</t>
  </si>
  <si>
    <t>Total</t>
  </si>
  <si>
    <t>Worker</t>
  </si>
  <si>
    <t>Per Num</t>
  </si>
  <si>
    <t>Environment</t>
  </si>
  <si>
    <t>Legislative Information</t>
  </si>
  <si>
    <t>FLEX:PER_PERSON_LEGISLATIVE_DATA_LEG_DDF</t>
  </si>
  <si>
    <t>_SEXUAL_ORIENTATION(PER_PERSON_LEGISLATIVE_DATA_LEG_DDF=GB)</t>
  </si>
  <si>
    <t>Sexual Orientation</t>
  </si>
  <si>
    <t>SEX_ORT</t>
  </si>
  <si>
    <t>LEGSILATIVE_DDF</t>
  </si>
  <si>
    <t>PROD</t>
  </si>
  <si>
    <t>GB</t>
  </si>
  <si>
    <t>F</t>
  </si>
  <si>
    <t>M</t>
  </si>
  <si>
    <t/>
  </si>
  <si>
    <t>PER_INFO_14MAY2019</t>
  </si>
  <si>
    <t>14-MAY-2019</t>
  </si>
  <si>
    <t>SIVA</t>
  </si>
  <si>
    <t>MERGE</t>
  </si>
  <si>
    <t>PER_1000175</t>
  </si>
  <si>
    <t>DATA_MIGRATION</t>
  </si>
  <si>
    <t>PER_1000175_LEG_GB</t>
  </si>
  <si>
    <t>PER_1000179</t>
  </si>
  <si>
    <t>PER_1000179_LEG_GB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</si>
</sst>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color theme="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FE0F1"/>
        <bgColor indexed="64"/>
      </patternFill>
    </fill>
    <fill>
      <patternFill patternType="solid">
        <fgColor theme="4"/>
      </patternFill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5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3" fillId="3" borderId="0" xfId="1"/>
    <xf numFmtId="0" fontId="4" fillId="4" borderId="2" xfId="0" applyFont="1" applyFill="1" applyBorder="1" applyAlignment="1">
      <alignment horizontal="left" vertical="top" wrapText="1"/>
    </xf>
    <xf numFmtId="1" fontId="0" fillId="0" borderId="0" xfId="0" applyNumberFormat="1"/>
    <xf numFmtId="0" fontId="7" fillId="0" borderId="0" xfId="0" applyFont="1"/>
    <xf numFmtId="0" fontId="0" fillId="0" borderId="2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14" fontId="8" fillId="0" borderId="2" xfId="0" applyNumberFormat="1" applyFont="1" applyBorder="1" applyAlignment="1">
      <alignment horizontal="left" vertical="top" wrapText="1"/>
    </xf>
    <xf numFmtId="14" fontId="0" fillId="0" borderId="0" xfId="0" applyNumberFormat="1"/>
  </cellXfs>
  <cellStyles count="4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</cellStyles>
  <dxfs count="7">
    <dxf>
      <font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248182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0"/>
  <sheetViews>
    <sheetView workbookViewId="0">
      <selection activeCell="I19" sqref="I19"/>
    </sheetView>
  </sheetViews>
  <sheetFormatPr defaultRowHeight="15" x14ac:dyDescent="0.25"/>
  <cols>
    <col min="1" max="1" width="36.85546875" bestFit="1" customWidth="1"/>
    <col min="2" max="2" width="7.42578125" bestFit="1" customWidth="1"/>
    <col min="5" max="5" width="10.5703125" customWidth="1"/>
    <col min="6" max="6" width="9.140625" customWidth="1"/>
    <col min="7" max="7" width="15.140625" customWidth="1"/>
  </cols>
  <sheetData>
    <row r="1" spans="1:12" x14ac:dyDescent="0.25">
      <c r="E1" t="s">
        <v>0</v>
      </c>
    </row>
    <row r="2" spans="1:12" x14ac:dyDescent="0.25">
      <c r="E2" t="s">
        <v>1</v>
      </c>
      <c r="G2" t="s">
        <v>8</v>
      </c>
    </row>
    <row r="3" spans="1:12" x14ac:dyDescent="0.25">
      <c r="E3" t="s">
        <v>2</v>
      </c>
      <c r="G3" t="s">
        <v>71</v>
      </c>
    </row>
    <row r="4" spans="1:12" x14ac:dyDescent="0.25">
      <c r="E4" t="s">
        <v>3</v>
      </c>
      <c r="G4" t="s">
        <v>74</v>
      </c>
    </row>
    <row r="5" spans="1:12" x14ac:dyDescent="0.25">
      <c r="E5" t="s">
        <v>73</v>
      </c>
      <c r="G5" t="s">
        <v>80</v>
      </c>
    </row>
    <row r="6" spans="1:12" x14ac:dyDescent="0.25">
      <c r="E6" t="s">
        <v>4</v>
      </c>
      <c r="G6" s="2">
        <v>43601</v>
      </c>
    </row>
    <row r="8" spans="1:12" ht="15.75" thickBot="1" x14ac:dyDescent="0.3">
      <c r="A8" t="s">
        <v>5</v>
      </c>
    </row>
    <row r="9" spans="1:12" ht="32.25" thickBot="1" x14ac:dyDescent="0.3">
      <c r="B9" t="s">
        <v>6</v>
      </c>
      <c r="C9" t="s">
        <v>7</v>
      </c>
      <c r="D9" t="s">
        <v>8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15</v>
      </c>
      <c r="J9" s="1" t="s">
        <v>14</v>
      </c>
      <c r="K9" s="1" t="s">
        <v>16</v>
      </c>
      <c r="L9" s="1" t="s">
        <v>77</v>
      </c>
    </row>
    <row r="10" spans="1:12" x14ac:dyDescent="0.25">
      <c r="A10" t="s">
        <v>65</v>
      </c>
      <c r="B10">
        <f>COUNTA(STG!A3:A3796)</f>
        <v>2</v>
      </c>
      <c r="C10">
        <f>COUNTA(HDL!E3:E3801)</f>
        <v>2</v>
      </c>
      <c r="D10">
        <f>COUNTA(HCM!A3:A3862)</f>
        <v>4</v>
      </c>
    </row>
    <row r="11" spans="1:12" x14ac:dyDescent="0.25">
      <c r="A11" t="s">
        <v>66</v>
      </c>
      <c r="E11">
        <f>COUNTIF(Rec!C$3:C$3801,"Not Loaded")</f>
        <v>0</v>
      </c>
      <c r="F11">
        <f>COUNTIF(Rec!D$3:D$3801,"Not Loaded")</f>
        <v>0</v>
      </c>
      <c r="G11">
        <f>COUNTIF(Rec!E$3:E$3801,"Not Loaded")</f>
        <v>0</v>
      </c>
      <c r="H11">
        <f>COUNTIF(Rec!F$3:F$3801,"Not Loaded")</f>
        <v>0</v>
      </c>
      <c r="I11">
        <f>COUNTIF(Rec!G$3:G$3801,"Not Loaded")</f>
        <v>0</v>
      </c>
      <c r="J11">
        <f>COUNTIF(Rec!H$3:H$3801,"Not Loaded")</f>
        <v>0</v>
      </c>
      <c r="K11">
        <f>COUNTIF(Rec!I$3:I$3801,"Not Loaded")</f>
        <v>0</v>
      </c>
      <c r="L11">
        <f>COUNTIF(Rec!J$3:J$3801,"Not Loaded")</f>
        <v>0</v>
      </c>
    </row>
    <row r="12" spans="1:12" x14ac:dyDescent="0.25">
      <c r="A12" t="s">
        <v>67</v>
      </c>
      <c r="E12">
        <f>COUNTIF(Rec!C$3:C$3801,"OK")</f>
        <v>2</v>
      </c>
      <c r="F12">
        <f>COUNTIF(Rec!D$3:D$3801,"OK")</f>
        <v>2</v>
      </c>
      <c r="G12">
        <f>COUNTIF(Rec!E$3:E$3801,"OK")</f>
        <v>2</v>
      </c>
      <c r="H12">
        <f>COUNTIF(Rec!F$3:F$3801,"OK")</f>
        <v>2</v>
      </c>
      <c r="I12">
        <f>COUNTIF(Rec!G$3:G$3801,"OK")</f>
        <v>2</v>
      </c>
      <c r="J12">
        <f>COUNTIF(Rec!H$3:H$3801,"OK")</f>
        <v>2</v>
      </c>
      <c r="K12">
        <f>COUNTIF(Rec!I$3:I$3801,"OK")</f>
        <v>2</v>
      </c>
      <c r="L12">
        <f>COUNTIF(Rec!J$3:J$3801,"OK")</f>
        <v>2</v>
      </c>
    </row>
    <row r="13" spans="1:12" x14ac:dyDescent="0.25">
      <c r="A13" t="s">
        <v>68</v>
      </c>
      <c r="E13">
        <f>COUNTIF(Rec!C$3:C$3801,"STG&lt;&gt;HDL")</f>
        <v>0</v>
      </c>
      <c r="F13">
        <f>COUNTIF(Rec!D$3:D$3801,"STG&lt;&gt;HDL")</f>
        <v>0</v>
      </c>
      <c r="G13">
        <f>COUNTIF(Rec!E$3:E$3801,"STG&lt;&gt;HDL")</f>
        <v>0</v>
      </c>
      <c r="H13">
        <f>COUNTIF(Rec!F$3:F$3801,"STG&lt;&gt;HDL")</f>
        <v>0</v>
      </c>
      <c r="I13">
        <f>COUNTIF(Rec!G$3:G$3801,"STG&lt;&gt;HDL")</f>
        <v>0</v>
      </c>
      <c r="J13">
        <f>COUNTIF(Rec!H$3:H$3801,"STG&lt;&gt;HDL")</f>
        <v>0</v>
      </c>
      <c r="K13">
        <f>COUNTIF(Rec!I$3:I$3801,"STG&lt;&gt;HDL")</f>
        <v>0</v>
      </c>
      <c r="L13">
        <f>COUNTIF(Rec!J$3:J$3801,"STG&lt;&gt;HDL")</f>
        <v>0</v>
      </c>
    </row>
    <row r="14" spans="1:12" x14ac:dyDescent="0.25">
      <c r="A14" t="s">
        <v>69</v>
      </c>
      <c r="E14">
        <f>COUNTIF(Rec!C$3:C$3801,"HCM&lt;&gt;HDL")</f>
        <v>0</v>
      </c>
      <c r="F14">
        <f>COUNTIF(Rec!D$3:D$3801,"HCM&lt;&gt;HDL")</f>
        <v>0</v>
      </c>
      <c r="G14">
        <f>COUNTIF(Rec!E$3:E$3801,"HCM&lt;&gt;HDL")</f>
        <v>0</v>
      </c>
      <c r="H14">
        <f>COUNTIF(Rec!F$3:F$3801,"HCM&lt;&gt;HDL")</f>
        <v>0</v>
      </c>
      <c r="I14">
        <f>COUNTIF(Rec!G$3:G$3801,"HCM&lt;&gt;HDL")</f>
        <v>0</v>
      </c>
      <c r="J14">
        <f>COUNTIF(Rec!H$3:H$3801,"HCM&lt;&gt;HDL")</f>
        <v>0</v>
      </c>
      <c r="K14">
        <f>COUNTIF(Rec!I$3:I$3801,"HCM&lt;&gt;HDL")</f>
        <v>0</v>
      </c>
      <c r="L14">
        <f>COUNTIF(Rec!J$3:J$3801,"HCM&lt;&gt;HDL")</f>
        <v>0</v>
      </c>
    </row>
    <row r="15" spans="1:12" x14ac:dyDescent="0.25">
      <c r="A15" s="6" t="s">
        <v>70</v>
      </c>
      <c r="B15" s="6"/>
      <c r="C15" s="6"/>
      <c r="D15" s="6"/>
      <c r="E15" s="6">
        <f t="shared" ref="E15" si="0">SUM(E10:E14)</f>
        <v>2</v>
      </c>
      <c r="F15" s="6">
        <f t="shared" ref="F15:L15" si="1">SUM(F10:F14)</f>
        <v>2</v>
      </c>
      <c r="G15" s="6">
        <f t="shared" si="1"/>
        <v>2</v>
      </c>
      <c r="H15" s="6">
        <f t="shared" si="1"/>
        <v>2</v>
      </c>
      <c r="I15" s="6">
        <f t="shared" si="1"/>
        <v>2</v>
      </c>
      <c r="J15" s="6">
        <f t="shared" si="1"/>
        <v>2</v>
      </c>
      <c r="K15" s="6">
        <f t="shared" si="1"/>
        <v>2</v>
      </c>
      <c r="L15" s="6">
        <f t="shared" si="1"/>
        <v>2</v>
      </c>
    </row>
    <row r="19" spans="1:4" x14ac:dyDescent="0.25">
      <c r="D19" s="5"/>
    </row>
    <row r="20" spans="1:4" x14ac:dyDescent="0.25">
      <c r="A20" s="4"/>
      <c r="D20" s="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A1:AR4"/>
  <sheetViews>
    <sheetView topLeftCell="AB1" workbookViewId="0">
      <pane ySplit="2" topLeftCell="A3" activePane="bottomLeft" state="frozen"/>
      <selection pane="bottomLeft" activeCell="J17" sqref="J17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20.5703125" bestFit="1" customWidth="1"/>
    <col min="4" max="4" width="18.42578125" bestFit="1" customWidth="1"/>
    <col min="5" max="5" width="26.42578125" bestFit="1" customWidth="1"/>
    <col min="6" max="6" width="16.5703125" bestFit="1" customWidth="1"/>
    <col min="7" max="7" width="22.42578125" bestFit="1" customWidth="1"/>
    <col min="8" max="8" width="4.140625" bestFit="1" customWidth="1"/>
    <col min="9" max="9" width="14.5703125" bestFit="1" customWidth="1"/>
    <col min="10" max="10" width="27.5703125" bestFit="1" customWidth="1"/>
    <col min="11" max="11" width="34.7109375" bestFit="1" customWidth="1"/>
    <col min="12" max="12" width="18.85546875" bestFit="1" customWidth="1"/>
    <col min="13" max="13" width="27.28515625" bestFit="1" customWidth="1"/>
    <col min="14" max="14" width="16.42578125" bestFit="1" customWidth="1"/>
    <col min="15" max="15" width="26.42578125" bestFit="1" customWidth="1"/>
    <col min="16" max="16" width="30.140625" bestFit="1" customWidth="1"/>
    <col min="17" max="17" width="19.28515625" bestFit="1" customWidth="1"/>
    <col min="18" max="18" width="37" bestFit="1" customWidth="1"/>
    <col min="19" max="19" width="21.140625" bestFit="1" customWidth="1"/>
    <col min="20" max="20" width="29.7109375" bestFit="1" customWidth="1"/>
    <col min="21" max="21" width="17.28515625" bestFit="1" customWidth="1"/>
    <col min="22" max="22" width="25.7109375" bestFit="1" customWidth="1"/>
    <col min="23" max="23" width="19.5703125" bestFit="1" customWidth="1"/>
    <col min="24" max="24" width="24" bestFit="1" customWidth="1"/>
    <col min="25" max="25" width="18.85546875" bestFit="1" customWidth="1"/>
    <col min="26" max="26" width="17.85546875" bestFit="1" customWidth="1"/>
    <col min="27" max="31" width="11.42578125" bestFit="1" customWidth="1"/>
    <col min="32" max="32" width="20.5703125" bestFit="1" customWidth="1"/>
    <col min="33" max="33" width="19" bestFit="1" customWidth="1"/>
    <col min="34" max="34" width="18.28515625" bestFit="1" customWidth="1"/>
    <col min="35" max="36" width="19" bestFit="1" customWidth="1"/>
    <col min="37" max="37" width="18.28515625" bestFit="1" customWidth="1"/>
    <col min="38" max="38" width="19" bestFit="1" customWidth="1"/>
    <col min="39" max="39" width="15.7109375" bestFit="1" customWidth="1"/>
    <col min="40" max="40" width="12" bestFit="1" customWidth="1"/>
    <col min="41" max="41" width="19" bestFit="1" customWidth="1"/>
    <col min="42" max="42" width="17.85546875" bestFit="1" customWidth="1"/>
  </cols>
  <sheetData>
    <row r="1" spans="1:4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</row>
    <row r="2" spans="1:44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s="9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78</v>
      </c>
      <c r="AR2" t="s">
        <v>79</v>
      </c>
    </row>
    <row r="3" spans="1:44" x14ac:dyDescent="0.25">
      <c r="A3">
        <v>1000175</v>
      </c>
      <c r="B3" s="2">
        <v>43003</v>
      </c>
      <c r="C3" s="2">
        <v>1027428</v>
      </c>
      <c r="D3" t="s">
        <v>81</v>
      </c>
      <c r="H3" t="s">
        <v>82</v>
      </c>
      <c r="N3" t="s">
        <v>84</v>
      </c>
      <c r="R3" t="s">
        <v>84</v>
      </c>
      <c r="Z3" t="s">
        <v>84</v>
      </c>
      <c r="AF3" t="s">
        <v>85</v>
      </c>
      <c r="AM3" t="s">
        <v>86</v>
      </c>
      <c r="AN3" t="s">
        <v>87</v>
      </c>
      <c r="AO3" t="s">
        <v>86</v>
      </c>
      <c r="AP3" t="s">
        <v>87</v>
      </c>
      <c r="AQ3">
        <v>4</v>
      </c>
      <c r="AR3" t="s">
        <v>81</v>
      </c>
    </row>
    <row r="4" spans="1:44" x14ac:dyDescent="0.25">
      <c r="A4">
        <v>1000179</v>
      </c>
      <c r="B4" s="2">
        <v>41239</v>
      </c>
      <c r="C4" s="2">
        <v>1027428</v>
      </c>
      <c r="D4" t="s">
        <v>81</v>
      </c>
      <c r="H4" t="s">
        <v>83</v>
      </c>
      <c r="N4" t="s">
        <v>84</v>
      </c>
      <c r="R4" t="s">
        <v>84</v>
      </c>
      <c r="Z4" t="s">
        <v>84</v>
      </c>
      <c r="AF4" t="s">
        <v>85</v>
      </c>
      <c r="AM4" t="s">
        <v>86</v>
      </c>
      <c r="AN4" t="s">
        <v>87</v>
      </c>
      <c r="AO4" t="s">
        <v>86</v>
      </c>
      <c r="AP4" t="s">
        <v>87</v>
      </c>
      <c r="AR4" t="s">
        <v>81</v>
      </c>
    </row>
  </sheetData>
  <sortState xmlns:xlrd2="http://schemas.microsoft.com/office/spreadsheetml/2017/richdata2" ref="A3:AR4">
    <sortCondition ref="A3:A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P4"/>
  <sheetViews>
    <sheetView topLeftCell="F1" workbookViewId="0">
      <pane ySplit="2" topLeftCell="A3" activePane="bottomLeft" state="frozen"/>
      <selection pane="bottomLeft" activeCell="O3" sqref="O3"/>
    </sheetView>
  </sheetViews>
  <sheetFormatPr defaultRowHeight="15" x14ac:dyDescent="0.25"/>
  <cols>
    <col min="1" max="1" width="15" bestFit="1" customWidth="1"/>
    <col min="2" max="2" width="8.7109375" style="8" bestFit="1" customWidth="1"/>
    <col min="3" max="3" width="13.140625" bestFit="1" customWidth="1"/>
    <col min="4" max="4" width="23.140625" bestFit="1" customWidth="1"/>
    <col min="5" max="5" width="19.7109375" bestFit="1" customWidth="1"/>
    <col min="6" max="6" width="18.7109375" bestFit="1" customWidth="1"/>
    <col min="7" max="7" width="27.140625" bestFit="1" customWidth="1"/>
    <col min="8" max="8" width="17.5703125" bestFit="1" customWidth="1"/>
    <col min="9" max="9" width="23.85546875" bestFit="1" customWidth="1"/>
    <col min="10" max="10" width="15" bestFit="1" customWidth="1"/>
    <col min="11" max="11" width="19.28515625" bestFit="1" customWidth="1"/>
    <col min="12" max="12" width="6.42578125" bestFit="1" customWidth="1"/>
    <col min="13" max="13" width="22" bestFit="1" customWidth="1"/>
    <col min="14" max="14" width="20.140625" bestFit="1" customWidth="1"/>
    <col min="15" max="16" width="44.42578125" bestFit="1" customWidth="1"/>
    <col min="19" max="19" width="18.7109375" bestFit="1" customWidth="1"/>
    <col min="20" max="20" width="19.7109375" bestFit="1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 t="s">
        <v>52</v>
      </c>
      <c r="B2" s="8" t="s">
        <v>72</v>
      </c>
      <c r="C2" t="s">
        <v>53</v>
      </c>
      <c r="D2" t="s">
        <v>54</v>
      </c>
      <c r="E2" t="s">
        <v>55</v>
      </c>
      <c r="F2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9" t="s">
        <v>76</v>
      </c>
      <c r="P2" t="s">
        <v>75</v>
      </c>
    </row>
    <row r="3" spans="1:16" x14ac:dyDescent="0.25">
      <c r="A3">
        <v>1000175</v>
      </c>
      <c r="B3">
        <v>1000175</v>
      </c>
      <c r="C3" t="s">
        <v>88</v>
      </c>
      <c r="D3" t="s">
        <v>54</v>
      </c>
      <c r="E3" s="13">
        <v>43003</v>
      </c>
      <c r="F3" s="13">
        <v>1027428</v>
      </c>
      <c r="G3" t="s">
        <v>89</v>
      </c>
      <c r="H3" t="s">
        <v>81</v>
      </c>
      <c r="L3" t="s">
        <v>82</v>
      </c>
      <c r="M3" t="s">
        <v>90</v>
      </c>
      <c r="N3" t="s">
        <v>91</v>
      </c>
      <c r="O3">
        <v>4</v>
      </c>
      <c r="P3" t="s">
        <v>81</v>
      </c>
    </row>
    <row r="4" spans="1:16" x14ac:dyDescent="0.25">
      <c r="A4">
        <v>1000179</v>
      </c>
      <c r="B4">
        <v>1000179</v>
      </c>
      <c r="C4" t="s">
        <v>88</v>
      </c>
      <c r="D4" t="s">
        <v>54</v>
      </c>
      <c r="E4" s="13">
        <v>41239</v>
      </c>
      <c r="F4" s="13">
        <v>1027428</v>
      </c>
      <c r="G4" t="s">
        <v>92</v>
      </c>
      <c r="H4" t="s">
        <v>81</v>
      </c>
      <c r="L4" t="s">
        <v>83</v>
      </c>
      <c r="M4" t="s">
        <v>90</v>
      </c>
      <c r="N4" t="s">
        <v>93</v>
      </c>
      <c r="P4" t="s">
        <v>81</v>
      </c>
    </row>
  </sheetData>
  <sortState xmlns:xlrd2="http://schemas.microsoft.com/office/spreadsheetml/2017/richdata2" ref="A3:U1022384">
    <sortCondition ref="A3:A102238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4"/>
  <dimension ref="A1:I6"/>
  <sheetViews>
    <sheetView workbookViewId="0">
      <selection activeCell="M3" sqref="M3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ht="31.5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15</v>
      </c>
      <c r="G2" s="7" t="s">
        <v>14</v>
      </c>
      <c r="H2" s="7" t="s">
        <v>16</v>
      </c>
      <c r="I2" s="7" t="s">
        <v>27</v>
      </c>
    </row>
    <row r="3" spans="1:9" x14ac:dyDescent="0.25">
      <c r="A3" s="11">
        <v>5</v>
      </c>
      <c r="B3" s="12">
        <v>41883</v>
      </c>
      <c r="C3" s="12">
        <v>1027428</v>
      </c>
      <c r="D3" s="11" t="s">
        <v>81</v>
      </c>
      <c r="E3" s="10"/>
      <c r="F3" s="10"/>
      <c r="G3" s="10"/>
      <c r="H3" s="11" t="s">
        <v>83</v>
      </c>
      <c r="I3" s="10"/>
    </row>
    <row r="4" spans="1:9" x14ac:dyDescent="0.25">
      <c r="A4" s="11">
        <v>7</v>
      </c>
      <c r="B4" s="12">
        <v>39692</v>
      </c>
      <c r="C4" s="12">
        <v>1027428</v>
      </c>
      <c r="D4" s="11" t="s">
        <v>81</v>
      </c>
      <c r="E4" s="10"/>
      <c r="F4" s="10"/>
      <c r="G4" s="10"/>
      <c r="H4" s="11" t="s">
        <v>83</v>
      </c>
      <c r="I4" s="10"/>
    </row>
    <row r="5" spans="1:9" x14ac:dyDescent="0.25">
      <c r="A5">
        <v>1000175</v>
      </c>
      <c r="B5" s="13">
        <v>43003</v>
      </c>
      <c r="C5" s="13">
        <v>1027428</v>
      </c>
      <c r="D5" s="11" t="s">
        <v>81</v>
      </c>
      <c r="H5" t="s">
        <v>82</v>
      </c>
      <c r="I5">
        <v>4</v>
      </c>
    </row>
    <row r="6" spans="1:9" x14ac:dyDescent="0.25">
      <c r="A6">
        <v>1000179</v>
      </c>
      <c r="B6" s="13">
        <v>41239</v>
      </c>
      <c r="C6" s="13">
        <v>1027428</v>
      </c>
      <c r="D6" s="11" t="s">
        <v>81</v>
      </c>
      <c r="H6" t="s">
        <v>83</v>
      </c>
    </row>
  </sheetData>
  <sortState xmlns:xlrd2="http://schemas.microsoft.com/office/spreadsheetml/2017/richdata2" ref="A3:I5">
    <sortCondition ref="A3:A5"/>
  </sortState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J4"/>
  <sheetViews>
    <sheetView tabSelected="1" workbookViewId="0">
      <selection activeCell="P8" sqref="P8"/>
    </sheetView>
  </sheetViews>
  <sheetFormatPr defaultRowHeight="15" x14ac:dyDescent="0.25"/>
  <cols>
    <col min="1" max="1" width="10.7109375" bestFit="1" customWidth="1"/>
    <col min="2" max="6" width="11.140625" bestFit="1" customWidth="1"/>
    <col min="7" max="8" width="11.28515625" bestFit="1" customWidth="1"/>
    <col min="9" max="9" width="11.140625" bestFit="1" customWidth="1"/>
  </cols>
  <sheetData>
    <row r="1" spans="1:10" ht="15.75" thickBot="1" x14ac:dyDescent="0.3"/>
    <row r="2" spans="1:10" ht="32.25" thickBot="1" x14ac:dyDescent="0.3">
      <c r="A2" s="1" t="s">
        <v>9</v>
      </c>
      <c r="B2" s="1" t="s">
        <v>51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15</v>
      </c>
      <c r="H2" s="1" t="s">
        <v>14</v>
      </c>
      <c r="I2" s="1" t="s">
        <v>16</v>
      </c>
      <c r="J2" s="1" t="s">
        <v>77</v>
      </c>
    </row>
    <row r="3" spans="1:10" x14ac:dyDescent="0.25">
      <c r="A3">
        <v>1000175</v>
      </c>
      <c r="B3">
        <f>_xlfn.IFNA(VLOOKUP($A3,HCM!$A$3:$F$3863,1,FALSE),"Not Loaded")</f>
        <v>1000175</v>
      </c>
      <c r="C3" t="str">
        <f>IF($B3="Not Loaded","Not Loaded",IF(VLOOKUP($B3,STG!$A$3:$S$3796,2,FALSE)=VLOOKUP($B3,HDL!$B$3:$H$3801,4,FALSE),IF(VLOOKUP($B3,HDL!$B$3:$H$3801,4,FALSE)=VLOOKUP($B3,HCM!$A$3:$K$3862,2,FALSE),"OK","HCM&lt;&gt;HDL"),"STG&lt;&gt;HDL"))</f>
        <v>OK</v>
      </c>
      <c r="D3" t="str">
        <f>IF($B3="Not Loaded","Not Loaded",IF(VLOOKUP($B3,STG!$A$3:$S$3796,3,FALSE)=VLOOKUP($B3,HDL!$B$3:$H$3801,5,FALSE),IF(VLOOKUP($B3,HDL!$B$3:$H$3801,5,FALSE)=ROUND(VLOOKUP($B3,HCM!$A$3:$K$3862,3,FALSE),0),"OK","HCM&lt;&gt;HDL"),"STG&lt;&gt;HDL"))</f>
        <v>OK</v>
      </c>
      <c r="E3" t="str">
        <f>IF($B3="Not Loaded","Not Loaded",IF(VLOOKUP($B3,STG!$A$3:$S$3796,4,FALSE)=VLOOKUP($B3,HDL!$B$3:$H$3801,7,FALSE),IF(VLOOKUP($B3,HDL!$B$3:$H$3801,7,FALSE)=VLOOKUP($B3,HCM!$A$3:$K$3862,4,FALSE),"OK","HCM&lt;&gt;HDL"),"STG&lt;&gt;HDL"))</f>
        <v>OK</v>
      </c>
      <c r="F3" t="str">
        <f>IF($B3="Not Loaded","Not Loaded",IF(VLOOKUP($B3,STG!$A$3:$S$3796,5,FALSE)=VLOOKUP($B3,HDL!$B$3:$I$3801,8,FALSE),IF(VLOOKUP($B3,HDL!$B$3:$I$3801,8,FALSE)=VLOOKUP($B3,HCM!$A$3:$K$3862,5,FALSE),"OK","HCM&lt;&gt;HDL"),"STG&lt;&gt;HDL"))</f>
        <v>OK</v>
      </c>
      <c r="G3" t="str">
        <f>IF($B3="Not Loaded","Not Loaded",IF(VLOOKUP($B3,STG!$A$3:$S$3796,7,FALSE)=VLOOKUP($B3,HDL!$B$3:$K$3801,10,FALSE),IF(VLOOKUP($B3,HDL!$B$3:$K$3801,10,FALSE)=ROUND(VLOOKUP($B3,HCM!$A$3:$K$3862,6,FALSE),0),"OK","HCM&lt;&gt;HDL"),"STG&lt;&gt;HDL"))</f>
        <v>OK</v>
      </c>
      <c r="H3" t="str">
        <f>IF($B3="Not Loaded","Not Loaded",IF(VLOOKUP($B3,STG!$A$3:$S$3796,6,FALSE)=VLOOKUP($B3,HDL!$B$3:$J$3801,9,FALSE),IF(VLOOKUP($B3,HDL!$B$3:$J$3801,9,FALSE)=VLOOKUP($B3,HCM!$A$3:$K$3862,7,FALSE),"OK","HCM&lt;&gt;HDL"),"STG&lt;&gt;HDL"))</f>
        <v>OK</v>
      </c>
      <c r="I3" t="str">
        <f>IF($B3="Not Loaded","Not Loaded",IF(VLOOKUP($B3,STG!$A$3:$S$3796,8,FALSE)=VLOOKUP($B3,HDL!$B$3:$L$3801,11,FALSE),IF(VLOOKUP($B3,HDL!$B$3:$L$3801,11,FALSE)=VLOOKUP($B3,HCM!$A$3:$K$3862,8,FALSE),"OK","HCM&lt;&gt;HDL"),"STG&lt;&gt;HDL"))</f>
        <v>OK</v>
      </c>
      <c r="J3" t="str">
        <f>IF($B3="Not Loaded","Not Loaded",IF(VLOOKUP($B3,STG!$A$3:$AZ$3796,43,FALSE)=VLOOKUP($B3,HDL!$B$3:$O$3801,14,FALSE),IF(VLOOKUP($B3,HDL!$B$3:$O$3801,14,FALSE)=VLOOKUP($B3,HCM!$A$3:$K$3862,9,FALSE),"OK","HCM&lt;&gt;HDL"),"STG&lt;&gt;HDL"))</f>
        <v>OK</v>
      </c>
    </row>
    <row r="4" spans="1:10" x14ac:dyDescent="0.25">
      <c r="A4">
        <v>1000179</v>
      </c>
      <c r="B4">
        <f>_xlfn.IFNA(VLOOKUP($A4,HCM!$A$3:$F$3863,1,FALSE),"Not Loaded")</f>
        <v>1000179</v>
      </c>
      <c r="C4" t="str">
        <f>IF($B4="Not Loaded","Not Loaded",IF(VLOOKUP($B4,STG!$A$3:$S$3796,2,FALSE)=VLOOKUP($B4,HDL!$B$3:$H$3801,4,FALSE),IF(VLOOKUP($B4,HDL!$B$3:$H$3801,4,FALSE)=VLOOKUP($B4,HCM!$A$3:$K$3862,2,FALSE),"OK","HCM&lt;&gt;HDL"),"STG&lt;&gt;HDL"))</f>
        <v>OK</v>
      </c>
      <c r="D4" t="str">
        <f>IF($B4="Not Loaded","Not Loaded",IF(VLOOKUP($B4,STG!$A$3:$S$3796,3,FALSE)=VLOOKUP($B4,HDL!$B$3:$H$3801,5,FALSE),IF(VLOOKUP($B4,HDL!$B$3:$H$3801,5,FALSE)=ROUND(VLOOKUP($B4,HCM!$A$3:$K$3862,3,FALSE),0),"OK","HCM&lt;&gt;HDL"),"STG&lt;&gt;HDL"))</f>
        <v>OK</v>
      </c>
      <c r="E4" t="str">
        <f>IF($B4="Not Loaded","Not Loaded",IF(VLOOKUP($B4,STG!$A$3:$S$3796,4,FALSE)=VLOOKUP($B4,HDL!$B$3:$H$3801,7,FALSE),IF(VLOOKUP($B4,HDL!$B$3:$H$3801,7,FALSE)=VLOOKUP($B4,HCM!$A$3:$K$3862,4,FALSE),"OK","HCM&lt;&gt;HDL"),"STG&lt;&gt;HDL"))</f>
        <v>OK</v>
      </c>
      <c r="F4" t="str">
        <f>IF($B4="Not Loaded","Not Loaded",IF(VLOOKUP($B4,STG!$A$3:$S$3796,5,FALSE)=VLOOKUP($B4,HDL!$B$3:$I$3801,8,FALSE),IF(VLOOKUP($B4,HDL!$B$3:$I$3801,8,FALSE)=VLOOKUP($B4,HCM!$A$3:$K$3862,5,FALSE),"OK","HCM&lt;&gt;HDL"),"STG&lt;&gt;HDL"))</f>
        <v>OK</v>
      </c>
      <c r="G4" t="str">
        <f>IF($B4="Not Loaded","Not Loaded",IF(VLOOKUP($B4,STG!$A$3:$S$3796,7,FALSE)=VLOOKUP($B4,HDL!$B$3:$K$3801,10,FALSE),IF(VLOOKUP($B4,HDL!$B$3:$K$3801,10,FALSE)=ROUND(VLOOKUP($B4,HCM!$A$3:$K$3862,6,FALSE),0),"OK","HCM&lt;&gt;HDL"),"STG&lt;&gt;HDL"))</f>
        <v>OK</v>
      </c>
      <c r="H4" t="str">
        <f>IF($B4="Not Loaded","Not Loaded",IF(VLOOKUP($B4,STG!$A$3:$S$3796,6,FALSE)=VLOOKUP($B4,HDL!$B$3:$J$3801,9,FALSE),IF(VLOOKUP($B4,HDL!$B$3:$J$3801,9,FALSE)=VLOOKUP($B4,HCM!$A$3:$K$3862,7,FALSE),"OK","HCM&lt;&gt;HDL"),"STG&lt;&gt;HDL"))</f>
        <v>OK</v>
      </c>
      <c r="I4" t="str">
        <f>IF($B4="Not Loaded","Not Loaded",IF(VLOOKUP($B4,STG!$A$3:$S$3796,8,FALSE)=VLOOKUP($B4,HDL!$B$3:$L$3801,11,FALSE),IF(VLOOKUP($B4,HDL!$B$3:$L$3801,11,FALSE)=VLOOKUP($B4,HCM!$A$3:$K$3862,8,FALSE),"OK","HCM&lt;&gt;HDL"),"STG&lt;&gt;HDL"))</f>
        <v>OK</v>
      </c>
      <c r="J4" t="str">
        <f>IF($B4="Not Loaded","Not Loaded",IF(VLOOKUP($B4,STG!$A$3:$AZ$3796,43,FALSE)=VLOOKUP($B4,HDL!$B$3:$O$3801,14,FALSE),IF(VLOOKUP($B4,HDL!$B$3:$O$3801,14,FALSE)=VLOOKUP($B4,HCM!$A$3:$K$3862,9,FALSE),"OK","HCM&lt;&gt;HDL"),"STG&lt;&gt;HDL"))</f>
        <v>OK</v>
      </c>
    </row>
  </sheetData>
  <conditionalFormatting sqref="C3:I4">
    <cfRule type="containsText" dxfId="6" priority="13" operator="containsText" text="&lt;&gt;">
      <formula>NOT(ISERROR(SEARCH("&lt;&gt;",C3)))</formula>
    </cfRule>
    <cfRule type="cellIs" dxfId="5" priority="14" operator="equal">
      <formula>"Not Loaded"</formula>
    </cfRule>
    <cfRule type="cellIs" dxfId="4" priority="15" operator="equal">
      <formula>"OK"</formula>
    </cfRule>
  </conditionalFormatting>
  <conditionalFormatting sqref="B3:B4">
    <cfRule type="cellIs" dxfId="3" priority="12" operator="equal">
      <formula>"Not Loaded"</formula>
    </cfRule>
  </conditionalFormatting>
  <conditionalFormatting sqref="J3:J4">
    <cfRule type="containsText" dxfId="2" priority="1" operator="containsText" text="&lt;&gt;">
      <formula>NOT(ISERROR(SEARCH("&lt;&gt;",J3)))</formula>
    </cfRule>
    <cfRule type="cellIs" dxfId="1" priority="2" operator="equal">
      <formula>"Not Loaded"</formula>
    </cfRule>
    <cfRule type="cellIs" dxfId="0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FF3472-3F52-4CD7-9231-0183FE10BF6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ac6a0247-43fa-4535-a5fb-6906f8e53d52"/>
    <ds:schemaRef ds:uri="http://schemas.microsoft.com/office/2006/documentManagement/types"/>
    <ds:schemaRef ds:uri="http://schemas.microsoft.com/office/infopath/2007/PartnerControls"/>
    <ds:schemaRef ds:uri="9e5ebb6e-1584-4dc0-b988-3e8cf38876a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C0448D-50AF-4DE6-A2B8-D67BACB985B5}"/>
</file>

<file path=customXml/itemProps3.xml><?xml version="1.0" encoding="utf-8"?>
<ds:datastoreItem xmlns:ds="http://schemas.openxmlformats.org/officeDocument/2006/customXml" ds:itemID="{BA3BE445-6467-4142-850E-CDE4CF7365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2018-01-29T09:29:30Z</dcterms:created>
  <dcterms:modified xsi:type="dcterms:W3CDTF">2021-07-06T09:11:24Z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