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53955FA2-58CC-460F-B21F-0E31F485DED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HCM!$A$2:$F$4</definedName>
    <definedName name="_xlnm._FilterDatabase" localSheetId="2" hidden="1">HDL!$A$2:$L$4</definedName>
    <definedName name="_xlnm._FilterDatabase" localSheetId="4" hidden="1">Rec!$A$2:$F$2</definedName>
    <definedName name="_xlnm._FilterDatabase" localSheetId="1" hidden="1">STG!$A$2:$AC$4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4" i="4" l="1"/>
  <c r="A3" i="4" l="1"/>
  <c r="A4" i="2" l="1"/>
  <c r="A3" i="2"/>
  <c r="B4" i="5" l="1"/>
  <c r="F4" i="5" s="1"/>
  <c r="B3" i="5"/>
  <c r="F3" i="5" s="1"/>
  <c r="D12" i="1" l="1"/>
  <c r="C12" i="1" l="1"/>
  <c r="E3" i="5"/>
  <c r="D3" i="5"/>
  <c r="C4" i="5"/>
  <c r="D4" i="5"/>
  <c r="E4" i="5"/>
  <c r="C3" i="5"/>
  <c r="B12" i="1"/>
  <c r="I16" i="1" l="1"/>
  <c r="I15" i="1"/>
  <c r="I14" i="1"/>
  <c r="I13" i="1"/>
  <c r="F16" i="1"/>
  <c r="F15" i="1"/>
  <c r="F14" i="1"/>
  <c r="F13" i="1"/>
  <c r="G16" i="1"/>
  <c r="G15" i="1"/>
  <c r="G14" i="1"/>
  <c r="G13" i="1"/>
  <c r="H16" i="1"/>
  <c r="H15" i="1"/>
  <c r="H14" i="1"/>
  <c r="H13" i="1"/>
  <c r="I17" i="1" l="1"/>
  <c r="G17" i="1"/>
  <c r="H17" i="1"/>
  <c r="F17" i="1"/>
</calcChain>
</file>

<file path=xl/sharedStrings.xml><?xml version="1.0" encoding="utf-8"?>
<sst xmlns="http://schemas.openxmlformats.org/spreadsheetml/2006/main" count="111" uniqueCount="76">
  <si>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</si>
  <si>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</si>
  <si>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</si>
  <si>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</si>
  <si>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</si>
  <si>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</si>
  <si>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</si>
  <si>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</si>
  <si>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</si>
  <si>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</si>
  <si>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SOURCE_SYSTEM_REFERENCE</t>
  </si>
  <si>
    <t>TARGET_SYSTEM_REFERENCE</t>
  </si>
  <si>
    <t>PERSON_NUMBER</t>
  </si>
  <si>
    <t>PHONE_TYPE</t>
  </si>
  <si>
    <t>DATE_FROM</t>
  </si>
  <si>
    <t>DATE_TO</t>
  </si>
  <si>
    <t>PHONE_NUMBER</t>
  </si>
  <si>
    <t>LEGISLATION_CODE</t>
  </si>
  <si>
    <t>PRIMARY_FLAG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</si>
  <si>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</si>
  <si>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</si>
  <si>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</si>
  <si>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</si>
  <si>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</si>
  <si>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</si>
  <si>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</si>
  <si>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</si>
  <si>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</si>
  <si>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</si>
  <si>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</si>
  <si>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</si>
  <si>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</si>
  <si>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</si>
  <si>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</si>
  <si>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</si>
  <si>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</si>
  <si>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</si>
  <si>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</si>
  <si>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Person Number</t>
  </si>
  <si>
    <t>METADATA</t>
  </si>
  <si>
    <t>PersonPhone</t>
  </si>
  <si>
    <t>PhoneType</t>
  </si>
  <si>
    <t>DateFrom</t>
  </si>
  <si>
    <t>DateTo</t>
  </si>
  <si>
    <t>PhoneNumber</t>
  </si>
  <si>
    <t>LegislationCode</t>
  </si>
  <si>
    <t>PrimaryFlag</t>
  </si>
  <si>
    <t>SourceSystemOwner</t>
  </si>
  <si>
    <t>SourceSystemId</t>
  </si>
  <si>
    <t>Loaded?</t>
  </si>
  <si>
    <t>Not loaded</t>
  </si>
  <si>
    <t>Worker</t>
  </si>
  <si>
    <t>Unique Indentifier</t>
  </si>
  <si>
    <t>Environment</t>
  </si>
  <si>
    <t>Phone</t>
  </si>
  <si>
    <t>Records</t>
  </si>
  <si>
    <t>Loaded OK</t>
  </si>
  <si>
    <t>Errors - STG&lt;&gt;HDL</t>
  </si>
  <si>
    <t>Errors - HCM&lt;&gt;HDL</t>
  </si>
  <si>
    <t>Total Records</t>
  </si>
  <si>
    <t>PERSONNUMBER</t>
  </si>
  <si>
    <t>PROD</t>
  </si>
  <si>
    <t>H1</t>
  </si>
  <si>
    <t>MERGE</t>
  </si>
  <si>
    <t>PER_10005</t>
  </si>
  <si>
    <t>N</t>
  </si>
  <si>
    <t>DATA_MIGRATION</t>
  </si>
  <si>
    <t>PER_10005_TEL_H1_01216283610</t>
  </si>
  <si>
    <t>PER_1000976</t>
  </si>
  <si>
    <t>PER_1000976_TEL_H1_07780690882</t>
  </si>
  <si>
    <t/>
  </si>
  <si>
    <t>PER_INFO_14MAY2019</t>
  </si>
  <si>
    <t>14-MAY-2019</t>
  </si>
  <si>
    <t>SIVA</t>
  </si>
  <si>
    <t>10005H1</t>
  </si>
  <si>
    <t>1000976H1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</si>
</sst>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FE0F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/>
      <bottom style="medium">
        <color rgb="FF777777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1" fillId="3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2" fillId="5" borderId="2" xfId="0" applyFont="1" applyFill="1" applyBorder="1" applyAlignment="1">
      <alignment horizontal="right" vertical="top" wrapText="1"/>
    </xf>
    <xf numFmtId="0" fontId="3" fillId="0" borderId="0" xfId="0" applyFont="1"/>
    <xf numFmtId="15" fontId="0" fillId="0" borderId="0" xfId="0" applyNumberFormat="1" applyAlignment="1">
      <alignment horizontal="left"/>
    </xf>
    <xf numFmtId="0" fontId="0" fillId="6" borderId="0" xfId="0" applyFill="1"/>
    <xf numFmtId="14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5" fillId="0" borderId="2" xfId="0" applyFont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right"/>
    </xf>
    <xf numFmtId="1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  <border>
        <vertical/>
        <horizontal/>
      </border>
    </dxf>
    <dxf>
      <border outline="0">
        <top style="medium">
          <color rgb="FF777777"/>
        </top>
      </border>
    </dxf>
    <dxf>
      <border outline="0">
        <bottom style="medium">
          <color rgb="FF7777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FE0F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777777"/>
        </left>
        <right style="medium">
          <color rgb="FF77777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419632</xdr:colOff>
      <xdr:row>3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532" cy="7335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1:I17" totalsRowShown="0" headerRowDxfId="6" headerRowBorderDxfId="5" tableBorderDxfId="4">
  <tableColumns count="4">
    <tableColumn id="1" xr3:uid="{00000000-0010-0000-0000-000001000000}" name="PHONE_TYPE"/>
    <tableColumn id="2" xr3:uid="{00000000-0010-0000-0000-000002000000}" name="DATE_FROM"/>
    <tableColumn id="3" xr3:uid="{00000000-0010-0000-0000-000003000000}" name="DATE_TO"/>
    <tableColumn id="4" xr3:uid="{00000000-0010-0000-0000-000004000000}" name="PHONE_NUMB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7"/>
  <sheetViews>
    <sheetView workbookViewId="0">
      <selection activeCell="D12" sqref="D12"/>
    </sheetView>
  </sheetViews>
  <sheetFormatPr defaultRowHeight="15" x14ac:dyDescent="0.25"/>
  <cols>
    <col min="1" max="1" width="19.7109375" customWidth="1"/>
    <col min="2" max="2" width="12.85546875" bestFit="1" customWidth="1"/>
    <col min="6" max="6" width="12.28515625" customWidth="1"/>
    <col min="7" max="7" width="11.85546875" customWidth="1"/>
    <col min="8" max="8" width="11.7109375" bestFit="1" customWidth="1"/>
    <col min="9" max="9" width="13.85546875" bestFit="1" customWidth="1"/>
  </cols>
  <sheetData>
    <row r="2" spans="1:9" x14ac:dyDescent="0.25">
      <c r="F2" s="9" t="s">
        <v>0</v>
      </c>
    </row>
    <row r="3" spans="1:9" x14ac:dyDescent="0.25">
      <c r="F3" t="s">
        <v>1</v>
      </c>
      <c r="H3" t="s">
        <v>8</v>
      </c>
    </row>
    <row r="4" spans="1:9" x14ac:dyDescent="0.25">
      <c r="F4" t="s">
        <v>2</v>
      </c>
      <c r="H4" t="s">
        <v>51</v>
      </c>
    </row>
    <row r="5" spans="1:9" x14ac:dyDescent="0.25">
      <c r="F5" t="s">
        <v>3</v>
      </c>
      <c r="H5" t="s">
        <v>54</v>
      </c>
    </row>
    <row r="6" spans="1:9" x14ac:dyDescent="0.25">
      <c r="F6" t="s">
        <v>53</v>
      </c>
      <c r="H6" t="s">
        <v>61</v>
      </c>
    </row>
    <row r="7" spans="1:9" x14ac:dyDescent="0.25">
      <c r="F7" t="s">
        <v>4</v>
      </c>
      <c r="H7" s="10">
        <v>43600</v>
      </c>
    </row>
    <row r="10" spans="1:9" x14ac:dyDescent="0.25">
      <c r="A10" t="s">
        <v>5</v>
      </c>
    </row>
    <row r="11" spans="1:9" ht="15.75" thickBot="1" x14ac:dyDescent="0.3">
      <c r="B11" t="s">
        <v>6</v>
      </c>
      <c r="C11" t="s">
        <v>7</v>
      </c>
      <c r="D11" t="s">
        <v>8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1:9" x14ac:dyDescent="0.25">
      <c r="A12" t="s">
        <v>55</v>
      </c>
      <c r="B12">
        <f>COUNTA(STG!D3:D172)</f>
        <v>2</v>
      </c>
      <c r="C12">
        <f>COUNTA(HDL!A3:A170)</f>
        <v>2</v>
      </c>
      <c r="D12">
        <f>COUNTA(HCM!A3:A238)</f>
        <v>2</v>
      </c>
    </row>
    <row r="13" spans="1:9" x14ac:dyDescent="0.25">
      <c r="A13" t="s">
        <v>56</v>
      </c>
      <c r="F13">
        <f>COUNTIF(Rec!C3:C176, "OK")</f>
        <v>2</v>
      </c>
      <c r="G13">
        <f>COUNTIF(Rec!D3:D176, "OK")</f>
        <v>2</v>
      </c>
      <c r="H13">
        <f>COUNTIF(Rec!E3:E176, "OK")</f>
        <v>2</v>
      </c>
      <c r="I13">
        <f>COUNTIF(Rec!F3:F176, "OK")</f>
        <v>2</v>
      </c>
    </row>
    <row r="14" spans="1:9" x14ac:dyDescent="0.25">
      <c r="A14" t="s">
        <v>50</v>
      </c>
      <c r="F14">
        <f>COUNTIF(Rec!C3:C176, "Not Loaded")</f>
        <v>0</v>
      </c>
      <c r="G14">
        <f>COUNTIF(Rec!D3:D176, "Not Loaded")</f>
        <v>0</v>
      </c>
      <c r="H14">
        <f>COUNTIF(Rec!E3:E176, "Not Loaded")</f>
        <v>0</v>
      </c>
      <c r="I14">
        <f>COUNTIF(Rec!F3:F176, "Not Loaded")</f>
        <v>0</v>
      </c>
    </row>
    <row r="15" spans="1:9" x14ac:dyDescent="0.25">
      <c r="A15" t="s">
        <v>57</v>
      </c>
      <c r="F15">
        <f>COUNTIF(Rec!C3:C176, "STG&lt;&gt;HDL")</f>
        <v>0</v>
      </c>
      <c r="G15">
        <f>COUNTIF(Rec!D3:D176, "STG&lt;&gt;HDL")</f>
        <v>0</v>
      </c>
      <c r="H15">
        <f>COUNTIF(Rec!E3:E176, "STG&lt;&gt;HDL")</f>
        <v>0</v>
      </c>
      <c r="I15">
        <f>COUNTIF(Rec!F3:F176, "STG&lt;&gt;HDL")</f>
        <v>0</v>
      </c>
    </row>
    <row r="16" spans="1:9" x14ac:dyDescent="0.25">
      <c r="A16" t="s">
        <v>58</v>
      </c>
      <c r="F16">
        <f>COUNTIF(Rec!C3:C176, "HCM&lt;&gt;HDL")</f>
        <v>0</v>
      </c>
      <c r="G16">
        <f>COUNTIF(Rec!D3:D176, "HCM&lt;&gt;HDL")</f>
        <v>0</v>
      </c>
      <c r="H16">
        <f>COUNTIF(Rec!E3:E176, "HCM&lt;&gt;HDL")</f>
        <v>0</v>
      </c>
      <c r="I16">
        <f>COUNTIF(Rec!F3:F176, "HCM&lt;&gt;HDL")</f>
        <v>0</v>
      </c>
    </row>
    <row r="17" spans="1:9" x14ac:dyDescent="0.25">
      <c r="A17" s="9" t="s">
        <v>59</v>
      </c>
      <c r="F17" s="11">
        <f>SUM(F13:F16)</f>
        <v>2</v>
      </c>
      <c r="G17" s="11">
        <f t="shared" ref="G17:I17" si="0">SUM(G13:G16)</f>
        <v>2</v>
      </c>
      <c r="H17" s="11">
        <f t="shared" si="0"/>
        <v>2</v>
      </c>
      <c r="I17" s="11">
        <f t="shared" si="0"/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AC4"/>
  <sheetViews>
    <sheetView workbookViewId="0">
      <pane ySplit="2" topLeftCell="A3" activePane="bottomLeft" state="frozen"/>
      <selection activeCell="C3" sqref="C3:C10571"/>
      <selection pane="bottomLeft" activeCell="A5" sqref="A5:XFD14826"/>
    </sheetView>
  </sheetViews>
  <sheetFormatPr defaultRowHeight="15" x14ac:dyDescent="0.25"/>
  <cols>
    <col min="1" max="1" width="15.28515625" style="1" bestFit="1" customWidth="1"/>
    <col min="2" max="2" width="27.140625" bestFit="1" customWidth="1"/>
    <col min="3" max="3" width="26.85546875" bestFit="1" customWidth="1"/>
    <col min="4" max="4" width="17" bestFit="1" customWidth="1"/>
    <col min="5" max="5" width="12.42578125" bestFit="1" customWidth="1"/>
    <col min="6" max="6" width="12.5703125" bestFit="1" customWidth="1"/>
    <col min="7" max="7" width="11.85546875" bestFit="1" customWidth="1"/>
    <col min="8" max="8" width="18.28515625" style="14" bestFit="1" customWidth="1"/>
    <col min="9" max="9" width="18.42578125" bestFit="1" customWidth="1"/>
    <col min="10" max="10" width="14.5703125" bestFit="1" customWidth="1"/>
    <col min="11" max="11" width="24" bestFit="1" customWidth="1"/>
    <col min="12" max="12" width="18.85546875" bestFit="1" customWidth="1"/>
    <col min="13" max="13" width="17.85546875" bestFit="1" customWidth="1"/>
    <col min="14" max="18" width="11.42578125" bestFit="1" customWidth="1"/>
    <col min="19" max="19" width="21" bestFit="1" customWidth="1"/>
    <col min="20" max="20" width="19" bestFit="1" customWidth="1"/>
    <col min="21" max="21" width="18.28515625" bestFit="1" customWidth="1"/>
    <col min="22" max="23" width="19" bestFit="1" customWidth="1"/>
    <col min="24" max="24" width="18.28515625" bestFit="1" customWidth="1"/>
    <col min="25" max="25" width="19" bestFit="1" customWidth="1"/>
    <col min="26" max="26" width="15.7109375" bestFit="1" customWidth="1"/>
    <col min="27" max="27" width="12" bestFit="1" customWidth="1"/>
    <col min="28" max="28" width="19" bestFit="1" customWidth="1"/>
    <col min="29" max="29" width="17.85546875" bestFit="1" customWidth="1"/>
  </cols>
  <sheetData>
    <row r="1" spans="1:29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3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2" spans="1:29" x14ac:dyDescent="0.25">
      <c r="A2" s="1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14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</row>
    <row r="3" spans="1:29" x14ac:dyDescent="0.25">
      <c r="A3" s="1" t="str">
        <f t="shared" ref="A3:A4" si="0">D3&amp;E3</f>
        <v>10005H1</v>
      </c>
      <c r="D3">
        <v>10005</v>
      </c>
      <c r="E3" t="s">
        <v>62</v>
      </c>
      <c r="F3" s="19">
        <v>41640</v>
      </c>
      <c r="G3" s="19">
        <v>1027428</v>
      </c>
      <c r="H3">
        <v>1216283610</v>
      </c>
      <c r="J3" t="s">
        <v>65</v>
      </c>
      <c r="M3" t="s">
        <v>70</v>
      </c>
      <c r="S3" t="s">
        <v>71</v>
      </c>
      <c r="Z3" t="s">
        <v>72</v>
      </c>
      <c r="AA3" t="s">
        <v>73</v>
      </c>
      <c r="AB3" t="s">
        <v>72</v>
      </c>
      <c r="AC3" t="s">
        <v>73</v>
      </c>
    </row>
    <row r="4" spans="1:29" x14ac:dyDescent="0.25">
      <c r="A4" s="1" t="str">
        <f t="shared" si="0"/>
        <v>1000976H1</v>
      </c>
      <c r="D4">
        <v>1000976</v>
      </c>
      <c r="E4" t="s">
        <v>62</v>
      </c>
      <c r="F4" s="19">
        <v>42217</v>
      </c>
      <c r="G4" s="19">
        <v>1027428</v>
      </c>
      <c r="H4">
        <v>7780690882</v>
      </c>
      <c r="J4" t="s">
        <v>65</v>
      </c>
      <c r="M4" t="s">
        <v>70</v>
      </c>
      <c r="S4" t="s">
        <v>71</v>
      </c>
      <c r="Z4" t="s">
        <v>72</v>
      </c>
      <c r="AA4" t="s">
        <v>73</v>
      </c>
      <c r="AB4" t="s">
        <v>72</v>
      </c>
      <c r="AC4" t="s">
        <v>73</v>
      </c>
    </row>
  </sheetData>
  <sortState xmlns:xlrd2="http://schemas.microsoft.com/office/spreadsheetml/2017/richdata2" ref="A3:AC4">
    <sortCondition ref="A3:A4"/>
    <sortCondition ref="H3:H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L4"/>
  <sheetViews>
    <sheetView workbookViewId="0">
      <pane ySplit="2" topLeftCell="A3" activePane="bottomLeft" state="frozen"/>
      <selection activeCell="C3" sqref="C3:C10571"/>
      <selection pane="bottomLeft" activeCell="A5" sqref="A5:XFD14828"/>
    </sheetView>
  </sheetViews>
  <sheetFormatPr defaultRowHeight="15" x14ac:dyDescent="0.25"/>
  <cols>
    <col min="1" max="1" width="17.28515625" style="1" bestFit="1" customWidth="1"/>
    <col min="2" max="2" width="13.140625" bestFit="1" customWidth="1"/>
    <col min="3" max="3" width="15.140625" bestFit="1" customWidth="1"/>
    <col min="4" max="4" width="27.140625" bestFit="1" customWidth="1"/>
    <col min="5" max="5" width="13.28515625" bestFit="1" customWidth="1"/>
    <col min="6" max="6" width="12" bestFit="1" customWidth="1"/>
    <col min="7" max="7" width="10.7109375" bestFit="1" customWidth="1"/>
    <col min="8" max="8" width="18.28515625" bestFit="1" customWidth="1"/>
    <col min="9" max="9" width="17.5703125" bestFit="1" customWidth="1"/>
    <col min="10" max="10" width="13.7109375" bestFit="1" customWidth="1"/>
    <col min="11" max="11" width="22" bestFit="1" customWidth="1"/>
    <col min="12" max="12" width="39.140625" bestFit="1" customWidth="1"/>
  </cols>
  <sheetData>
    <row r="1" spans="1:12" x14ac:dyDescent="0.25">
      <c r="A1" s="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" t="s">
        <v>38</v>
      </c>
      <c r="B2" t="s">
        <v>39</v>
      </c>
      <c r="C2" t="s">
        <v>40</v>
      </c>
      <c r="D2" t="s">
        <v>60</v>
      </c>
      <c r="E2" t="s">
        <v>41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</row>
    <row r="3" spans="1:12" x14ac:dyDescent="0.25">
      <c r="A3" s="1" t="str">
        <f t="shared" ref="A3:A4" si="0">REPLACE(D3,1,4,"")&amp;E3</f>
        <v>10005H1</v>
      </c>
      <c r="B3" t="s">
        <v>63</v>
      </c>
      <c r="C3" t="s">
        <v>40</v>
      </c>
      <c r="D3" t="s">
        <v>64</v>
      </c>
      <c r="E3" t="s">
        <v>62</v>
      </c>
      <c r="F3" s="12">
        <v>41640</v>
      </c>
      <c r="G3" s="12">
        <v>1027428</v>
      </c>
      <c r="H3">
        <v>1216283610</v>
      </c>
      <c r="J3" t="s">
        <v>65</v>
      </c>
      <c r="K3" t="s">
        <v>66</v>
      </c>
      <c r="L3" t="s">
        <v>67</v>
      </c>
    </row>
    <row r="4" spans="1:12" x14ac:dyDescent="0.25">
      <c r="A4" s="1" t="str">
        <f t="shared" si="0"/>
        <v>1000976H1</v>
      </c>
      <c r="B4" t="s">
        <v>63</v>
      </c>
      <c r="C4" t="s">
        <v>40</v>
      </c>
      <c r="D4" t="s">
        <v>68</v>
      </c>
      <c r="E4" t="s">
        <v>62</v>
      </c>
      <c r="F4" s="12">
        <v>42217</v>
      </c>
      <c r="G4" s="12">
        <v>1027428</v>
      </c>
      <c r="H4">
        <v>7780690882</v>
      </c>
      <c r="J4" t="s">
        <v>65</v>
      </c>
      <c r="K4" t="s">
        <v>66</v>
      </c>
      <c r="L4" t="s">
        <v>69</v>
      </c>
    </row>
  </sheetData>
  <sortState xmlns:xlrd2="http://schemas.microsoft.com/office/spreadsheetml/2017/richdata2" ref="A3:L4">
    <sortCondition ref="A3:A4"/>
    <sortCondition ref="H3:H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/>
  <dimension ref="A1:F4"/>
  <sheetViews>
    <sheetView workbookViewId="0">
      <selection activeCell="A5" sqref="A5:XFD14760"/>
    </sheetView>
  </sheetViews>
  <sheetFormatPr defaultColWidth="15.42578125" defaultRowHeight="15" x14ac:dyDescent="0.25"/>
  <cols>
    <col min="1" max="1" width="13.42578125" style="17" bestFit="1" customWidth="1"/>
    <col min="2" max="4" width="15.42578125" style="17"/>
    <col min="5" max="5" width="15.42578125" style="18"/>
    <col min="6" max="16384" width="15.42578125" style="17"/>
  </cols>
  <sheetData>
    <row r="1" spans="1:6" customFormat="1" x14ac:dyDescent="0.25">
      <c r="A1">
        <v>1</v>
      </c>
      <c r="B1">
        <v>2</v>
      </c>
      <c r="C1">
        <v>3</v>
      </c>
      <c r="D1">
        <v>4</v>
      </c>
      <c r="E1" s="7">
        <v>5</v>
      </c>
    </row>
    <row r="2" spans="1:6" customFormat="1" x14ac:dyDescent="0.25">
      <c r="A2" s="6" t="s">
        <v>52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12</v>
      </c>
    </row>
    <row r="3" spans="1:6" customFormat="1" x14ac:dyDescent="0.25">
      <c r="A3" t="str">
        <f t="shared" ref="A3:A4" si="0">F3&amp;B3</f>
        <v>10005H1</v>
      </c>
      <c r="B3" s="15" t="s">
        <v>62</v>
      </c>
      <c r="C3" s="16">
        <v>41640</v>
      </c>
      <c r="D3" s="16">
        <v>1027428</v>
      </c>
      <c r="E3" s="15">
        <v>1216283610</v>
      </c>
      <c r="F3" s="15">
        <v>10005</v>
      </c>
    </row>
    <row r="4" spans="1:6" customFormat="1" x14ac:dyDescent="0.25">
      <c r="A4" t="str">
        <f t="shared" si="0"/>
        <v>1000976H1</v>
      </c>
      <c r="B4" s="15" t="s">
        <v>62</v>
      </c>
      <c r="C4" s="16">
        <v>42217</v>
      </c>
      <c r="D4" s="16">
        <v>1027428</v>
      </c>
      <c r="E4" s="15">
        <v>7780690882</v>
      </c>
      <c r="F4" s="15">
        <v>1000976</v>
      </c>
    </row>
  </sheetData>
  <sortState xmlns:xlrd2="http://schemas.microsoft.com/office/spreadsheetml/2017/richdata2" ref="A3:F4">
    <sortCondition ref="A3:A4"/>
    <sortCondition ref="E3:E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/>
  <dimension ref="A1:F4"/>
  <sheetViews>
    <sheetView tabSelected="1" workbookViewId="0">
      <pane ySplit="2" topLeftCell="A3" activePane="bottomLeft" state="frozen"/>
      <selection activeCell="C3" sqref="C3:C10571"/>
      <selection pane="bottomLeft" activeCell="K16" sqref="K16"/>
    </sheetView>
  </sheetViews>
  <sheetFormatPr defaultColWidth="9.28515625" defaultRowHeight="15" x14ac:dyDescent="0.25"/>
  <cols>
    <col min="1" max="1" width="11" bestFit="1" customWidth="1"/>
    <col min="2" max="6" width="11.140625" bestFit="1" customWidth="1"/>
  </cols>
  <sheetData>
    <row r="1" spans="1:6" ht="15.75" thickBot="1" x14ac:dyDescent="0.3"/>
    <row r="2" spans="1:6" ht="21.75" thickBot="1" x14ac:dyDescent="0.3">
      <c r="A2" s="3" t="s">
        <v>12</v>
      </c>
      <c r="B2" s="3" t="s">
        <v>49</v>
      </c>
      <c r="C2" s="3" t="s">
        <v>13</v>
      </c>
      <c r="D2" s="3" t="s">
        <v>14</v>
      </c>
      <c r="E2" s="3" t="s">
        <v>15</v>
      </c>
      <c r="F2" s="3" t="s">
        <v>16</v>
      </c>
    </row>
    <row r="3" spans="1:6" x14ac:dyDescent="0.25">
      <c r="A3" s="1" t="s">
        <v>74</v>
      </c>
      <c r="B3" s="4" t="str">
        <f>_xlfn.IFNA(VLOOKUP($A3,HCM!$A$3:$F$238,1,FALSE),"Not Loaded")</f>
        <v>10005H1</v>
      </c>
      <c r="C3" t="str">
        <f>IF($B3="Not Loaded","Not Loaded",IF(VLOOKUP($A3,STG!$A$3:$U$172,5,FALSE)=VLOOKUP($A3,HDL!$A$3:$O$171,5,FALSE),IF(VLOOKUP($A3,HDL!$A$3:$O$171,5,FALSE)=VLOOKUP($A3,HCM!$A$3:$G$238,2,FALSE),"OK","HCM&lt;&gt;HDL"),"STG&lt;&gt;HDL"))</f>
        <v>OK</v>
      </c>
      <c r="D3" t="str">
        <f>IF($B3="Not Loaded","Not Loaded",IF(VLOOKUP($A3,STG!$A$3:$U$172,6,FALSE)=VLOOKUP($A3,HDL!$A$3:$O$171,6,FALSE),IF(VLOOKUP($A3,HDL!$A$3:$O$171,6,FALSE)=ROUND(VLOOKUP($A3,HCM!$A$3:$U$238,3,FALSE),0),"OK","HCM&lt;&gt;HDL"),"STG&lt;&gt;HDL"))</f>
        <v>OK</v>
      </c>
      <c r="E3" t="str">
        <f>IF($B3="Not Loaded","Not Loaded",IF(VLOOKUP($A3,STG!$A$3:$U$172,7,FALSE)=VLOOKUP($A3,HDL!$A$3:$O$171,7,FALSE),IF(VLOOKUP($A3,HDL!$A$3:$O$171,7,FALSE)=ROUND(VLOOKUP($A3,HCM!$A$3:$U$238,4,FALSE),0),"OK","HCM&lt;&gt;HDL"),"STG&lt;&gt;HDL"))</f>
        <v>OK</v>
      </c>
      <c r="F3" t="str">
        <f>IF($B3="Not Loaded","Not Loaded",IF(VLOOKUP($A3,STG!$A$3:$H$172,8,FALSE)=VLOOKUP($A3,HDL!$A$3:$H$170,8,FALSE),IF(VLOOKUP($A3,HDL!$A$3:$H$170,8,FALSE)=VLOOKUP($A3,HCM!$A$3:$E$238,5,FALSE),"OK","HCM&lt;&gt;HDL"),"STG&lt;&gt;HDL"))</f>
        <v>OK</v>
      </c>
    </row>
    <row r="4" spans="1:6" x14ac:dyDescent="0.25">
      <c r="A4" s="1" t="s">
        <v>75</v>
      </c>
      <c r="B4" s="4" t="str">
        <f>_xlfn.IFNA(VLOOKUP($A4,HCM!$A$3:$F$238,1,FALSE),"Not Loaded")</f>
        <v>1000976H1</v>
      </c>
      <c r="C4" t="str">
        <f>IF($B4="Not Loaded","Not Loaded",IF(VLOOKUP($A4,STG!$A$3:$U$172,5,FALSE)=VLOOKUP($A4,HDL!$A$3:$O$171,5,FALSE),IF(VLOOKUP($A4,HDL!$A$3:$O$171,5,FALSE)=VLOOKUP($A4,HCM!$A$3:$G$238,2,FALSE),"OK","HCM&lt;&gt;HDL"),"STG&lt;&gt;HDL"))</f>
        <v>OK</v>
      </c>
      <c r="D4" t="str">
        <f>IF($B4="Not Loaded","Not Loaded",IF(VLOOKUP($A4,STG!$A$3:$U$172,6,FALSE)=VLOOKUP($A4,HDL!$A$3:$O$171,6,FALSE),IF(VLOOKUP($A4,HDL!$A$3:$O$171,6,FALSE)=ROUND(VLOOKUP($A4,HCM!$A$3:$U$238,3,FALSE),0),"OK","HCM&lt;&gt;HDL"),"STG&lt;&gt;HDL"))</f>
        <v>OK</v>
      </c>
      <c r="E4" t="str">
        <f>IF($B4="Not Loaded","Not Loaded",IF(VLOOKUP($A4,STG!$A$3:$U$172,7,FALSE)=VLOOKUP($A4,HDL!$A$3:$O$171,7,FALSE),IF(VLOOKUP($A4,HDL!$A$3:$O$171,7,FALSE)=ROUND(VLOOKUP($A4,HCM!$A$3:$U$238,4,FALSE),0),"OK","HCM&lt;&gt;HDL"),"STG&lt;&gt;HDL"))</f>
        <v>OK</v>
      </c>
      <c r="F4" t="str">
        <f>IF($B4="Not Loaded","Not Loaded",IF(VLOOKUP($A4,STG!$A$3:$H$172,8,FALSE)=VLOOKUP($A4,HDL!$A$3:$H$170,8,FALSE),IF(VLOOKUP($A4,HDL!$A$3:$H$170,8,FALSE)=VLOOKUP($A4,HCM!$A$3:$E$238,5,FALSE),"OK","HCM&lt;&gt;HDL"),"STG&lt;&gt;HDL"))</f>
        <v>OK</v>
      </c>
    </row>
  </sheetData>
  <autoFilter ref="A2:F2" xr:uid="{00000000-0009-0000-0000-000004000000}"/>
  <conditionalFormatting sqref="B3:B4">
    <cfRule type="cellIs" dxfId="3" priority="4" operator="equal">
      <formula>"Not Loaded"</formula>
    </cfRule>
  </conditionalFormatting>
  <conditionalFormatting sqref="C3:F4">
    <cfRule type="cellIs" dxfId="2" priority="1" stopIfTrue="1" operator="equal">
      <formula>"Not Loaded"</formula>
    </cfRule>
    <cfRule type="cellIs" dxfId="1" priority="2" stopIfTrue="1" operator="equal">
      <formula>"OK"</formula>
    </cfRule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1212E5-3E3E-4A60-835C-9C3CEF54AE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3EF230-E40E-444D-98FB-F8A8E711E1A4}"/>
</file>

<file path=customXml/itemProps3.xml><?xml version="1.0" encoding="utf-8"?>
<ds:datastoreItem xmlns:ds="http://schemas.openxmlformats.org/officeDocument/2006/customXml" ds:itemID="{935BC026-3D2B-4594-A490-1967B920AE17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9e5ebb6e-1584-4dc0-b988-3e8cf38876a9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ac6a0247-43fa-4535-a5fb-6906f8e53d5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2018-01-26T17:26:24Z</dcterms:created>
  <dcterms:modified xsi:type="dcterms:W3CDTF">2021-07-05T15:03:36Z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