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E27DD5A4-6C98-46A3-B740-B4A91F8732B9}" xr6:coauthVersionLast="47" xr6:coauthVersionMax="47" xr10:uidLastSave="{00000000-0000-0000-0000-000000000000}"/>
  <bookViews>
    <workbookView xWindow="-120" yWindow="-120" windowWidth="29040" windowHeight="15840" tabRatio="719" xr2:uid="{00000000-000D-0000-FFFF-FFFF00000000}"/>
  </bookViews>
  <sheets>
    <sheet name="Summary" sheetId="4" r:id="rId1"/>
    <sheet name="STG" sheetId="2" r:id="rId2"/>
    <sheet name="HDL" sheetId="5" r:id="rId3"/>
    <sheet name="HCM" sheetId="1" r:id="rId4"/>
    <sheet name="REC" sheetId="3" r:id="rId5"/>
  </sheets>
  <definedNames>
    <definedName name="_xlnm._FilterDatabase" localSheetId="3" hidden="1">HCM!#REF!</definedName>
    <definedName name="_xlnm._FilterDatabase" localSheetId="2" hidden="1">HDL!$A$2:$W$4</definedName>
    <definedName name="_xlnm._FilterDatabase" localSheetId="4" hidden="1">REC!$A$2:$I$4</definedName>
    <definedName name="_xlnm._FilterDatabase" localSheetId="1" hidden="1">STG!$A$2:$X$4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A4" i="1"/>
  <c r="A3" i="1"/>
  <c r="A3" i="5"/>
  <c r="D9" i="4"/>
  <c r="D3" i="3" l="1"/>
  <c r="A4" i="5"/>
  <c r="A3" i="2"/>
  <c r="F3" i="3" s="1"/>
  <c r="A4" i="2"/>
  <c r="F4" i="3" s="1"/>
  <c r="E4" i="3" l="1"/>
  <c r="C3" i="3"/>
  <c r="H4" i="3"/>
  <c r="C4" i="3"/>
  <c r="G3" i="3"/>
  <c r="D4" i="3"/>
  <c r="G4" i="3"/>
  <c r="H3" i="3"/>
  <c r="E3" i="3"/>
  <c r="G12" i="4"/>
  <c r="C9" i="4"/>
  <c r="B9" i="4"/>
  <c r="H10" i="4" l="1"/>
  <c r="H11" i="4"/>
  <c r="H12" i="4"/>
  <c r="H13" i="4"/>
  <c r="K11" i="4"/>
  <c r="K10" i="4"/>
  <c r="K13" i="4"/>
  <c r="K12" i="4"/>
  <c r="J10" i="4"/>
  <c r="J11" i="4"/>
  <c r="J12" i="4"/>
  <c r="J13" i="4"/>
  <c r="I11" i="4"/>
  <c r="I10" i="4"/>
  <c r="I13" i="4"/>
  <c r="I12" i="4"/>
  <c r="L10" i="4"/>
  <c r="L11" i="4"/>
  <c r="L12" i="4"/>
  <c r="L13" i="4"/>
  <c r="G10" i="4"/>
  <c r="G13" i="4"/>
  <c r="G11" i="4"/>
  <c r="I14" i="4" l="1"/>
  <c r="K14" i="4"/>
  <c r="L14" i="4"/>
  <c r="J14" i="4"/>
  <c r="H14" i="4"/>
  <c r="G14" i="4"/>
</calcChain>
</file>

<file path=xl/sharedStrings.xml><?xml version="1.0" encoding="utf-8"?>
<sst xmlns="http://schemas.openxmlformats.org/spreadsheetml/2006/main" count="136" uniqueCount="70">
  <si>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</si>
  <si>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</si>
  <si>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</si>
  <si>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</si>
  <si>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</si>
  <si>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</si>
  <si>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</si>
  <si>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</si>
  <si>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</si>
  <si>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</si>
  <si>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</si>
  <si>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EFFECTIVE_START_DATE</t>
  </si>
  <si>
    <t>EFFECTIVE_END_DATE</t>
  </si>
  <si>
    <t>LOAD_REQUEST_ID</t>
  </si>
  <si>
    <t>ATTRIBUTE1</t>
  </si>
  <si>
    <t>ATTRIBUTE2</t>
  </si>
  <si>
    <t>ATTRIBUTE3</t>
  </si>
  <si>
    <t>ATTRIBUTE4</t>
  </si>
  <si>
    <t>ATTRIBUTE5</t>
  </si>
  <si>
    <t>HCM</t>
  </si>
  <si>
    <t>Data Migration Reconciliation</t>
  </si>
  <si>
    <t>Count of records</t>
  </si>
  <si>
    <t>Loaded?</t>
  </si>
  <si>
    <t>Not Loaded</t>
  </si>
  <si>
    <t>Loaded OK</t>
  </si>
  <si>
    <t>SOURCESYSTEMOWNER</t>
  </si>
  <si>
    <t>SOURCESYSTEMID</t>
  </si>
  <si>
    <t>Entity</t>
  </si>
  <si>
    <t>Environment</t>
  </si>
  <si>
    <t>Date</t>
  </si>
  <si>
    <t>HDL</t>
  </si>
  <si>
    <t>STG</t>
  </si>
  <si>
    <t>STG&lt;&gt;HDL</t>
  </si>
  <si>
    <t>Total Records</t>
  </si>
  <si>
    <t>Work Measure</t>
  </si>
  <si>
    <t>Unique Reference</t>
  </si>
  <si>
    <t>PERSON_NUMBER</t>
  </si>
  <si>
    <t>ASSIGNMENT_NUMBER</t>
  </si>
  <si>
    <t>UNIT_TYPE</t>
  </si>
  <si>
    <t>UNIT_VALUE</t>
  </si>
  <si>
    <t>ACTIONCODE</t>
  </si>
  <si>
    <t>REASONCODE</t>
  </si>
  <si>
    <t>Unique Identifier</t>
  </si>
  <si>
    <t>ACTION_NAME</t>
  </si>
  <si>
    <t>ACTION_REASON</t>
  </si>
  <si>
    <t>UNIT</t>
  </si>
  <si>
    <t>VALUE</t>
  </si>
  <si>
    <t>HCM&lt;&gt;HDL</t>
  </si>
  <si>
    <t>EFFECTIVE_Start_DATE</t>
  </si>
  <si>
    <t>EFFECTIVE_End_DATE</t>
  </si>
  <si>
    <t>PROD</t>
  </si>
  <si>
    <t>ASSIGN_WORK_MEASURE_ID</t>
  </si>
  <si>
    <t>PERSON_ID</t>
  </si>
  <si>
    <t>ASSIGNMENT_ID</t>
  </si>
  <si>
    <t>ADDS_TO_BUDGET</t>
  </si>
  <si>
    <t>FTE</t>
  </si>
  <si>
    <t>HEAD</t>
  </si>
  <si>
    <t>1000175</t>
  </si>
  <si>
    <t>E1000175</t>
  </si>
  <si>
    <t>HIRE</t>
  </si>
  <si>
    <t>MIGRATION</t>
  </si>
  <si>
    <t>PER_1000175_WRM_E1000175_FTE</t>
  </si>
  <si>
    <t>DATA_MIGRATION</t>
  </si>
  <si>
    <t>PER_INFO_14MAY2019</t>
  </si>
  <si>
    <t>14-MAY-2019</t>
  </si>
  <si>
    <t>SIVA</t>
  </si>
  <si>
    <t>PER_1000175_WRM_E1000175_HEAD</t>
  </si>
  <si>
    <t/>
  </si>
  <si>
    <t>1000175_43003_FTE</t>
  </si>
  <si>
    <t>1000175_43003_HEAD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</si>
</sst>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3" borderId="0" xfId="0" applyFill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15" fontId="0" fillId="0" borderId="0" xfId="0" applyNumberFormat="1"/>
    <xf numFmtId="0" fontId="6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0" fillId="0" borderId="0" xfId="0" applyFont="1"/>
    <xf numFmtId="0" fontId="0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3000000}"/>
  </cellStyles>
  <dxfs count="9"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237066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88833" cy="731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Normal="100" workbookViewId="0">
      <selection activeCell="J27" sqref="J27"/>
    </sheetView>
  </sheetViews>
  <sheetFormatPr defaultRowHeight="15" x14ac:dyDescent="0.25"/>
  <cols>
    <col min="1" max="1" width="18.5703125" customWidth="1"/>
    <col min="2" max="2" width="8" bestFit="1" customWidth="1"/>
    <col min="3" max="3" width="6.7109375" bestFit="1" customWidth="1"/>
    <col min="4" max="4" width="6" bestFit="1" customWidth="1"/>
    <col min="6" max="6" width="4.85546875" customWidth="1"/>
    <col min="7" max="7" width="10.7109375" customWidth="1"/>
    <col min="10" max="10" width="10.140625" customWidth="1"/>
  </cols>
  <sheetData>
    <row r="1" spans="1:12" ht="21" x14ac:dyDescent="0.35">
      <c r="H1" s="2" t="s">
        <v>20</v>
      </c>
    </row>
    <row r="2" spans="1:12" x14ac:dyDescent="0.25">
      <c r="H2" t="s">
        <v>27</v>
      </c>
      <c r="J2" t="s">
        <v>34</v>
      </c>
    </row>
    <row r="3" spans="1:12" x14ac:dyDescent="0.25">
      <c r="H3" t="s">
        <v>28</v>
      </c>
      <c r="J3" t="s">
        <v>50</v>
      </c>
    </row>
    <row r="4" spans="1:12" x14ac:dyDescent="0.25">
      <c r="H4" t="s">
        <v>29</v>
      </c>
      <c r="J4" s="10">
        <v>43600</v>
      </c>
    </row>
    <row r="5" spans="1:12" ht="14.25" customHeight="1" x14ac:dyDescent="0.25"/>
    <row r="7" spans="1:12" x14ac:dyDescent="0.25">
      <c r="B7" s="19"/>
      <c r="C7" s="19"/>
    </row>
    <row r="8" spans="1:12" x14ac:dyDescent="0.25">
      <c r="B8" s="1" t="s">
        <v>31</v>
      </c>
      <c r="C8" s="9" t="s">
        <v>30</v>
      </c>
      <c r="D8" s="1" t="s">
        <v>19</v>
      </c>
    </row>
    <row r="9" spans="1:12" ht="45" x14ac:dyDescent="0.25">
      <c r="A9" s="7" t="s">
        <v>21</v>
      </c>
      <c r="B9">
        <f>COUNTA(STG!A3:A4)</f>
        <v>2</v>
      </c>
      <c r="C9">
        <f>COUNTA(HDL!A3:A4)</f>
        <v>2</v>
      </c>
      <c r="D9">
        <f>COUNTA(HCM!A2:A20365)</f>
        <v>3</v>
      </c>
      <c r="G9" s="14" t="s">
        <v>36</v>
      </c>
      <c r="H9" s="14" t="s">
        <v>37</v>
      </c>
      <c r="I9" s="14" t="s">
        <v>11</v>
      </c>
      <c r="J9" s="14" t="s">
        <v>12</v>
      </c>
      <c r="K9" s="14" t="s">
        <v>45</v>
      </c>
      <c r="L9" s="14" t="s">
        <v>46</v>
      </c>
    </row>
    <row r="10" spans="1:12" x14ac:dyDescent="0.25">
      <c r="A10" s="7" t="s">
        <v>24</v>
      </c>
      <c r="G10">
        <f>COUNTIF(REC!C$2:C$22949,"OK")</f>
        <v>2</v>
      </c>
      <c r="H10">
        <f>COUNTIF(REC!D$2:D$22949,"OK")</f>
        <v>2</v>
      </c>
      <c r="I10">
        <f>COUNTIF(REC!E$2:E$22949,"OK")</f>
        <v>2</v>
      </c>
      <c r="J10">
        <f>COUNTIF(REC!F$2:F$22949,"OK")</f>
        <v>2</v>
      </c>
      <c r="K10">
        <f>COUNTIF(REC!G$2:G$22949,"OK")</f>
        <v>2</v>
      </c>
      <c r="L10">
        <f>COUNTIF(REC!H$2:H$22949,"OK")</f>
        <v>2</v>
      </c>
    </row>
    <row r="11" spans="1:12" x14ac:dyDescent="0.25">
      <c r="A11" s="8" t="s">
        <v>32</v>
      </c>
      <c r="G11">
        <f>COUNTIF(REC!C$2:C$22949,"STG&lt;&gt;HDL")</f>
        <v>0</v>
      </c>
      <c r="H11">
        <f>COUNTIF(REC!D$2:D$22949,"STG&lt;&gt;HDL")</f>
        <v>0</v>
      </c>
      <c r="I11">
        <f>COUNTIF(REC!E$2:E$22949,"STG&lt;&gt;HDL")</f>
        <v>0</v>
      </c>
      <c r="J11">
        <f>COUNTIF(REC!F$2:F$22949,"STG&lt;&gt;HDL")</f>
        <v>0</v>
      </c>
      <c r="K11">
        <f>COUNTIF(REC!G$2:G$22949,"STG&lt;&gt;HDL")</f>
        <v>0</v>
      </c>
      <c r="L11">
        <f>COUNTIF(REC!H$2:H$22949,"STG&lt;&gt;HDL")</f>
        <v>0</v>
      </c>
    </row>
    <row r="12" spans="1:12" x14ac:dyDescent="0.25">
      <c r="A12" s="8" t="s">
        <v>47</v>
      </c>
      <c r="G12">
        <f>COUNTIF(REC!C$2:C$22949,"HCM&lt;&gt;HDL")</f>
        <v>0</v>
      </c>
      <c r="H12">
        <f>COUNTIF(REC!D$2:D$22949,"HCM&lt;&gt;HDL")</f>
        <v>0</v>
      </c>
      <c r="I12">
        <f>COUNTIF(REC!E$2:E$22949,"HCM&lt;&gt;HDL")</f>
        <v>0</v>
      </c>
      <c r="J12">
        <f>COUNTIF(REC!F$2:F$22949,"HCM&lt;&gt;HDL")</f>
        <v>0</v>
      </c>
      <c r="K12">
        <f>COUNTIF(REC!G$2:G$22949,"HCM&lt;&gt;HDL")</f>
        <v>0</v>
      </c>
      <c r="L12">
        <f>COUNTIF(REC!H$2:H$22949,"HCM&lt;&gt;HDL")</f>
        <v>0</v>
      </c>
    </row>
    <row r="13" spans="1:12" x14ac:dyDescent="0.25">
      <c r="A13" s="7" t="s">
        <v>23</v>
      </c>
      <c r="B13" s="5"/>
      <c r="C13" s="5"/>
      <c r="G13">
        <f>COUNTIF(REC!C$2:C$22949,"Not Loaded")</f>
        <v>0</v>
      </c>
      <c r="H13">
        <f>COUNTIF(REC!D$2:D$22949,"Not Loaded")</f>
        <v>0</v>
      </c>
      <c r="I13">
        <f>COUNTIF(REC!E$2:E$22949,"Not Loaded")</f>
        <v>0</v>
      </c>
      <c r="J13">
        <f>COUNTIF(REC!F$2:F$22949,"Not Loaded")</f>
        <v>0</v>
      </c>
      <c r="K13">
        <f>COUNTIF(REC!G$2:G$22949,"Not Loaded")</f>
        <v>0</v>
      </c>
      <c r="L13">
        <f>COUNTIF(REC!H$2:H$22949,"Not Loaded")</f>
        <v>0</v>
      </c>
    </row>
    <row r="14" spans="1:12" x14ac:dyDescent="0.25">
      <c r="A14" s="7" t="s">
        <v>33</v>
      </c>
      <c r="G14">
        <f t="shared" ref="G14" si="0">SUM(G10:G13)</f>
        <v>2</v>
      </c>
      <c r="H14">
        <f t="shared" ref="H14:L14" si="1">SUM(H10:H13)</f>
        <v>2</v>
      </c>
      <c r="I14">
        <f t="shared" si="1"/>
        <v>2</v>
      </c>
      <c r="J14">
        <f t="shared" si="1"/>
        <v>2</v>
      </c>
      <c r="K14">
        <f t="shared" si="1"/>
        <v>2</v>
      </c>
      <c r="L14">
        <f t="shared" si="1"/>
        <v>2</v>
      </c>
    </row>
  </sheetData>
  <mergeCells count="1">
    <mergeCell ref="B7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20.140625" bestFit="1" customWidth="1"/>
    <col min="2" max="2" width="17" bestFit="1" customWidth="1"/>
    <col min="3" max="3" width="21.85546875" bestFit="1" customWidth="1"/>
    <col min="4" max="4" width="22.42578125" bestFit="1" customWidth="1"/>
    <col min="5" max="5" width="20.5703125" bestFit="1" customWidth="1"/>
    <col min="6" max="6" width="10.42578125" bestFit="1" customWidth="1"/>
    <col min="7" max="7" width="12" bestFit="1" customWidth="1"/>
    <col min="8" max="8" width="17.85546875" bestFit="1" customWidth="1"/>
    <col min="9" max="13" width="11.42578125" bestFit="1" customWidth="1"/>
    <col min="14" max="14" width="21.140625" bestFit="1" customWidth="1"/>
    <col min="15" max="15" width="19" bestFit="1" customWidth="1"/>
    <col min="16" max="16" width="18.28515625" bestFit="1" customWidth="1"/>
    <col min="17" max="18" width="19" style="3" bestFit="1" customWidth="1"/>
    <col min="19" max="19" width="18.28515625" bestFit="1" customWidth="1"/>
    <col min="20" max="20" width="19" bestFit="1" customWidth="1"/>
    <col min="21" max="21" width="15.7109375" bestFit="1" customWidth="1"/>
    <col min="22" max="22" width="12" bestFit="1" customWidth="1"/>
    <col min="23" max="23" width="19" bestFit="1" customWidth="1"/>
    <col min="24" max="24" width="17.85546875" bestFit="1" customWidth="1"/>
    <col min="25" max="41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t="s">
        <v>35</v>
      </c>
      <c r="B2" t="s">
        <v>36</v>
      </c>
      <c r="C2" t="s">
        <v>37</v>
      </c>
      <c r="D2" t="s">
        <v>11</v>
      </c>
      <c r="E2" t="s">
        <v>12</v>
      </c>
      <c r="F2" t="s">
        <v>38</v>
      </c>
      <c r="G2" t="s">
        <v>39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</row>
    <row r="3" spans="1:24" x14ac:dyDescent="0.25">
      <c r="A3" t="str">
        <f t="shared" ref="A3:A4" si="0">B3&amp;"_"&amp;D3&amp;"_"&amp;F3</f>
        <v>1000175_43003_FTE</v>
      </c>
      <c r="B3" t="s">
        <v>57</v>
      </c>
      <c r="C3" t="s">
        <v>58</v>
      </c>
      <c r="D3" s="10">
        <v>43003</v>
      </c>
      <c r="E3" s="10">
        <v>43189</v>
      </c>
      <c r="F3" t="s">
        <v>55</v>
      </c>
      <c r="G3">
        <v>9.4399999999999998E-2</v>
      </c>
      <c r="H3" t="s">
        <v>67</v>
      </c>
      <c r="N3" t="s">
        <v>63</v>
      </c>
      <c r="Q3"/>
      <c r="R3"/>
      <c r="U3" t="s">
        <v>64</v>
      </c>
      <c r="V3" t="s">
        <v>65</v>
      </c>
      <c r="W3" t="s">
        <v>64</v>
      </c>
      <c r="X3" t="s">
        <v>65</v>
      </c>
    </row>
    <row r="4" spans="1:24" x14ac:dyDescent="0.25">
      <c r="A4" t="str">
        <f t="shared" si="0"/>
        <v>1000175_43003_HEAD</v>
      </c>
      <c r="B4" t="s">
        <v>57</v>
      </c>
      <c r="C4" t="s">
        <v>58</v>
      </c>
      <c r="D4" s="10">
        <v>43003</v>
      </c>
      <c r="E4" s="10">
        <v>43189</v>
      </c>
      <c r="F4" t="s">
        <v>56</v>
      </c>
      <c r="G4">
        <v>1</v>
      </c>
      <c r="H4" t="s">
        <v>67</v>
      </c>
      <c r="N4" t="s">
        <v>63</v>
      </c>
      <c r="Q4"/>
      <c r="R4"/>
      <c r="U4" t="s">
        <v>64</v>
      </c>
      <c r="V4" t="s">
        <v>65</v>
      </c>
      <c r="W4" t="s">
        <v>64</v>
      </c>
      <c r="X4" t="s">
        <v>65</v>
      </c>
    </row>
    <row r="5" spans="1:24" x14ac:dyDescent="0.25">
      <c r="Q5"/>
      <c r="R5"/>
    </row>
    <row r="6" spans="1:24" x14ac:dyDescent="0.25">
      <c r="Q6"/>
      <c r="R6"/>
    </row>
    <row r="7" spans="1:24" x14ac:dyDescent="0.25">
      <c r="Q7"/>
      <c r="R7"/>
    </row>
    <row r="8" spans="1:24" x14ac:dyDescent="0.25">
      <c r="Q8"/>
      <c r="R8"/>
    </row>
    <row r="9" spans="1:24" x14ac:dyDescent="0.25">
      <c r="Q9"/>
      <c r="R9"/>
    </row>
    <row r="10" spans="1:24" x14ac:dyDescent="0.25">
      <c r="Q10"/>
      <c r="R10"/>
    </row>
    <row r="11" spans="1:24" x14ac:dyDescent="0.25">
      <c r="Q11"/>
      <c r="R11"/>
    </row>
  </sheetData>
  <sortState xmlns:xlrd2="http://schemas.microsoft.com/office/spreadsheetml/2017/richdata2" ref="A3:X13">
    <sortCondition ref="B3:B13"/>
    <sortCondition ref="C3:C13"/>
    <sortCondition ref="D3:D13"/>
    <sortCondition ref="F3:F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workbookViewId="0">
      <selection activeCell="B3" sqref="B3:B4"/>
    </sheetView>
  </sheetViews>
  <sheetFormatPr defaultRowHeight="15" x14ac:dyDescent="0.25"/>
  <cols>
    <col min="1" max="1" width="20.140625" style="6" bestFit="1" customWidth="1"/>
    <col min="2" max="2" width="17" bestFit="1" customWidth="1"/>
    <col min="3" max="3" width="21.85546875" bestFit="1" customWidth="1"/>
    <col min="4" max="4" width="22.42578125" bestFit="1" customWidth="1"/>
    <col min="5" max="5" width="20.5703125" bestFit="1" customWidth="1"/>
    <col min="6" max="6" width="10.42578125" bestFit="1" customWidth="1"/>
    <col min="7" max="7" width="12" bestFit="1" customWidth="1"/>
    <col min="8" max="8" width="12.7109375" bestFit="1" customWidth="1"/>
    <col min="9" max="9" width="29.28515625" bestFit="1" customWidth="1"/>
    <col min="10" max="10" width="36.42578125" bestFit="1" customWidth="1"/>
    <col min="11" max="11" width="22" bestFit="1" customWidth="1"/>
    <col min="12" max="12" width="21.140625" bestFit="1" customWidth="1"/>
    <col min="13" max="13" width="15.7109375" bestFit="1" customWidth="1"/>
    <col min="14" max="14" width="12" bestFit="1" customWidth="1"/>
    <col min="15" max="15" width="19" bestFit="1" customWidth="1"/>
    <col min="16" max="16" width="17.85546875" bestFit="1" customWidth="1"/>
    <col min="17" max="23" width="3" bestFit="1" customWidth="1"/>
  </cols>
  <sheetData>
    <row r="1" spans="1:23" x14ac:dyDescent="0.2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/>
      <c r="R1" s="6"/>
      <c r="S1" s="6"/>
      <c r="T1" s="6"/>
      <c r="U1" s="6"/>
      <c r="V1" s="6"/>
      <c r="W1" s="6"/>
    </row>
    <row r="2" spans="1:23" x14ac:dyDescent="0.25">
      <c r="A2" s="6" t="s">
        <v>42</v>
      </c>
      <c r="B2" t="s">
        <v>36</v>
      </c>
      <c r="C2" t="s">
        <v>37</v>
      </c>
      <c r="D2" t="s">
        <v>11</v>
      </c>
      <c r="E2" t="s">
        <v>12</v>
      </c>
      <c r="F2" t="s">
        <v>38</v>
      </c>
      <c r="G2" t="s">
        <v>39</v>
      </c>
      <c r="H2" t="s">
        <v>40</v>
      </c>
      <c r="I2" t="s">
        <v>41</v>
      </c>
      <c r="J2" t="s">
        <v>26</v>
      </c>
      <c r="K2" t="s">
        <v>25</v>
      </c>
      <c r="L2" t="s">
        <v>0</v>
      </c>
      <c r="M2" t="s">
        <v>7</v>
      </c>
      <c r="N2" t="s">
        <v>8</v>
      </c>
      <c r="O2" t="s">
        <v>9</v>
      </c>
      <c r="P2" t="s">
        <v>10</v>
      </c>
    </row>
    <row r="3" spans="1:23" x14ac:dyDescent="0.25">
      <c r="A3" s="6" t="str">
        <f>B3&amp;"_"&amp;D3&amp;"_"&amp;F3</f>
        <v>1000175_43003_FTE</v>
      </c>
      <c r="B3" t="s">
        <v>57</v>
      </c>
      <c r="C3" t="s">
        <v>58</v>
      </c>
      <c r="D3" s="10">
        <v>43003</v>
      </c>
      <c r="E3" s="10">
        <v>43189</v>
      </c>
      <c r="F3" t="s">
        <v>55</v>
      </c>
      <c r="G3">
        <v>9.4399999999999998E-2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64</v>
      </c>
      <c r="P3" t="s">
        <v>65</v>
      </c>
    </row>
    <row r="4" spans="1:23" x14ac:dyDescent="0.25">
      <c r="A4" s="6" t="str">
        <f t="shared" ref="A3:A4" si="0">B4&amp;"_"&amp;D4&amp;"_"&amp;F4</f>
        <v>1000175_43003_HEAD</v>
      </c>
      <c r="B4" t="s">
        <v>57</v>
      </c>
      <c r="C4" t="s">
        <v>58</v>
      </c>
      <c r="D4" s="10">
        <v>43003</v>
      </c>
      <c r="E4" s="10">
        <v>43189</v>
      </c>
      <c r="F4" t="s">
        <v>56</v>
      </c>
      <c r="G4">
        <v>1</v>
      </c>
      <c r="H4" t="s">
        <v>59</v>
      </c>
      <c r="I4" t="s">
        <v>60</v>
      </c>
      <c r="J4" t="s">
        <v>66</v>
      </c>
      <c r="K4" t="s">
        <v>62</v>
      </c>
      <c r="L4" t="s">
        <v>63</v>
      </c>
      <c r="M4" t="s">
        <v>64</v>
      </c>
      <c r="N4" t="s">
        <v>65</v>
      </c>
      <c r="O4" t="s">
        <v>64</v>
      </c>
      <c r="P4" t="s">
        <v>65</v>
      </c>
    </row>
    <row r="5" spans="1:23" x14ac:dyDescent="0.25">
      <c r="D5" s="10"/>
      <c r="E5" s="10"/>
    </row>
    <row r="6" spans="1:23" x14ac:dyDescent="0.25">
      <c r="D6" s="10"/>
      <c r="E6" s="10"/>
    </row>
    <row r="7" spans="1:23" x14ac:dyDescent="0.25">
      <c r="D7" s="10"/>
      <c r="E7" s="10"/>
    </row>
    <row r="8" spans="1:23" x14ac:dyDescent="0.25">
      <c r="D8" s="10"/>
      <c r="E8" s="10"/>
    </row>
    <row r="9" spans="1:23" x14ac:dyDescent="0.25">
      <c r="D9" s="10"/>
      <c r="E9" s="10"/>
    </row>
    <row r="10" spans="1:23" x14ac:dyDescent="0.25">
      <c r="D10" s="10"/>
      <c r="E10" s="10"/>
    </row>
  </sheetData>
  <sortState xmlns:xlrd2="http://schemas.microsoft.com/office/spreadsheetml/2017/richdata2" ref="A3:W12">
    <sortCondition ref="B3:B12"/>
    <sortCondition ref="C3:C12"/>
    <sortCondition ref="D3:D12"/>
    <sortCondition ref="F3:F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pane ySplit="1" topLeftCell="A2" activePane="bottomLeft" state="frozen"/>
      <selection pane="bottomLeft" activeCell="E24" sqref="E24"/>
    </sheetView>
  </sheetViews>
  <sheetFormatPr defaultColWidth="38" defaultRowHeight="15" x14ac:dyDescent="0.25"/>
  <cols>
    <col min="1" max="1" width="22.28515625" style="13" bestFit="1" customWidth="1"/>
    <col min="2" max="2" width="9.28515625" style="13" customWidth="1"/>
    <col min="3" max="3" width="8.7109375" style="13" customWidth="1"/>
    <col min="4" max="4" width="9.7109375" style="13" bestFit="1" customWidth="1"/>
    <col min="5" max="5" width="9.5703125" style="13" customWidth="1"/>
    <col min="6" max="6" width="4.85546875" style="13" bestFit="1" customWidth="1"/>
    <col min="7" max="7" width="5.85546875" style="13" bestFit="1" customWidth="1"/>
    <col min="8" max="8" width="14.7109375" style="13" customWidth="1"/>
    <col min="9" max="9" width="13.42578125" style="13" bestFit="1" customWidth="1"/>
    <col min="10" max="10" width="18.5703125" style="13" bestFit="1" customWidth="1"/>
    <col min="11" max="11" width="17.28515625" style="13" bestFit="1" customWidth="1"/>
    <col min="12" max="12" width="11.7109375" style="13" customWidth="1"/>
    <col min="13" max="13" width="5.85546875" style="13" bestFit="1" customWidth="1"/>
    <col min="14" max="14" width="17.42578125" style="13" bestFit="1" customWidth="1"/>
    <col min="15" max="15" width="13.42578125" style="13" bestFit="1" customWidth="1"/>
    <col min="16" max="16384" width="38" style="13"/>
  </cols>
  <sheetData>
    <row r="1" spans="1:13" x14ac:dyDescent="0.25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</row>
    <row r="2" spans="1:13" s="15" customFormat="1" ht="31.5" x14ac:dyDescent="0.25">
      <c r="A2" s="14" t="s">
        <v>42</v>
      </c>
      <c r="B2" s="17" t="s">
        <v>36</v>
      </c>
      <c r="C2" s="17" t="s">
        <v>37</v>
      </c>
      <c r="D2" s="17" t="s">
        <v>48</v>
      </c>
      <c r="E2" s="17" t="s">
        <v>49</v>
      </c>
      <c r="F2" s="17" t="s">
        <v>45</v>
      </c>
      <c r="G2" s="17" t="s">
        <v>46</v>
      </c>
      <c r="H2" s="17" t="s">
        <v>43</v>
      </c>
      <c r="I2" s="17" t="s">
        <v>44</v>
      </c>
      <c r="J2" s="18" t="s">
        <v>51</v>
      </c>
      <c r="K2" s="18" t="s">
        <v>52</v>
      </c>
      <c r="L2" s="18" t="s">
        <v>53</v>
      </c>
      <c r="M2" s="18" t="s">
        <v>54</v>
      </c>
    </row>
    <row r="3" spans="1:13" x14ac:dyDescent="0.25">
      <c r="A3" s="16" t="str">
        <f>B3&amp;"_"&amp;D3&amp;"_"&amp;F3</f>
        <v>1000175_43003_FTE</v>
      </c>
      <c r="B3" t="s">
        <v>57</v>
      </c>
      <c r="C3" t="s">
        <v>58</v>
      </c>
      <c r="D3" s="10">
        <v>43003</v>
      </c>
      <c r="E3" s="10">
        <v>43189</v>
      </c>
      <c r="F3" t="s">
        <v>55</v>
      </c>
      <c r="G3">
        <v>9.4399999999999998E-2</v>
      </c>
      <c r="H3" t="s">
        <v>59</v>
      </c>
      <c r="I3" t="s">
        <v>60</v>
      </c>
    </row>
    <row r="4" spans="1:13" x14ac:dyDescent="0.25">
      <c r="A4" s="16" t="str">
        <f>B4&amp;"_"&amp;D4&amp;"_"&amp;F4</f>
        <v>1000175_43003_HEAD</v>
      </c>
      <c r="B4" t="s">
        <v>57</v>
      </c>
      <c r="C4" t="s">
        <v>58</v>
      </c>
      <c r="D4" s="10">
        <v>43003</v>
      </c>
      <c r="E4" s="10">
        <v>43189</v>
      </c>
      <c r="F4" t="s">
        <v>56</v>
      </c>
      <c r="G4">
        <v>1</v>
      </c>
      <c r="H4" t="s">
        <v>59</v>
      </c>
      <c r="I4" t="s">
        <v>60</v>
      </c>
    </row>
  </sheetData>
  <sortState xmlns:xlrd2="http://schemas.microsoft.com/office/spreadsheetml/2017/richdata2" ref="A3:W3">
    <sortCondition ref="B3"/>
    <sortCondition ref="C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"/>
  <sheetViews>
    <sheetView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2" width="20.140625" bestFit="1" customWidth="1"/>
    <col min="3" max="3" width="10.7109375" bestFit="1" customWidth="1"/>
    <col min="4" max="4" width="8.7109375" bestFit="1" customWidth="1"/>
    <col min="5" max="9" width="10.7109375" bestFit="1" customWidth="1"/>
  </cols>
  <sheetData>
    <row r="2" spans="1:9" s="12" customFormat="1" ht="45" x14ac:dyDescent="0.2">
      <c r="A2" s="11" t="s">
        <v>42</v>
      </c>
      <c r="B2" s="11" t="s">
        <v>22</v>
      </c>
      <c r="C2" s="14" t="s">
        <v>36</v>
      </c>
      <c r="D2" s="14" t="s">
        <v>37</v>
      </c>
      <c r="E2" s="14" t="s">
        <v>11</v>
      </c>
      <c r="F2" s="14" t="s">
        <v>12</v>
      </c>
      <c r="G2" s="14" t="s">
        <v>45</v>
      </c>
      <c r="H2" s="14" t="s">
        <v>46</v>
      </c>
    </row>
    <row r="3" spans="1:9" x14ac:dyDescent="0.25">
      <c r="A3" t="s">
        <v>68</v>
      </c>
      <c r="B3" t="str">
        <f>_xlfn.IFNA(VLOOKUP($A3,HCM!$A$3:$I$10365,1,FALSE),"Not Loaded")</f>
        <v>1000175_43003_FTE</v>
      </c>
      <c r="C3" t="str">
        <f>IF($B3="Not Loaded","Not Loaded",IF(VLOOKUP($A3,STG!$A$3:$S$4,2,FALSE)=VLOOKUP($A3,HDL!$A$3:$R$4,2,FALSE),IF(VLOOKUP($A3,HDL!$A$3:$R$4,2,FALSE)=VLOOKUP($A3,HCM!$A$2:$F$20364,2,FALSE),"OK","HCM&lt;&gt;HDL"),"STG&lt;&gt;HDL"))</f>
        <v>OK</v>
      </c>
      <c r="D3" t="str">
        <f>IF($B3="Not Loaded","Not Loaded",IF(VLOOKUP($A3,STG!$A$2:$S$4,3,FALSE)=VLOOKUP($A3,HDL!$A$3:$R$4,3,FALSE),IF(VLOOKUP($A3,HDL!$A$3:$R$4,3,FALSE)=VLOOKUP($A3,HCM!$A$2:$F$20364,3,FALSE),"OK","HCM&lt;&gt;HDL"),"STG&lt;&gt;HDL"))</f>
        <v>OK</v>
      </c>
      <c r="E3" t="str">
        <f>IF($B3="Not Loaded","Not Loaded",IF(VLOOKUP($A3,STG!$A$2:$S$4,4,FALSE)=VLOOKUP($A3,HDL!$A$3:$R$4,4,FALSE),IF(VLOOKUP($A3,HDL!$A$3:$R$4,4,FALSE)=VLOOKUP($A3,HCM!$A$2:$F$20364,4,FALSE),"OK","HCM&lt;&gt;HDL"),"STG&lt;&gt;HDL"))</f>
        <v>OK</v>
      </c>
      <c r="F3" t="str">
        <f>IF($B3="Not Loaded","Not Loaded",IF(VLOOKUP($A3,STG!$A$2:$S$4,5,FALSE)=VLOOKUP($A3,HDL!$A$3:$R$4,5,FALSE),IF(VLOOKUP($A3,HDL!$A$3:$R$4,5,FALSE)=VLOOKUP($A3,HCM!$A$2:$F$20364,5,FALSE),"OK","HCM&lt;&gt;HDL"),"STG&lt;&gt;HDL"))</f>
        <v>OK</v>
      </c>
      <c r="G3" t="str">
        <f>IF($B3="Not Loaded","Not Loaded",IF(VLOOKUP($A3,STG!$A$2:$S$4,6,FALSE)=VLOOKUP($A3,HDL!$A$3:$R$4,6,FALSE),IF(VLOOKUP($A3,HDL!$A$3:$R$4,6,FALSE)=VLOOKUP($A3,HCM!$A$2:$F$20364,6,FALSE),"OK","HCM&lt;&gt;HDL"),"STG&lt;&gt;HDL"))</f>
        <v>OK</v>
      </c>
      <c r="H3" t="str">
        <f>IF($B3="Not Loaded","Not Loaded",IF(VLOOKUP($A3,STG!$A$2:$S$4,7,FALSE)=VLOOKUP($A3,HDL!$A$3:$R$4,7,FALSE),IF(VLOOKUP($A3,HDL!$A$3:$R$4,7,FALSE)=VLOOKUP($A3,HCM!$A$2:$G$20364,7,FALSE),"OK","HCM&lt;&gt;HDL"),"STG&lt;&gt;HDL"))</f>
        <v>OK</v>
      </c>
      <c r="I3" s="4"/>
    </row>
    <row r="4" spans="1:9" x14ac:dyDescent="0.25">
      <c r="A4" t="s">
        <v>69</v>
      </c>
      <c r="B4" t="str">
        <f>_xlfn.IFNA(VLOOKUP($A4,HCM!$A$3:$I$10365,1,FALSE),"Not Loaded")</f>
        <v>1000175_43003_HEAD</v>
      </c>
      <c r="C4" t="str">
        <f>IF($B4="Not Loaded","Not Loaded",IF(VLOOKUP($A4,STG!$A$3:$S$4,2,FALSE)=VLOOKUP($A4,HDL!$A$3:$R$4,2,FALSE),IF(VLOOKUP($A4,HDL!$A$3:$R$4,2,FALSE)=VLOOKUP($A4,HCM!$A$2:$F$20364,2,FALSE),"OK","HCM&lt;&gt;HDL"),"STG&lt;&gt;HDL"))</f>
        <v>OK</v>
      </c>
      <c r="D4" t="str">
        <f>IF($B4="Not Loaded","Not Loaded",IF(VLOOKUP($A4,STG!$A$2:$S$4,3,FALSE)=VLOOKUP($A4,HDL!$A$3:$R$4,3,FALSE),IF(VLOOKUP($A4,HDL!$A$3:$R$4,3,FALSE)=VLOOKUP($A4,HCM!$A$2:$F$20364,3,FALSE),"OK","HCM&lt;&gt;HDL"),"STG&lt;&gt;HDL"))</f>
        <v>OK</v>
      </c>
      <c r="E4" t="str">
        <f>IF($B4="Not Loaded","Not Loaded",IF(VLOOKUP($A4,STG!$A$2:$S$4,4,FALSE)=VLOOKUP($A4,HDL!$A$3:$R$4,4,FALSE),IF(VLOOKUP($A4,HDL!$A$3:$R$4,4,FALSE)=VLOOKUP($A4,HCM!$A$2:$F$20364,4,FALSE),"OK","HCM&lt;&gt;HDL"),"STG&lt;&gt;HDL"))</f>
        <v>OK</v>
      </c>
      <c r="F4" t="str">
        <f>IF($B4="Not Loaded","Not Loaded",IF(VLOOKUP($A4,STG!$A$2:$S$4,5,FALSE)=VLOOKUP($A4,HDL!$A$3:$R$4,5,FALSE),IF(VLOOKUP($A4,HDL!$A$3:$R$4,5,FALSE)=VLOOKUP($A4,HCM!$A$2:$F$20364,5,FALSE),"OK","HCM&lt;&gt;HDL"),"STG&lt;&gt;HDL"))</f>
        <v>OK</v>
      </c>
      <c r="G4" t="str">
        <f>IF($B4="Not Loaded","Not Loaded",IF(VLOOKUP($A4,STG!$A$2:$S$4,6,FALSE)=VLOOKUP($A4,HDL!$A$3:$R$4,6,FALSE),IF(VLOOKUP($A4,HDL!$A$3:$R$4,6,FALSE)=VLOOKUP($A4,HCM!$A$2:$F$20364,6,FALSE),"OK","HCM&lt;&gt;HDL"),"STG&lt;&gt;HDL"))</f>
        <v>OK</v>
      </c>
      <c r="H4" t="str">
        <f>IF($B4="Not Loaded","Not Loaded",IF(VLOOKUP($A4,STG!$A$2:$S$4,7,FALSE)=VLOOKUP($A4,HDL!$A$3:$R$4,7,FALSE),IF(VLOOKUP($A4,HDL!$A$3:$R$4,7,FALSE)=VLOOKUP($A4,HCM!$A$2:$G$20364,7,FALSE),"OK","HCM&lt;&gt;HDL"),"STG&lt;&gt;HDL"))</f>
        <v>OK</v>
      </c>
    </row>
  </sheetData>
  <conditionalFormatting sqref="E3:H4">
    <cfRule type="cellIs" dxfId="8" priority="12" operator="notEqual">
      <formula>"Ok"</formula>
    </cfRule>
    <cfRule type="cellIs" dxfId="7" priority="13" operator="equal">
      <formula>"Ok"</formula>
    </cfRule>
  </conditionalFormatting>
  <conditionalFormatting sqref="C3:F4">
    <cfRule type="cellIs" dxfId="6" priority="10" operator="notEqual">
      <formula>"Ok"</formula>
    </cfRule>
    <cfRule type="cellIs" dxfId="5" priority="11" operator="equal">
      <formula>"Ok"</formula>
    </cfRule>
  </conditionalFormatting>
  <conditionalFormatting sqref="C3:H4">
    <cfRule type="cellIs" dxfId="4" priority="5" operator="equal">
      <formula>"Not Loaded"</formula>
    </cfRule>
  </conditionalFormatting>
  <conditionalFormatting sqref="B3:B4">
    <cfRule type="cellIs" dxfId="3" priority="3" operator="equal">
      <formula>"Y"</formula>
    </cfRule>
    <cfRule type="cellIs" dxfId="2" priority="4" operator="equal">
      <formula>"Not Loaded"</formula>
    </cfRule>
  </conditionalFormatting>
  <conditionalFormatting sqref="G3:H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1F5FCF-ACBA-4FF0-9628-42AEB75FBAB6}"/>
</file>

<file path=customXml/itemProps3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2021-07-06T09:08:50Z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