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776E79E4-039E-42D4-A8E9-54F52DCF6BE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5" r:id="rId3"/>
    <sheet name="HCM" sheetId="3" r:id="rId4"/>
    <sheet name="Rec" sheetId="4" r:id="rId5"/>
  </sheets>
  <definedNames>
    <definedName name="_xlnm._FilterDatabase" localSheetId="3" hidden="1">HCM!$A$2:$J$2</definedName>
    <definedName name="_xlnm._FilterDatabase" localSheetId="2" hidden="1">HDL!$A$2:$S$4</definedName>
    <definedName name="_xlnm._FilterDatabase" localSheetId="4" hidden="1">Rec!$A$2:$J$4</definedName>
    <definedName name="_xlnm._FilterDatabase" localSheetId="1" hidden="1">STG!$A$2:$AD$5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C8" i="1" l="1"/>
  <c r="A5" i="3"/>
  <c r="A3" i="3"/>
  <c r="A4" i="3"/>
  <c r="E8" i="1" l="1"/>
  <c r="B3" i="4"/>
  <c r="B4" i="4"/>
  <c r="A3" i="5" l="1"/>
  <c r="A4" i="5"/>
  <c r="D8" i="1" l="1"/>
  <c r="I4" i="4"/>
  <c r="D4" i="4"/>
  <c r="E4" i="4"/>
  <c r="E3" i="4"/>
  <c r="C3" i="4"/>
  <c r="G4" i="4"/>
  <c r="G3" i="4"/>
  <c r="C4" i="4"/>
  <c r="F4" i="4"/>
  <c r="H3" i="4"/>
  <c r="I3" i="4"/>
  <c r="H4" i="4"/>
  <c r="D3" i="4"/>
  <c r="F3" i="4"/>
  <c r="K10" i="1" l="1"/>
  <c r="K12" i="1"/>
  <c r="K9" i="1"/>
  <c r="K11" i="1"/>
  <c r="I10" i="1"/>
  <c r="I12" i="1"/>
  <c r="I11" i="1"/>
  <c r="I9" i="1"/>
  <c r="G10" i="1"/>
  <c r="G11" i="1"/>
  <c r="G9" i="1"/>
  <c r="G12" i="1"/>
  <c r="L10" i="1"/>
  <c r="L11" i="1"/>
  <c r="L12" i="1"/>
  <c r="L9" i="1"/>
  <c r="F9" i="1"/>
  <c r="F10" i="1"/>
  <c r="F11" i="1"/>
  <c r="F12" i="1"/>
  <c r="J10" i="1"/>
  <c r="J12" i="1"/>
  <c r="J9" i="1"/>
  <c r="J11" i="1"/>
  <c r="H10" i="1"/>
  <c r="H12" i="1"/>
  <c r="H9" i="1"/>
  <c r="H11" i="1"/>
  <c r="L13" i="1" l="1"/>
  <c r="I13" i="1"/>
  <c r="H13" i="1"/>
  <c r="J13" i="1"/>
  <c r="G13" i="1"/>
  <c r="K13" i="1"/>
  <c r="F13" i="1"/>
</calcChain>
</file>

<file path=xl/sharedStrings.xml><?xml version="1.0" encoding="utf-8"?>
<sst xmlns="http://schemas.openxmlformats.org/spreadsheetml/2006/main" count="160" uniqueCount="71">
  <si>
    <t>Data Migration Phase 1a Reconciliations</t>
  </si>
  <si>
    <t>Date</t>
  </si>
  <si>
    <t>Staging</t>
  </si>
  <si>
    <t>HDL</t>
  </si>
  <si>
    <t>HCM</t>
  </si>
  <si>
    <t>SOURCE_SYSTEM_REFERENCE</t>
  </si>
  <si>
    <t>TARGET_SYSTEM_REFERENCE</t>
  </si>
  <si>
    <t>EFFECTIVE_START_DATE</t>
  </si>
  <si>
    <t>EFFECTIVE_END_DATE</t>
  </si>
  <si>
    <t>LEGISLATION_CODE</t>
  </si>
  <si>
    <t>PERSON_NUMBER</t>
  </si>
  <si>
    <t>REGISTRATION_DATE</t>
  </si>
  <si>
    <t>CATEGORY</t>
  </si>
  <si>
    <t>DESCRIPTION</t>
  </si>
  <si>
    <t>QUOTA_FTE</t>
  </si>
  <si>
    <t>STATUS</t>
  </si>
  <si>
    <t>LOAD_REQUEST_ID</t>
  </si>
  <si>
    <t>ATTRIBUTE1</t>
  </si>
  <si>
    <t>ATTRIBUTE2</t>
  </si>
  <si>
    <t>ATTRIBUTE3</t>
  </si>
  <si>
    <t>ATTRIBUTE4</t>
  </si>
  <si>
    <t>ATTRIBUTE5</t>
  </si>
  <si>
    <t>SELF_DISC_TYPE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</si>
  <si>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</si>
  <si>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</si>
  <si>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</si>
  <si>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</si>
  <si>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</si>
  <si>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</si>
  <si>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</si>
  <si>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</si>
  <si>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</si>
  <si>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</si>
  <si>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</si>
  <si>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Person Number</t>
  </si>
  <si>
    <t>DISABILITY_CODE</t>
  </si>
  <si>
    <t>Loaded</t>
  </si>
  <si>
    <t>OK</t>
  </si>
  <si>
    <t>Not Loaded</t>
  </si>
  <si>
    <t>STG&lt;&gt;HDL</t>
  </si>
  <si>
    <t>HCM&lt;&gt;HDL</t>
  </si>
  <si>
    <t>Unique Identifier</t>
  </si>
  <si>
    <t>EFFECTIVESTARTDATE</t>
  </si>
  <si>
    <t>EFFECTIVEENDDATE</t>
  </si>
  <si>
    <t>DISABILITYCODE</t>
  </si>
  <si>
    <t>LEGISLATIONCODE</t>
  </si>
  <si>
    <t>PERSONNUMBER</t>
  </si>
  <si>
    <t>REGISTRATIONDATE</t>
  </si>
  <si>
    <t>SELFDISCLOSEDTYPE</t>
  </si>
  <si>
    <t>QUOTAFTE</t>
  </si>
  <si>
    <t>SOURCESYSTEMOWNER</t>
  </si>
  <si>
    <t>SOURCESYSTEMID</t>
  </si>
  <si>
    <t>Object</t>
  </si>
  <si>
    <t>Environment</t>
  </si>
  <si>
    <t>Person Disability</t>
  </si>
  <si>
    <t>Count</t>
  </si>
  <si>
    <t>Total Count</t>
  </si>
  <si>
    <t>PROD</t>
  </si>
  <si>
    <t>GB</t>
  </si>
  <si>
    <t>00</t>
  </si>
  <si>
    <t>No known disability</t>
  </si>
  <si>
    <t>ACTIVE</t>
  </si>
  <si>
    <t/>
  </si>
  <si>
    <t>PER_INFO_14MAY2019</t>
  </si>
  <si>
    <t>Y</t>
  </si>
  <si>
    <t>17-MAY-2019</t>
  </si>
  <si>
    <t>MADHU</t>
  </si>
  <si>
    <t>DATA_MIGRATION</t>
  </si>
  <si>
    <t>PER_5_DIS_00</t>
  </si>
  <si>
    <t>PER_7_DIS_00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</si>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</sst>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name val="Dialog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8">
    <xf numFmtId="0" fontId="0" fillId="0" borderId="0" xfId="0"/>
    <xf numFmtId="0" fontId="3" fillId="3" borderId="1" xfId="2" applyFont="1" applyFill="1" applyBorder="1" applyAlignment="1">
      <alignment horizontal="left" vertical="top" wrapText="1"/>
    </xf>
    <xf numFmtId="15" fontId="0" fillId="0" borderId="0" xfId="0" applyNumberFormat="1"/>
    <xf numFmtId="0" fontId="3" fillId="3" borderId="2" xfId="2" applyFont="1" applyFill="1" applyBorder="1" applyAlignment="1">
      <alignment horizontal="left" vertical="top" wrapText="1"/>
    </xf>
    <xf numFmtId="0" fontId="0" fillId="0" borderId="0" xfId="0" applyNumberFormat="1"/>
    <xf numFmtId="0" fontId="1" fillId="2" borderId="0" xfId="1"/>
    <xf numFmtId="0" fontId="0" fillId="4" borderId="0" xfId="0" applyFill="1"/>
    <xf numFmtId="0" fontId="0" fillId="0" borderId="1" xfId="0" applyBorder="1"/>
    <xf numFmtId="0" fontId="4" fillId="0" borderId="0" xfId="0" applyFont="1"/>
    <xf numFmtId="164" fontId="0" fillId="0" borderId="0" xfId="0" applyNumberFormat="1"/>
    <xf numFmtId="164" fontId="3" fillId="3" borderId="1" xfId="2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14" fontId="6" fillId="0" borderId="1" xfId="0" applyNumberFormat="1" applyFont="1" applyBorder="1" applyAlignment="1">
      <alignment horizontal="left" vertical="top" wrapText="1"/>
    </xf>
    <xf numFmtId="1" fontId="0" fillId="0" borderId="0" xfId="0" applyNumberFormat="1"/>
    <xf numFmtId="1" fontId="3" fillId="3" borderId="1" xfId="2" applyNumberFormat="1" applyFont="1" applyFill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 wrapText="1"/>
    </xf>
  </cellXfs>
  <cellStyles count="3">
    <cellStyle name="Accent1" xfId="1" builtinId="29"/>
    <cellStyle name="Normal" xfId="0" builtinId="0"/>
    <cellStyle name="Normal 2" xfId="2" xr:uid="{00000000-0005-0000-0000-000002000000}"/>
  </cellStyles>
  <dxfs count="4"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552450</xdr:colOff>
      <xdr:row>3</xdr:row>
      <xdr:rowOff>114402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33800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"/>
  <sheetViews>
    <sheetView workbookViewId="0">
      <selection activeCell="K10" sqref="K10"/>
    </sheetView>
  </sheetViews>
  <sheetFormatPr defaultRowHeight="15"/>
  <cols>
    <col min="1" max="1" width="11.140625" bestFit="1" customWidth="1"/>
    <col min="9" max="9" width="10.42578125" customWidth="1"/>
    <col min="10" max="10" width="9.7109375" bestFit="1" customWidth="1"/>
  </cols>
  <sheetData>
    <row r="1" spans="1:12" ht="18.75">
      <c r="G1" s="8" t="s">
        <v>0</v>
      </c>
    </row>
    <row r="2" spans="1:12">
      <c r="G2" t="s">
        <v>52</v>
      </c>
      <c r="I2" t="s">
        <v>54</v>
      </c>
    </row>
    <row r="3" spans="1:12">
      <c r="G3" t="s">
        <v>1</v>
      </c>
      <c r="I3" s="2">
        <v>43602</v>
      </c>
    </row>
    <row r="4" spans="1:12">
      <c r="G4" t="s">
        <v>53</v>
      </c>
      <c r="I4" t="s">
        <v>57</v>
      </c>
    </row>
    <row r="7" spans="1:12" ht="31.5">
      <c r="C7" s="1" t="s">
        <v>2</v>
      </c>
      <c r="D7" s="1" t="s">
        <v>3</v>
      </c>
      <c r="E7" s="1" t="s">
        <v>4</v>
      </c>
      <c r="F7" s="1" t="s">
        <v>7</v>
      </c>
      <c r="G7" s="1" t="s">
        <v>8</v>
      </c>
      <c r="H7" s="1" t="s">
        <v>12</v>
      </c>
      <c r="I7" s="1" t="s">
        <v>9</v>
      </c>
      <c r="J7" s="1" t="s">
        <v>13</v>
      </c>
      <c r="K7" s="1" t="s">
        <v>14</v>
      </c>
      <c r="L7" s="1" t="s">
        <v>15</v>
      </c>
    </row>
    <row r="8" spans="1:12">
      <c r="A8" t="s">
        <v>55</v>
      </c>
      <c r="C8">
        <f>COUNTA(STG!A3:A3759)</f>
        <v>3</v>
      </c>
      <c r="D8">
        <f>COUNTA(HDL!A3:A3752)</f>
        <v>2</v>
      </c>
      <c r="E8">
        <f>COUNTA(HCM!A3:A3659)</f>
        <v>3</v>
      </c>
    </row>
    <row r="9" spans="1:12">
      <c r="A9" t="s">
        <v>37</v>
      </c>
      <c r="F9">
        <f>COUNTIF(Rec!C$3:C$2758,$A9)</f>
        <v>2</v>
      </c>
      <c r="G9">
        <f>COUNTIF(Rec!D$3:D$2758,$A9)</f>
        <v>2</v>
      </c>
      <c r="H9">
        <f>COUNTIF(Rec!E$3:E$2758,$A9)</f>
        <v>2</v>
      </c>
      <c r="I9">
        <f>COUNTIF(Rec!F$3:F$2758,$A9)</f>
        <v>2</v>
      </c>
      <c r="J9">
        <f>COUNTIF(Rec!G$3:G$2758,$A9)</f>
        <v>2</v>
      </c>
      <c r="K9">
        <f>COUNTIF(Rec!H$3:H$2758,$A9)</f>
        <v>2</v>
      </c>
      <c r="L9">
        <f>COUNTIF(Rec!I$3:I$2758,$A9)</f>
        <v>2</v>
      </c>
    </row>
    <row r="10" spans="1:12">
      <c r="A10" t="s">
        <v>38</v>
      </c>
      <c r="F10">
        <f>COUNTIF(Rec!C$3:C$2758,$A10)</f>
        <v>0</v>
      </c>
      <c r="G10">
        <f>COUNTIF(Rec!D$3:D$2758,$A10)</f>
        <v>0</v>
      </c>
      <c r="H10">
        <f>COUNTIF(Rec!E$3:E$2758,$A10)</f>
        <v>0</v>
      </c>
      <c r="I10">
        <f>COUNTIF(Rec!F$3:F$2758,$A10)</f>
        <v>0</v>
      </c>
      <c r="J10">
        <f>COUNTIF(Rec!G$3:G$2758,$A10)</f>
        <v>0</v>
      </c>
      <c r="K10">
        <f>COUNTIF(Rec!H$3:H$2758,$A10)</f>
        <v>0</v>
      </c>
      <c r="L10">
        <f>COUNTIF(Rec!I$3:I$2758,$A10)</f>
        <v>0</v>
      </c>
    </row>
    <row r="11" spans="1:12">
      <c r="A11" t="s">
        <v>39</v>
      </c>
      <c r="F11">
        <f>COUNTIF(Rec!C$3:C$2758,$A11)</f>
        <v>0</v>
      </c>
      <c r="G11">
        <f>COUNTIF(Rec!D$3:D$2758,$A11)</f>
        <v>0</v>
      </c>
      <c r="H11">
        <f>COUNTIF(Rec!E$3:E$2758,$A11)</f>
        <v>0</v>
      </c>
      <c r="I11">
        <f>COUNTIF(Rec!F$3:F$2758,$A11)</f>
        <v>0</v>
      </c>
      <c r="J11">
        <f>COUNTIF(Rec!G$3:G$2758,$A11)</f>
        <v>0</v>
      </c>
      <c r="K11">
        <f>COUNTIF(Rec!H$3:H$2758,$A11)</f>
        <v>0</v>
      </c>
      <c r="L11">
        <f>COUNTIF(Rec!I$3:I$2758,$A11)</f>
        <v>0</v>
      </c>
    </row>
    <row r="12" spans="1:12">
      <c r="A12" t="s">
        <v>40</v>
      </c>
      <c r="F12">
        <f>COUNTIF(Rec!C$3:C$2758,$A12)</f>
        <v>0</v>
      </c>
      <c r="G12">
        <f>COUNTIF(Rec!D$3:D$2758,$A12)</f>
        <v>0</v>
      </c>
      <c r="H12">
        <f>COUNTIF(Rec!E$3:E$2758,$A12)</f>
        <v>0</v>
      </c>
      <c r="I12">
        <f>COUNTIF(Rec!F$3:F$2758,$A12)</f>
        <v>0</v>
      </c>
      <c r="J12">
        <f>COUNTIF(Rec!G$3:G$2758,$A12)</f>
        <v>0</v>
      </c>
      <c r="K12">
        <f>COUNTIF(Rec!H$3:H$2758,$A12)</f>
        <v>0</v>
      </c>
      <c r="L12">
        <f>COUNTIF(Rec!I$3:I$2758,$A12)</f>
        <v>0</v>
      </c>
    </row>
    <row r="13" spans="1:12">
      <c r="A13" t="s">
        <v>56</v>
      </c>
      <c r="F13" s="5">
        <f>SUM(F9:F12)</f>
        <v>2</v>
      </c>
      <c r="G13" s="5">
        <f t="shared" ref="G13:L13" si="0">SUM(G9:G12)</f>
        <v>2</v>
      </c>
      <c r="H13" s="5">
        <f t="shared" si="0"/>
        <v>2</v>
      </c>
      <c r="I13" s="5">
        <f t="shared" si="0"/>
        <v>2</v>
      </c>
      <c r="J13" s="5">
        <f t="shared" si="0"/>
        <v>2</v>
      </c>
      <c r="K13" s="5">
        <f t="shared" si="0"/>
        <v>2</v>
      </c>
      <c r="L13" s="5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4"/>
  <dimension ref="A1:AD5"/>
  <sheetViews>
    <sheetView workbookViewId="0">
      <pane ySplit="2" topLeftCell="A3" activePane="bottomLeft" state="frozen"/>
      <selection pane="bottomLeft" activeCell="A6" sqref="A6:XFD26245"/>
    </sheetView>
  </sheetViews>
  <sheetFormatPr defaultColWidth="12.7109375" defaultRowHeight="15"/>
  <cols>
    <col min="1" max="1" width="17" bestFit="1" customWidth="1"/>
  </cols>
  <sheetData>
    <row r="1" spans="1:30">
      <c r="A1" s="6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>
      <c r="A2" s="6" t="s">
        <v>41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</row>
    <row r="3" spans="1:30">
      <c r="A3">
        <f t="shared" ref="A3:A5" si="0">G3</f>
        <v>5</v>
      </c>
      <c r="D3" s="2">
        <v>41883</v>
      </c>
      <c r="E3" s="2">
        <v>1027428</v>
      </c>
      <c r="F3" t="s">
        <v>58</v>
      </c>
      <c r="G3">
        <v>5</v>
      </c>
      <c r="I3" t="s">
        <v>59</v>
      </c>
      <c r="J3" t="s">
        <v>60</v>
      </c>
      <c r="K3" s="11">
        <v>1</v>
      </c>
      <c r="L3" t="s">
        <v>61</v>
      </c>
      <c r="M3" t="s">
        <v>62</v>
      </c>
      <c r="T3" t="s">
        <v>63</v>
      </c>
      <c r="U3" t="s">
        <v>64</v>
      </c>
      <c r="V3" t="s">
        <v>65</v>
      </c>
      <c r="AA3" t="s">
        <v>65</v>
      </c>
      <c r="AB3" t="s">
        <v>66</v>
      </c>
      <c r="AC3" t="s">
        <v>65</v>
      </c>
      <c r="AD3" t="s">
        <v>66</v>
      </c>
    </row>
    <row r="4" spans="1:30">
      <c r="A4">
        <f t="shared" si="0"/>
        <v>7</v>
      </c>
      <c r="D4" s="2">
        <v>39692</v>
      </c>
      <c r="E4" s="2">
        <v>1027428</v>
      </c>
      <c r="F4" t="s">
        <v>58</v>
      </c>
      <c r="G4">
        <v>7</v>
      </c>
      <c r="I4" t="s">
        <v>59</v>
      </c>
      <c r="J4" t="s">
        <v>60</v>
      </c>
      <c r="K4" s="11">
        <v>1</v>
      </c>
      <c r="L4" t="s">
        <v>61</v>
      </c>
      <c r="M4" t="s">
        <v>62</v>
      </c>
      <c r="T4" t="s">
        <v>63</v>
      </c>
      <c r="U4" t="s">
        <v>64</v>
      </c>
      <c r="V4" t="s">
        <v>65</v>
      </c>
      <c r="AA4" t="s">
        <v>65</v>
      </c>
      <c r="AB4" t="s">
        <v>66</v>
      </c>
      <c r="AC4" t="s">
        <v>65</v>
      </c>
      <c r="AD4" t="s">
        <v>66</v>
      </c>
    </row>
    <row r="5" spans="1:30">
      <c r="A5">
        <f t="shared" si="0"/>
        <v>18</v>
      </c>
      <c r="D5" s="2">
        <v>29495</v>
      </c>
      <c r="E5" s="2">
        <v>1027428</v>
      </c>
      <c r="F5" t="s">
        <v>58</v>
      </c>
      <c r="G5">
        <v>18</v>
      </c>
      <c r="I5" t="s">
        <v>59</v>
      </c>
      <c r="J5" t="s">
        <v>60</v>
      </c>
      <c r="K5" s="11">
        <v>1</v>
      </c>
      <c r="L5" t="s">
        <v>61</v>
      </c>
      <c r="M5" t="s">
        <v>62</v>
      </c>
      <c r="T5" t="s">
        <v>63</v>
      </c>
      <c r="U5" t="s">
        <v>64</v>
      </c>
      <c r="V5" t="s">
        <v>65</v>
      </c>
      <c r="AA5" t="s">
        <v>65</v>
      </c>
      <c r="AB5" t="s">
        <v>66</v>
      </c>
      <c r="AC5" t="s">
        <v>65</v>
      </c>
      <c r="AD5" t="s">
        <v>66</v>
      </c>
    </row>
  </sheetData>
  <sortState xmlns:xlrd2="http://schemas.microsoft.com/office/spreadsheetml/2017/richdata2" ref="A3:AD6">
    <sortCondition ref="G3:G6"/>
    <sortCondition ref="D3:D6"/>
    <sortCondition ref="I3:I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"/>
  <sheetViews>
    <sheetView workbookViewId="0">
      <selection activeCell="A5" sqref="A5:XFD26246"/>
    </sheetView>
  </sheetViews>
  <sheetFormatPr defaultRowHeight="15"/>
  <cols>
    <col min="1" max="1" width="16.42578125" bestFit="1" customWidth="1"/>
    <col min="2" max="2" width="20.28515625" bestFit="1" customWidth="1"/>
    <col min="3" max="3" width="18.5703125" bestFit="1" customWidth="1"/>
    <col min="4" max="4" width="15.28515625" bestFit="1" customWidth="1"/>
    <col min="5" max="5" width="17.42578125" bestFit="1" customWidth="1"/>
    <col min="6" max="6" width="16" bestFit="1" customWidth="1"/>
    <col min="7" max="7" width="18.7109375" bestFit="1" customWidth="1"/>
    <col min="8" max="8" width="18.85546875" bestFit="1" customWidth="1"/>
    <col min="9" max="9" width="10.28515625" bestFit="1" customWidth="1"/>
    <col min="10" max="10" width="97.5703125" bestFit="1" customWidth="1"/>
    <col min="11" max="11" width="10.42578125" bestFit="1" customWidth="1"/>
    <col min="12" max="12" width="7.5703125" bestFit="1" customWidth="1"/>
    <col min="13" max="13" width="22" bestFit="1" customWidth="1"/>
    <col min="14" max="14" width="20.42578125" bestFit="1" customWidth="1"/>
    <col min="15" max="15" width="21" bestFit="1" customWidth="1"/>
    <col min="16" max="16" width="15.7109375" bestFit="1" customWidth="1"/>
    <col min="17" max="17" width="12" bestFit="1" customWidth="1"/>
    <col min="18" max="18" width="19" bestFit="1" customWidth="1"/>
    <col min="19" max="19" width="17.85546875" bestFit="1" customWidth="1"/>
  </cols>
  <sheetData>
    <row r="1" spans="1:1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12</v>
      </c>
      <c r="J2" t="s">
        <v>13</v>
      </c>
      <c r="K2" t="s">
        <v>49</v>
      </c>
      <c r="L2" t="s">
        <v>15</v>
      </c>
      <c r="M2" t="s">
        <v>50</v>
      </c>
      <c r="N2" t="s">
        <v>51</v>
      </c>
      <c r="O2" t="s">
        <v>23</v>
      </c>
      <c r="P2" t="s">
        <v>30</v>
      </c>
      <c r="Q2" t="s">
        <v>31</v>
      </c>
      <c r="R2" t="s">
        <v>32</v>
      </c>
      <c r="S2" t="s">
        <v>33</v>
      </c>
    </row>
    <row r="3" spans="1:19">
      <c r="A3">
        <f t="shared" ref="A3:A4" si="0">F3</f>
        <v>5</v>
      </c>
      <c r="B3" s="2">
        <v>41883</v>
      </c>
      <c r="C3" s="2">
        <v>1027428</v>
      </c>
      <c r="E3" t="s">
        <v>58</v>
      </c>
      <c r="F3">
        <v>5</v>
      </c>
      <c r="I3" t="s">
        <v>59</v>
      </c>
      <c r="J3" t="s">
        <v>60</v>
      </c>
      <c r="K3" s="11">
        <v>1</v>
      </c>
      <c r="L3" t="s">
        <v>61</v>
      </c>
      <c r="M3" t="s">
        <v>67</v>
      </c>
      <c r="N3" t="s">
        <v>68</v>
      </c>
      <c r="O3" t="s">
        <v>63</v>
      </c>
      <c r="P3" t="s">
        <v>65</v>
      </c>
      <c r="Q3" t="s">
        <v>66</v>
      </c>
      <c r="R3" t="s">
        <v>65</v>
      </c>
      <c r="S3" t="s">
        <v>66</v>
      </c>
    </row>
    <row r="4" spans="1:19">
      <c r="A4">
        <f t="shared" si="0"/>
        <v>7</v>
      </c>
      <c r="B4" s="2">
        <v>39692</v>
      </c>
      <c r="C4" s="2">
        <v>1027428</v>
      </c>
      <c r="E4" t="s">
        <v>58</v>
      </c>
      <c r="F4">
        <v>7</v>
      </c>
      <c r="I4" t="s">
        <v>59</v>
      </c>
      <c r="J4" t="s">
        <v>60</v>
      </c>
      <c r="K4" s="11">
        <v>1</v>
      </c>
      <c r="L4" t="s">
        <v>61</v>
      </c>
      <c r="M4" t="s">
        <v>67</v>
      </c>
      <c r="N4" t="s">
        <v>69</v>
      </c>
      <c r="O4" t="s">
        <v>63</v>
      </c>
      <c r="P4" t="s">
        <v>65</v>
      </c>
      <c r="Q4" t="s">
        <v>66</v>
      </c>
      <c r="R4" t="s">
        <v>65</v>
      </c>
      <c r="S4" t="s">
        <v>66</v>
      </c>
    </row>
  </sheetData>
  <sortState xmlns:xlrd2="http://schemas.microsoft.com/office/spreadsheetml/2017/richdata2" ref="A3:S4">
    <sortCondition ref="F3:F4"/>
    <sortCondition ref="B3:B4"/>
    <sortCondition ref="I3:I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5"/>
  <dimension ref="A1:J5"/>
  <sheetViews>
    <sheetView workbookViewId="0">
      <selection activeCell="A6" sqref="A6:XFD26340"/>
    </sheetView>
  </sheetViews>
  <sheetFormatPr defaultRowHeight="15"/>
  <cols>
    <col min="1" max="1" width="12.42578125" bestFit="1" customWidth="1"/>
    <col min="3" max="3" width="10.7109375" style="9" bestFit="1" customWidth="1"/>
    <col min="4" max="4" width="19.140625" style="15" customWidth="1"/>
    <col min="7" max="7" width="63.140625" bestFit="1" customWidth="1"/>
  </cols>
  <sheetData>
    <row r="1" spans="1:10">
      <c r="A1">
        <v>1</v>
      </c>
      <c r="B1">
        <v>2</v>
      </c>
      <c r="C1">
        <v>3</v>
      </c>
      <c r="D1" s="15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ht="31.5">
      <c r="A2" s="1" t="s">
        <v>41</v>
      </c>
      <c r="B2" s="1" t="s">
        <v>7</v>
      </c>
      <c r="C2" s="10" t="s">
        <v>8</v>
      </c>
      <c r="D2" s="16" t="s">
        <v>35</v>
      </c>
      <c r="E2" s="1" t="s">
        <v>9</v>
      </c>
      <c r="F2" s="1" t="s">
        <v>12</v>
      </c>
      <c r="G2" s="1" t="s">
        <v>13</v>
      </c>
      <c r="H2" s="1" t="s">
        <v>14</v>
      </c>
      <c r="I2" s="1" t="s">
        <v>15</v>
      </c>
      <c r="J2" s="3" t="s">
        <v>34</v>
      </c>
    </row>
    <row r="3" spans="1:10">
      <c r="A3" s="7">
        <f t="shared" ref="A3:A5" si="0">J3</f>
        <v>5</v>
      </c>
      <c r="B3" s="14">
        <v>41883</v>
      </c>
      <c r="C3" s="14">
        <v>1027428</v>
      </c>
      <c r="D3" s="17">
        <v>300000122396168</v>
      </c>
      <c r="E3" s="12" t="s">
        <v>58</v>
      </c>
      <c r="F3" s="12" t="s">
        <v>59</v>
      </c>
      <c r="G3" s="12" t="s">
        <v>60</v>
      </c>
      <c r="H3" s="13">
        <v>1</v>
      </c>
      <c r="I3" s="12" t="s">
        <v>70</v>
      </c>
      <c r="J3" s="12">
        <v>5</v>
      </c>
    </row>
    <row r="4" spans="1:10">
      <c r="A4" s="7">
        <f t="shared" si="0"/>
        <v>7</v>
      </c>
      <c r="B4" s="14">
        <v>39692</v>
      </c>
      <c r="C4" s="14">
        <v>1027428</v>
      </c>
      <c r="D4" s="17">
        <v>300000122370186</v>
      </c>
      <c r="E4" s="12" t="s">
        <v>58</v>
      </c>
      <c r="F4" s="12" t="s">
        <v>59</v>
      </c>
      <c r="G4" s="12" t="s">
        <v>60</v>
      </c>
      <c r="H4" s="13">
        <v>1</v>
      </c>
      <c r="I4" s="12" t="s">
        <v>70</v>
      </c>
      <c r="J4" s="12">
        <v>7</v>
      </c>
    </row>
    <row r="5" spans="1:10">
      <c r="A5" s="7">
        <f t="shared" si="0"/>
        <v>18</v>
      </c>
      <c r="B5" s="14">
        <v>29495</v>
      </c>
      <c r="C5" s="14">
        <v>1027428</v>
      </c>
      <c r="D5" s="17">
        <v>300000122363391</v>
      </c>
      <c r="E5" s="12" t="s">
        <v>58</v>
      </c>
      <c r="F5" s="12" t="s">
        <v>59</v>
      </c>
      <c r="G5" s="12" t="s">
        <v>60</v>
      </c>
      <c r="H5" s="13">
        <v>1</v>
      </c>
      <c r="I5" s="12" t="s">
        <v>70</v>
      </c>
      <c r="J5" s="12">
        <v>18</v>
      </c>
    </row>
  </sheetData>
  <sortState xmlns:xlrd2="http://schemas.microsoft.com/office/spreadsheetml/2017/richdata2" ref="A3:J5">
    <sortCondition ref="J3:J5"/>
    <sortCondition ref="B3:B5"/>
    <sortCondition ref="F3:F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6"/>
  <dimension ref="A2:J4"/>
  <sheetViews>
    <sheetView tabSelected="1" zoomScaleNormal="100" workbookViewId="0">
      <pane ySplit="2" topLeftCell="A3" activePane="bottomLeft" state="frozen"/>
      <selection pane="bottomLeft" activeCell="G17" sqref="G17"/>
    </sheetView>
  </sheetViews>
  <sheetFormatPr defaultRowHeight="15"/>
  <cols>
    <col min="1" max="1" width="13.5703125" bestFit="1" customWidth="1"/>
    <col min="2" max="2" width="11.140625" bestFit="1" customWidth="1"/>
    <col min="4" max="4" width="11.140625" bestFit="1" customWidth="1"/>
    <col min="9" max="9" width="11.140625" bestFit="1" customWidth="1"/>
    <col min="10" max="10" width="10.7109375" bestFit="1" customWidth="1"/>
  </cols>
  <sheetData>
    <row r="2" spans="1:10" ht="31.5">
      <c r="A2" s="1" t="s">
        <v>10</v>
      </c>
      <c r="B2" s="1" t="s">
        <v>36</v>
      </c>
      <c r="C2" s="1" t="s">
        <v>7</v>
      </c>
      <c r="D2" s="1" t="s">
        <v>8</v>
      </c>
      <c r="E2" s="1" t="s">
        <v>12</v>
      </c>
      <c r="F2" s="1" t="s">
        <v>9</v>
      </c>
      <c r="G2" s="1" t="s">
        <v>13</v>
      </c>
      <c r="H2" s="1" t="s">
        <v>14</v>
      </c>
      <c r="I2" s="1" t="s">
        <v>15</v>
      </c>
    </row>
    <row r="3" spans="1:10">
      <c r="A3">
        <v>5</v>
      </c>
      <c r="B3">
        <f>_xlfn.IFNA(VLOOKUP($A3,HCM!$A$3:$F$8659,1,FALSE),"Not Loaded")</f>
        <v>5</v>
      </c>
      <c r="C3" t="str">
        <f>IF($B3="Not Loaded","Not Loaded",IF(VLOOKUP($A3,STG!$A$3:$AD$8754,4,FALSE)=VLOOKUP($A3,HDL!$A$3:$T$8752,2,FALSE), IF(VLOOKUP($A3,HDL!$A$3:$T$8752,2,FALSE)= ROUND(VLOOKUP($A3,HCM!$A$3:$T$8659,2,FALSE),0),"OK","HCM&lt;&gt;HDL"),"STG&lt;&gt;HDL"))</f>
        <v>OK</v>
      </c>
      <c r="D3" t="str">
        <f>IF($B3="Not Loaded","Not Loaded",IF(VLOOKUP($A3,STG!$A$3:$AD$8754,5,FALSE)=VLOOKUP($A3,HDL!$A$3:$T$8752,3,FALSE), IF(VLOOKUP($A3,HDL!$A$3:$T$8752,3,FALSE)= ROUND(VLOOKUP($A3,HCM!$A$3:$T$8659,3,FALSE),0),"OK","HCM&lt;&gt;HDL"),"STG&lt;&gt;HDL"))</f>
        <v>OK</v>
      </c>
      <c r="E3" t="str">
        <f>IF($B3="Not Loaded","Not Loaded",IF(VLOOKUP($A3,STG!$A$3:$AD$8754,9,FALSE)=VLOOKUP($A3,HDL!$A$3:$T$8752,9,FALSE), IF(VLOOKUP($A3,HDL!$A$3:$T$8752,9,FALSE)=VLOOKUP($A3,HCM!$A$3:$T$8659,6,FALSE),"OK","HCM&lt;&gt;HDL"),"STG&lt;&gt;HDL"))</f>
        <v>OK</v>
      </c>
      <c r="F3" t="str">
        <f>IF($B3="Not Loaded","Not Loaded",IF(VLOOKUP($A3,STG!$A$3:$AD$8754,6,FALSE)=VLOOKUP($A3,HDL!$A$3:$T$8752,5,FALSE), IF(VLOOKUP($A3,HDL!$A$3:$T$8752,5,FALSE)=VLOOKUP($A3,HCM!$A$3:$T$8659,5,FALSE),"OK","HCM&lt;&gt;HDL"),"STG&lt;&gt;HDL"))</f>
        <v>OK</v>
      </c>
      <c r="G3" t="str">
        <f>IF($B3="Not Loaded","Not Loaded",IF(VLOOKUP($A3,STG!$A$3:$AD$8754,10,FALSE)=VLOOKUP($A3,HDL!$A$3:$T$8752,10,FALSE), IF(VLOOKUP($A3,HDL!$A$3:$T$8752,10,FALSE)=VLOOKUP($A3,HCM!$A$3:$T$8659,7,FALSE),"OK","HCM&lt;&gt;HDL"),"STG&lt;&gt;HDL"))</f>
        <v>OK</v>
      </c>
      <c r="H3" t="str">
        <f>IF($B3="Not Loaded","Not Loaded",IF(VLOOKUP($A3,STG!$A$3:$AD$8754,11,FALSE)=VLOOKUP($A3,HDL!$A$3:$T$8752,11,FALSE), IF(VLOOKUP($A3,HDL!$A$3:$T$8752,11,FALSE)=_xlfn.NUMBERVALUE(VLOOKUP($A3,HCM!$A$3:$T$8659,8,FALSE)),"OK","HCM&lt;&gt;HDL"),"STG&lt;&gt;HDL"))</f>
        <v>OK</v>
      </c>
      <c r="I3" t="str">
        <f>IF($B3="Not Loaded","Not Loaded",IF(VLOOKUP($A3,STG!$A$3:$AD$8754,12,FALSE)=VLOOKUP($A3,HDL!$A$3:$T$8752,12,FALSE), IF(VLOOKUP($A3,HDL!$A$3:$T$8752,12,FALSE)=IF(VLOOKUP($A3,HCM!$A$3:$T$8659,9,FALSE)="A","ACTIVE"),"OK","HCM&lt;&gt;HDL"),"STG&lt;&gt;HDL"))</f>
        <v>OK</v>
      </c>
    </row>
    <row r="4" spans="1:10">
      <c r="A4">
        <v>7</v>
      </c>
      <c r="B4">
        <f>_xlfn.IFNA(VLOOKUP($A4,HCM!$A$3:$F$8659,1,FALSE),"Not Loaded")</f>
        <v>7</v>
      </c>
      <c r="C4" t="str">
        <f>IF($B4="Not Loaded","Not Loaded",IF(VLOOKUP($A4,STG!$A$3:$AD$8754,4,FALSE)=VLOOKUP($A4,HDL!$A$3:$T$8752,2,FALSE), IF(VLOOKUP($A4,HDL!$A$3:$T$8752,2,FALSE)= ROUND(VLOOKUP($A4,HCM!$A$3:$T$8659,2,FALSE),0),"OK","HCM&lt;&gt;HDL"),"STG&lt;&gt;HDL"))</f>
        <v>OK</v>
      </c>
      <c r="D4" t="str">
        <f>IF($B4="Not Loaded","Not Loaded",IF(VLOOKUP($A4,STG!$A$3:$AD$8754,5,FALSE)=VLOOKUP($A4,HDL!$A$3:$T$8752,3,FALSE), IF(VLOOKUP($A4,HDL!$A$3:$T$8752,3,FALSE)= ROUND(VLOOKUP($A4,HCM!$A$3:$T$8659,3,FALSE),0),"OK","HCM&lt;&gt;HDL"),"STG&lt;&gt;HDL"))</f>
        <v>OK</v>
      </c>
      <c r="E4" t="str">
        <f>IF($B4="Not Loaded","Not Loaded",IF(VLOOKUP($A4,STG!$A$3:$AD$8754,9,FALSE)=VLOOKUP($A4,HDL!$A$3:$T$8752,9,FALSE), IF(VLOOKUP($A4,HDL!$A$3:$T$8752,9,FALSE)=VLOOKUP($A4,HCM!$A$3:$T$8659,6,FALSE),"OK","HCM&lt;&gt;HDL"),"STG&lt;&gt;HDL"))</f>
        <v>OK</v>
      </c>
      <c r="F4" t="str">
        <f>IF($B4="Not Loaded","Not Loaded",IF(VLOOKUP($A4,STG!$A$3:$AD$8754,6,FALSE)=VLOOKUP($A4,HDL!$A$3:$T$8752,5,FALSE), IF(VLOOKUP($A4,HDL!$A$3:$T$8752,5,FALSE)=VLOOKUP($A4,HCM!$A$3:$T$8659,5,FALSE),"OK","HCM&lt;&gt;HDL"),"STG&lt;&gt;HDL"))</f>
        <v>OK</v>
      </c>
      <c r="G4" t="str">
        <f>IF($B4="Not Loaded","Not Loaded",IF(VLOOKUP($A4,STG!$A$3:$AD$8754,10,FALSE)=VLOOKUP($A4,HDL!$A$3:$T$8752,10,FALSE), IF(VLOOKUP($A4,HDL!$A$3:$T$8752,10,FALSE)=VLOOKUP($A4,HCM!$A$3:$T$8659,7,FALSE),"OK","HCM&lt;&gt;HDL"),"STG&lt;&gt;HDL"))</f>
        <v>OK</v>
      </c>
      <c r="H4" t="str">
        <f>IF($B4="Not Loaded","Not Loaded",IF(VLOOKUP($A4,STG!$A$3:$AD$8754,11,FALSE)=VLOOKUP($A4,HDL!$A$3:$T$8752,11,FALSE), IF(VLOOKUP($A4,HDL!$A$3:$T$8752,11,FALSE)=_xlfn.NUMBERVALUE(VLOOKUP($A4,HCM!$A$3:$T$8659,8,FALSE)),"OK","HCM&lt;&gt;HDL"),"STG&lt;&gt;HDL"))</f>
        <v>OK</v>
      </c>
      <c r="I4" t="str">
        <f>IF($B4="Not Loaded","Not Loaded",IF(VLOOKUP($A4,STG!$A$3:$AD$8754,12,FALSE)=VLOOKUP($A4,HDL!$A$3:$T$8752,12,FALSE), IF(VLOOKUP($A4,HDL!$A$3:$T$8752,12,FALSE)=IF(VLOOKUP($A4,HCM!$A$3:$T$8659,9,FALSE)="A","ACTIVE"),"OK","HCM&lt;&gt;HDL"),"STG&lt;&gt;HDL"))</f>
        <v>OK</v>
      </c>
      <c r="J4" s="4"/>
    </row>
  </sheetData>
  <conditionalFormatting sqref="C3:I4">
    <cfRule type="cellIs" dxfId="3" priority="6" operator="equal">
      <formula>"Not Loaded"</formula>
    </cfRule>
    <cfRule type="containsText" dxfId="2" priority="7" operator="containsText" text="&lt;&gt;">
      <formula>NOT(ISERROR(SEARCH("&lt;&gt;",C3)))</formula>
    </cfRule>
    <cfRule type="cellIs" dxfId="1" priority="8" operator="equal">
      <formula>"OK"</formula>
    </cfRule>
  </conditionalFormatting>
  <conditionalFormatting sqref="B3:B4">
    <cfRule type="cellIs" dxfId="0" priority="5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B5AD8-C3C1-42B5-84D4-952327DC24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999C3-C0A2-4B17-BD64-B3A938C8D0FF}">
  <ds:schemaRefs>
    <ds:schemaRef ds:uri="http://purl.org/dc/terms/"/>
    <ds:schemaRef ds:uri="ac6a0247-43fa-4535-a5fb-6906f8e53d5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9e5ebb6e-1584-4dc0-b988-3e8cf38876a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4A2B421-06FE-4F73-8575-C0AB5D14FA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2018-01-29T13:17:23Z</dcterms:created>
  <dcterms:modified xsi:type="dcterms:W3CDTF">2021-07-05T15:04:08Z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Security">
    <vt:lpwstr/>
  </property>
  <property fmtid="{D5CDD505-2E9C-101B-9397-08002B2CF9AE}" pid="4" name="Document Security Type">
    <vt:lpwstr>1;#Restricted|a3967369-70e6-4d62-983e-0cb1053b6319</vt:lpwstr>
  </property>
  <property fmtid="{D5CDD505-2E9C-101B-9397-08002B2CF9AE}" pid="5" name="p50bba6284424fd8aeaf865684155bcf">
    <vt:lpwstr/>
  </property>
</Properties>
</file>