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B339168D-6811-41AF-B3E3-B6E8B7045A0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1" r:id="rId1"/>
    <sheet name="STG" sheetId="2" r:id="rId2"/>
    <sheet name="HDL" sheetId="3" r:id="rId3"/>
    <sheet name="HCM" sheetId="4" r:id="rId4"/>
    <sheet name="Rec" sheetId="5" r:id="rId5"/>
  </sheets>
  <definedNames>
    <definedName name="_xlnm._FilterDatabase" localSheetId="3" hidden="1">HCM!$A$2:$BG$4</definedName>
    <definedName name="_xlnm._FilterDatabase" localSheetId="2" hidden="1">HDL!$A$2:$AZ$2</definedName>
    <definedName name="_xlnm._FilterDatabase" localSheetId="4" hidden="1">Rec!$A$2:$AN$4</definedName>
    <definedName name="_xlnm._FilterDatabase" localSheetId="1" hidden="1">STG!$A$2:$A$2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3" l="1"/>
  <c r="A3" i="3"/>
  <c r="A3" i="4" l="1"/>
  <c r="A4" i="4"/>
  <c r="A5" i="2"/>
  <c r="A4" i="2"/>
  <c r="B10" i="1" l="1"/>
  <c r="B4" i="5"/>
  <c r="B3" i="5"/>
  <c r="C10" i="1"/>
  <c r="D10" i="1"/>
  <c r="AL3" i="5" l="1"/>
  <c r="D3" i="5"/>
  <c r="F4" i="5"/>
  <c r="V4" i="5"/>
  <c r="AL4" i="5"/>
  <c r="R4" i="5"/>
  <c r="J4" i="5"/>
  <c r="N4" i="5"/>
  <c r="AD4" i="5"/>
  <c r="AH4" i="5"/>
  <c r="Z4" i="5"/>
  <c r="D4" i="5"/>
  <c r="L4" i="5"/>
  <c r="T4" i="5"/>
  <c r="AB4" i="5"/>
  <c r="AJ4" i="5"/>
  <c r="C4" i="5"/>
  <c r="H4" i="5"/>
  <c r="P4" i="5"/>
  <c r="X4" i="5"/>
  <c r="AF4" i="5"/>
  <c r="AN4" i="5"/>
  <c r="AK4" i="5"/>
  <c r="AG4" i="5"/>
  <c r="AC4" i="5"/>
  <c r="Y4" i="5"/>
  <c r="U4" i="5"/>
  <c r="Q4" i="5"/>
  <c r="M4" i="5"/>
  <c r="I4" i="5"/>
  <c r="E4" i="5"/>
  <c r="AM4" i="5"/>
  <c r="AI4" i="5"/>
  <c r="AE4" i="5"/>
  <c r="AA4" i="5"/>
  <c r="W4" i="5"/>
  <c r="S4" i="5"/>
  <c r="O4" i="5"/>
  <c r="K4" i="5"/>
  <c r="G4" i="5"/>
  <c r="AN3" i="5"/>
  <c r="AJ3" i="5"/>
  <c r="AH3" i="5"/>
  <c r="AF3" i="5"/>
  <c r="AD3" i="5"/>
  <c r="AB3" i="5"/>
  <c r="Z3" i="5"/>
  <c r="AM3" i="5"/>
  <c r="AK3" i="5"/>
  <c r="AI3" i="5"/>
  <c r="AG3" i="5"/>
  <c r="AE3" i="5"/>
  <c r="AC3" i="5"/>
  <c r="AA3" i="5"/>
  <c r="Y3" i="5"/>
  <c r="H3" i="5"/>
  <c r="U3" i="5"/>
  <c r="S3" i="5"/>
  <c r="W3" i="5"/>
  <c r="V3" i="5"/>
  <c r="T3" i="5"/>
  <c r="R3" i="5"/>
  <c r="X3" i="5"/>
  <c r="P3" i="5"/>
  <c r="N3" i="5"/>
  <c r="L3" i="5"/>
  <c r="J3" i="5"/>
  <c r="F3" i="5"/>
  <c r="O3" i="5"/>
  <c r="K3" i="5"/>
  <c r="G3" i="5"/>
  <c r="C3" i="5"/>
  <c r="M3" i="5"/>
  <c r="E3" i="5"/>
  <c r="Q3" i="5"/>
  <c r="I3" i="5"/>
  <c r="E15" i="1"/>
  <c r="C15" i="1"/>
  <c r="B15" i="1"/>
  <c r="F13" i="1" l="1"/>
  <c r="F14" i="1"/>
  <c r="F12" i="1"/>
  <c r="F11" i="1"/>
  <c r="I12" i="1"/>
  <c r="I14" i="1"/>
  <c r="I13" i="1"/>
  <c r="I11" i="1"/>
  <c r="Q12" i="1"/>
  <c r="Q13" i="1"/>
  <c r="Q11" i="1"/>
  <c r="Q14" i="1"/>
  <c r="L11" i="1"/>
  <c r="L13" i="1"/>
  <c r="L12" i="1"/>
  <c r="L14" i="1"/>
  <c r="S11" i="1"/>
  <c r="S12" i="1"/>
  <c r="S13" i="1"/>
  <c r="S14" i="1"/>
  <c r="J11" i="1"/>
  <c r="J13" i="1"/>
  <c r="J14" i="1"/>
  <c r="J12" i="1"/>
  <c r="AB11" i="1"/>
  <c r="AB13" i="1"/>
  <c r="AB14" i="1"/>
  <c r="AB12" i="1"/>
  <c r="X11" i="1"/>
  <c r="X13" i="1"/>
  <c r="X12" i="1"/>
  <c r="X14" i="1"/>
  <c r="T11" i="1"/>
  <c r="T13" i="1"/>
  <c r="T14" i="1"/>
  <c r="T12" i="1"/>
  <c r="AI11" i="1"/>
  <c r="AI12" i="1"/>
  <c r="AI13" i="1"/>
  <c r="AI14" i="1"/>
  <c r="AE11" i="1"/>
  <c r="AE12" i="1"/>
  <c r="AE13" i="1"/>
  <c r="AE14" i="1"/>
  <c r="W11" i="1"/>
  <c r="W12" i="1"/>
  <c r="W13" i="1"/>
  <c r="W14" i="1"/>
  <c r="AK11" i="1"/>
  <c r="AK12" i="1"/>
  <c r="AK13" i="1"/>
  <c r="AK14" i="1"/>
  <c r="AC11" i="1"/>
  <c r="AC12" i="1"/>
  <c r="AC13" i="1"/>
  <c r="AC14" i="1"/>
  <c r="AP12" i="1"/>
  <c r="AP14" i="1"/>
  <c r="AP13" i="1"/>
  <c r="AP11" i="1"/>
  <c r="AL12" i="1"/>
  <c r="AL14" i="1"/>
  <c r="AL11" i="1"/>
  <c r="AL13" i="1"/>
  <c r="AO11" i="1"/>
  <c r="AO12" i="1"/>
  <c r="AO13" i="1"/>
  <c r="AO14" i="1"/>
  <c r="AJ11" i="1"/>
  <c r="AJ13" i="1"/>
  <c r="AJ12" i="1"/>
  <c r="AJ14" i="1"/>
  <c r="K12" i="1"/>
  <c r="K14" i="1"/>
  <c r="K11" i="1"/>
  <c r="K13" i="1"/>
  <c r="G12" i="1"/>
  <c r="G14" i="1"/>
  <c r="G11" i="1"/>
  <c r="G13" i="1"/>
  <c r="O12" i="1"/>
  <c r="O11" i="1"/>
  <c r="O14" i="1"/>
  <c r="O13" i="1"/>
  <c r="H11" i="1"/>
  <c r="H13" i="1"/>
  <c r="H12" i="1"/>
  <c r="H14" i="1"/>
  <c r="P11" i="1"/>
  <c r="P13" i="1"/>
  <c r="P12" i="1"/>
  <c r="P14" i="1"/>
  <c r="AD12" i="1"/>
  <c r="AD14" i="1"/>
  <c r="AD11" i="1"/>
  <c r="AD13" i="1"/>
  <c r="Z12" i="1"/>
  <c r="Z14" i="1"/>
  <c r="Z13" i="1"/>
  <c r="Z11" i="1"/>
  <c r="V12" i="1"/>
  <c r="V14" i="1"/>
  <c r="V11" i="1"/>
  <c r="V13" i="1"/>
  <c r="N11" i="1"/>
  <c r="N13" i="1"/>
  <c r="N14" i="1"/>
  <c r="N12" i="1"/>
  <c r="AG11" i="1"/>
  <c r="AG12" i="1"/>
  <c r="AG13" i="1"/>
  <c r="AG14" i="1"/>
  <c r="AA11" i="1"/>
  <c r="AA12" i="1"/>
  <c r="AA13" i="1"/>
  <c r="AA14" i="1"/>
  <c r="R12" i="1"/>
  <c r="R14" i="1"/>
  <c r="R13" i="1"/>
  <c r="R11" i="1"/>
  <c r="AH12" i="1"/>
  <c r="AH14" i="1"/>
  <c r="AH13" i="1"/>
  <c r="AH11" i="1"/>
  <c r="U11" i="1"/>
  <c r="U12" i="1"/>
  <c r="U13" i="1"/>
  <c r="U14" i="1"/>
  <c r="AN11" i="1"/>
  <c r="AN13" i="1"/>
  <c r="AN14" i="1"/>
  <c r="AN12" i="1"/>
  <c r="AF11" i="1"/>
  <c r="AF13" i="1"/>
  <c r="AF12" i="1"/>
  <c r="AF14" i="1"/>
  <c r="AQ11" i="1"/>
  <c r="AQ12" i="1"/>
  <c r="AQ13" i="1"/>
  <c r="AQ14" i="1"/>
  <c r="AM11" i="1"/>
  <c r="AM12" i="1"/>
  <c r="AM13" i="1"/>
  <c r="AM14" i="1"/>
  <c r="Y11" i="1"/>
  <c r="Y12" i="1"/>
  <c r="Y13" i="1"/>
  <c r="Y14" i="1"/>
  <c r="M12" i="1"/>
  <c r="M14" i="1"/>
  <c r="M13" i="1"/>
  <c r="M11" i="1"/>
  <c r="F15" i="1" l="1"/>
  <c r="AP15" i="1"/>
  <c r="AH15" i="1"/>
  <c r="M15" i="1"/>
  <c r="Z15" i="1"/>
  <c r="P15" i="1"/>
  <c r="R15" i="1"/>
  <c r="I15" i="1"/>
  <c r="Y15" i="1"/>
  <c r="AM15" i="1"/>
  <c r="AQ15" i="1"/>
  <c r="AF15" i="1"/>
  <c r="AN15" i="1"/>
  <c r="U15" i="1"/>
  <c r="AA15" i="1"/>
  <c r="AG15" i="1"/>
  <c r="N15" i="1"/>
  <c r="V15" i="1"/>
  <c r="AD15" i="1"/>
  <c r="H15" i="1"/>
  <c r="G15" i="1"/>
  <c r="K15" i="1"/>
  <c r="AJ15" i="1"/>
  <c r="AO15" i="1"/>
  <c r="AL15" i="1"/>
  <c r="AC15" i="1"/>
  <c r="AK15" i="1"/>
  <c r="W15" i="1"/>
  <c r="AE15" i="1"/>
  <c r="AI15" i="1"/>
  <c r="T15" i="1"/>
  <c r="X15" i="1"/>
  <c r="AB15" i="1"/>
  <c r="J15" i="1"/>
  <c r="S15" i="1"/>
  <c r="L15" i="1"/>
  <c r="Q15" i="1"/>
  <c r="O15" i="1"/>
  <c r="D15" i="1"/>
</calcChain>
</file>

<file path=xl/sharedStrings.xml><?xml version="1.0" encoding="utf-8"?>
<sst xmlns="http://schemas.openxmlformats.org/spreadsheetml/2006/main" count="509" uniqueCount="243">
  <si>
    <t>Data Migration Phase 1a Reconciliations</t>
  </si>
  <si>
    <t>Entity</t>
  </si>
  <si>
    <t>Date</t>
  </si>
  <si>
    <t>Summary</t>
  </si>
  <si>
    <t>Staging</t>
  </si>
  <si>
    <t>HDL</t>
  </si>
  <si>
    <t>HCM</t>
  </si>
  <si>
    <t>PrimaryFlag</t>
  </si>
  <si>
    <t>SourceSystemOwner</t>
  </si>
  <si>
    <t>SourceSystemId</t>
  </si>
  <si>
    <t>PERSON_NUMBER</t>
  </si>
  <si>
    <t>PRIMARY_FLAG</t>
  </si>
  <si>
    <t>CATEGORY_CODE</t>
  </si>
  <si>
    <t>ACTION_CODE</t>
  </si>
  <si>
    <t>REASON_CODE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</si>
  <si>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</si>
  <si>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</si>
  <si>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</si>
  <si>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</si>
  <si>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</si>
  <si>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</si>
  <si>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</si>
  <si>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</si>
  <si>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</si>
  <si>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</si>
  <si>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</si>
  <si>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Records</t>
  </si>
  <si>
    <t>OK</t>
  </si>
  <si>
    <t>Not Loaded</t>
  </si>
  <si>
    <t>STG&lt;&gt;HDL</t>
  </si>
  <si>
    <t>HCM&lt;&gt;HDL</t>
  </si>
  <si>
    <t>DATE_START</t>
  </si>
  <si>
    <t>ASSIGNMENT_NUMBER</t>
  </si>
  <si>
    <t>LEGAL_EMPLOYER_NAME</t>
  </si>
  <si>
    <t>WORKER_TYPE</t>
  </si>
  <si>
    <t>DateStart</t>
  </si>
  <si>
    <t>LegalEmployerName</t>
  </si>
  <si>
    <t>WorkerType</t>
  </si>
  <si>
    <t>ActionCode</t>
  </si>
  <si>
    <t>APPOINTMENT_EFF_START_DATE</t>
  </si>
  <si>
    <t>APPOINTMENT_EFF_END_DATE</t>
  </si>
  <si>
    <t>EFFECTIVE_SEQUENCE</t>
  </si>
  <si>
    <t>EFFECTIVE_LATEST_CHANGE</t>
  </si>
  <si>
    <t>ASSIGNMENT_TYPE</t>
  </si>
  <si>
    <t>ASSIGNMENT_NAME</t>
  </si>
  <si>
    <t>ASSIGNMENT_STATUS_TYPE_CODE</t>
  </si>
  <si>
    <t>BUSINESS_UNIT_SHORT_CODE</t>
  </si>
  <si>
    <t>DATE_PROBATION_END</t>
  </si>
  <si>
    <t>WORKER_CATEGORY</t>
  </si>
  <si>
    <t>ASSIGNMENT_CATEGORY</t>
  </si>
  <si>
    <t>GRADE_CODE</t>
  </si>
  <si>
    <t>GRADE_LADDER_PGM_NAME</t>
  </si>
  <si>
    <t>HOURLY_SALARIED_CODE</t>
  </si>
  <si>
    <t>JOB_CODE</t>
  </si>
  <si>
    <t>LOCATION_CODE</t>
  </si>
  <si>
    <t>NORMAL_HOURS</t>
  </si>
  <si>
    <t>FREQUENCY</t>
  </si>
  <si>
    <t>NOTICE_PERIOD</t>
  </si>
  <si>
    <t>NOTICE_PERIOD_UOM</t>
  </si>
  <si>
    <t>PERSON_TYPE_CODE</t>
  </si>
  <si>
    <t>POSITION_CODE</t>
  </si>
  <si>
    <t>POSITION_OVERRIDE_FLAG</t>
  </si>
  <si>
    <t>PRIMARY_ASSIGNMENT_FLAG</t>
  </si>
  <si>
    <t>PROBATION_PERIOD</t>
  </si>
  <si>
    <t>PROBATION_UNIT</t>
  </si>
  <si>
    <t>PROJECTED_END_DATE</t>
  </si>
  <si>
    <t>DEPARTMENT_NAME</t>
  </si>
  <si>
    <t>FREEZE_START_DATE</t>
  </si>
  <si>
    <t>FULL_PART_TIME</t>
  </si>
  <si>
    <t>NHSCON</t>
  </si>
  <si>
    <t>JOB_TITLE</t>
  </si>
  <si>
    <t>GRADE_EFF_START_DATE</t>
  </si>
  <si>
    <t>GRADE_EFF_END_DATE</t>
  </si>
  <si>
    <t>GRADE_STEP_NAME</t>
  </si>
  <si>
    <t>MANAGER_TYPE</t>
  </si>
  <si>
    <t>Assignment</t>
  </si>
  <si>
    <t>EffectiveStartDate</t>
  </si>
  <si>
    <t>EffectiveEndDate</t>
  </si>
  <si>
    <t>EffectiveSequence</t>
  </si>
  <si>
    <t>EffectiveLatestChange</t>
  </si>
  <si>
    <t>AssignmentType</t>
  </si>
  <si>
    <t>AssignmentName</t>
  </si>
  <si>
    <t>AssignmentNumber</t>
  </si>
  <si>
    <t>AssignmentStatusTypeId</t>
  </si>
  <si>
    <t>BusinessUnitShortCode</t>
  </si>
  <si>
    <t>DateProbationEnd</t>
  </si>
  <si>
    <t>WorkerCategory</t>
  </si>
  <si>
    <t>AssignmentCategory</t>
  </si>
  <si>
    <t>GradeCode</t>
  </si>
  <si>
    <t>GradeLadderPgmName</t>
  </si>
  <si>
    <t>HourlySalariedCode</t>
  </si>
  <si>
    <t>JobCode</t>
  </si>
  <si>
    <t>LocationCode</t>
  </si>
  <si>
    <t>NormalHours</t>
  </si>
  <si>
    <t>Frequency</t>
  </si>
  <si>
    <t>NoticePeriod</t>
  </si>
  <si>
    <t>NoticePeriodUOM</t>
  </si>
  <si>
    <t>PersonTypeCode</t>
  </si>
  <si>
    <t>PositionCode</t>
  </si>
  <si>
    <t>PositionOverrideFlag</t>
  </si>
  <si>
    <t>PrimaryAssignmentFlag</t>
  </si>
  <si>
    <t>ProbationPeriod</t>
  </si>
  <si>
    <t>ProbationUnit</t>
  </si>
  <si>
    <t>ProjectedEndDate</t>
  </si>
  <si>
    <t>DepartmentName</t>
  </si>
  <si>
    <t>FreezeStartDate</t>
  </si>
  <si>
    <t>CategoryCode</t>
  </si>
  <si>
    <t>FullPartTime</t>
  </si>
  <si>
    <t>AssignmentId</t>
  </si>
  <si>
    <t>Loaded</t>
  </si>
  <si>
    <t>SpecialCeilingStep</t>
  </si>
  <si>
    <t>GspEligibilityFlag</t>
  </si>
  <si>
    <t>SystemPersonType</t>
  </si>
  <si>
    <t>Unique Identifier</t>
  </si>
  <si>
    <t>ReasonCode</t>
  </si>
  <si>
    <t>FLEX_PER_ASG_DF</t>
  </si>
  <si>
    <t>tsandcs</t>
  </si>
  <si>
    <t>PersonId</t>
  </si>
  <si>
    <t>WorkTermsAssignmentId</t>
  </si>
  <si>
    <t>PeriodOfServiceId</t>
  </si>
  <si>
    <t>Environment</t>
  </si>
  <si>
    <t>WRK_REL_ASG_NUMBER</t>
  </si>
  <si>
    <t>TERMS_AND_CONDITIONS</t>
  </si>
  <si>
    <t>GRADE_STEP_CEILING</t>
  </si>
  <si>
    <t>HEAD_COUNT</t>
  </si>
  <si>
    <t>FTE</t>
  </si>
  <si>
    <t>MGR_EFFECTIVE_START_DATE</t>
  </si>
  <si>
    <t>MGR_EFFECTIVE_END_DATE</t>
  </si>
  <si>
    <t>PER_EFFECTIVE_START_DATE</t>
  </si>
  <si>
    <t>PER_EFFECTIVE_END_DATE</t>
  </si>
  <si>
    <t>EMP_PERSON_NUMBER</t>
  </si>
  <si>
    <t>EMP_ASSIGNMENT_NUMBER</t>
  </si>
  <si>
    <t>MGR_PERSON_NUMBER</t>
  </si>
  <si>
    <t>MGR_ASSIGNMENT_NUMBER</t>
  </si>
  <si>
    <t>RECORD_TYPE</t>
  </si>
  <si>
    <t>DEPT_EXPENSE_ACCOUNT</t>
  </si>
  <si>
    <t>Company</t>
  </si>
  <si>
    <t>Analysis</t>
  </si>
  <si>
    <t>CostCentre</t>
  </si>
  <si>
    <t>Activity</t>
  </si>
  <si>
    <t>SourceofFunds</t>
  </si>
  <si>
    <t>Intercompnay</t>
  </si>
  <si>
    <t>Spare</t>
  </si>
  <si>
    <t>ACTIONCODE</t>
  </si>
  <si>
    <t>EFFECTIVESTARTDATE</t>
  </si>
  <si>
    <t>EFFECTIVEENDDATE</t>
  </si>
  <si>
    <t>EFFECTIVESEQUENCE</t>
  </si>
  <si>
    <t>EFFECTIVELATESTCHANGE</t>
  </si>
  <si>
    <t>ASSIGNMENTTYPE</t>
  </si>
  <si>
    <t>ASSIGNMENTNAME</t>
  </si>
  <si>
    <t>ASSIGNMENTNUMBER</t>
  </si>
  <si>
    <t>WORKTERMASSIGNMENTNUMBER</t>
  </si>
  <si>
    <t>ASSIGNMENTSTATUSTYPECODE</t>
  </si>
  <si>
    <t>BUSINESSUNITSHORTCODE</t>
  </si>
  <si>
    <t>DATEPROBATIONEND</t>
  </si>
  <si>
    <t>WORKERCATEGORY</t>
  </si>
  <si>
    <t>ASSIGNMENTCATEGORY</t>
  </si>
  <si>
    <t>GRADECODE</t>
  </si>
  <si>
    <t>GRADELADDERPGMNAME</t>
  </si>
  <si>
    <t>HOURLYSALARIEDCODE</t>
  </si>
  <si>
    <t>JOBCODE</t>
  </si>
  <si>
    <t>LOCATIONCODE</t>
  </si>
  <si>
    <t>NORMALHOURS</t>
  </si>
  <si>
    <t>NOTICEPERIOD</t>
  </si>
  <si>
    <t>NOTICEPERIODUOM</t>
  </si>
  <si>
    <t>PERSONNUMBER</t>
  </si>
  <si>
    <t>DATESTART</t>
  </si>
  <si>
    <t>WORKERTYPE</t>
  </si>
  <si>
    <t>LEGALEMPLOYERNAME</t>
  </si>
  <si>
    <t>PERSONTYPECODE</t>
  </si>
  <si>
    <t>POSITIONCODE</t>
  </si>
  <si>
    <t>POSITIONOVERRIDEFLAG</t>
  </si>
  <si>
    <t>PRIMARYASSIGNMENTFLAG</t>
  </si>
  <si>
    <t>PRIMARYFLAG</t>
  </si>
  <si>
    <t>PROBATIONPERIOD</t>
  </si>
  <si>
    <t>PROBATIONUNIT</t>
  </si>
  <si>
    <t>PROJECTEDENDDATE</t>
  </si>
  <si>
    <t>DEPARTMENTNAME</t>
  </si>
  <si>
    <t>FREEZESTARTDATE</t>
  </si>
  <si>
    <t>CATEGORYCODE</t>
  </si>
  <si>
    <t>FULLPARTTIME</t>
  </si>
  <si>
    <t>SOURCESYSTEMID</t>
  </si>
  <si>
    <t>SOURCESYSTEMOWNER</t>
  </si>
  <si>
    <t>TERMSANDCONDITIONS</t>
  </si>
  <si>
    <t>DEPTEXPENSEACCOUNT</t>
  </si>
  <si>
    <t>Assignment (Part1)</t>
  </si>
  <si>
    <t>PROD</t>
  </si>
  <si>
    <t>ASG_CHANGE</t>
  </si>
  <si>
    <t>Y</t>
  </si>
  <si>
    <t>E</t>
  </si>
  <si>
    <t>Teaching Fellow</t>
  </si>
  <si>
    <t>E1000175</t>
  </si>
  <si>
    <t>UOB Business Unit</t>
  </si>
  <si>
    <t>Fixed Term Contract</t>
  </si>
  <si>
    <t>Academic and Other Related</t>
  </si>
  <si>
    <t>Salaried</t>
  </si>
  <si>
    <t>T_TF_962</t>
  </si>
  <si>
    <t>University of Birmingham</t>
  </si>
  <si>
    <t>WEEKLY</t>
  </si>
  <si>
    <t>Months</t>
  </si>
  <si>
    <t>The University of Birmingham</t>
  </si>
  <si>
    <t>Employee</t>
  </si>
  <si>
    <t>Languages for All</t>
  </si>
  <si>
    <t>PART_TIME</t>
  </si>
  <si>
    <t>Teaching Associate</t>
  </si>
  <si>
    <t>MIGRATION</t>
  </si>
  <si>
    <t>PER_INFO_14MAY2019</t>
  </si>
  <si>
    <t>14-MAY-2019</t>
  </si>
  <si>
    <t>SIVA</t>
  </si>
  <si>
    <t>Administrative and Other Related</t>
  </si>
  <si>
    <t>GRADE_STEP</t>
  </si>
  <si>
    <t>10.41418.C036.10031.50001.00.000000</t>
  </si>
  <si>
    <t>TERMINATE</t>
  </si>
  <si>
    <t>E1000179</t>
  </si>
  <si>
    <t>Full-year irregular</t>
  </si>
  <si>
    <t>Hourly</t>
  </si>
  <si>
    <t>Casual</t>
  </si>
  <si>
    <t>PART TIME</t>
  </si>
  <si>
    <t>ASSIGNMENT</t>
  </si>
  <si>
    <t>10.41418.C057.10031.50001.00.000000</t>
  </si>
  <si>
    <t>HIRE</t>
  </si>
  <si>
    <t>Migrated Assignment</t>
  </si>
  <si>
    <t>N</t>
  </si>
  <si>
    <t>10</t>
  </si>
  <si>
    <t>10031</t>
  </si>
  <si>
    <t>ET1000175</t>
  </si>
  <si>
    <t>PER_1000175_ASG_E1000175</t>
  </si>
  <si>
    <t>DATA_MIGRATION</t>
  </si>
  <si>
    <t>Global Data Elements</t>
  </si>
  <si>
    <t>Weekly</t>
  </si>
  <si>
    <t>M</t>
  </si>
  <si>
    <t>EMP</t>
  </si>
  <si>
    <t>PER_ASG_EIT</t>
  </si>
  <si>
    <t>PER_1000175_WRT_E1000175</t>
  </si>
  <si>
    <t>3.00000120954044E14</t>
  </si>
  <si>
    <t>PER_1000175_WRR_E1000175</t>
  </si>
  <si>
    <t>41418</t>
  </si>
  <si>
    <t>C036</t>
  </si>
  <si>
    <t>50001</t>
  </si>
  <si>
    <t>00</t>
  </si>
  <si>
    <t>000000</t>
  </si>
  <si>
    <t>E1000175_43003</t>
  </si>
  <si>
    <t>E1000175_43190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</si>
</sst>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Dialog"/>
    </font>
    <font>
      <sz val="8"/>
      <color theme="1"/>
      <name val="Tahoma"/>
      <family val="2"/>
    </font>
    <font>
      <sz val="8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/>
      </patternFill>
    </fill>
    <fill>
      <patternFill patternType="solid">
        <fgColor rgb="FFCFE0F1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0" borderId="0"/>
  </cellStyleXfs>
  <cellXfs count="17">
    <xf numFmtId="0" fontId="0" fillId="0" borderId="0" xfId="0"/>
    <xf numFmtId="0" fontId="0" fillId="2" borderId="0" xfId="0" applyFill="1"/>
    <xf numFmtId="0" fontId="1" fillId="3" borderId="0" xfId="1"/>
    <xf numFmtId="15" fontId="0" fillId="0" borderId="0" xfId="0" applyNumberFormat="1"/>
    <xf numFmtId="0" fontId="3" fillId="0" borderId="0" xfId="0" applyFont="1" applyAlignment="1">
      <alignment horizontal="right"/>
    </xf>
    <xf numFmtId="0" fontId="4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1" fontId="0" fillId="0" borderId="0" xfId="0" applyNumberFormat="1"/>
    <xf numFmtId="0" fontId="5" fillId="4" borderId="2" xfId="0" applyFont="1" applyFill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 wrapText="1"/>
    </xf>
    <xf numFmtId="1" fontId="5" fillId="4" borderId="1" xfId="0" applyNumberFormat="1" applyFont="1" applyFill="1" applyBorder="1" applyAlignment="1">
      <alignment horizontal="left" vertical="top" wrapText="1"/>
    </xf>
  </cellXfs>
  <cellStyles count="3">
    <cellStyle name="Accent1" xfId="1" builtinId="29"/>
    <cellStyle name="Normal" xfId="0" builtinId="0"/>
    <cellStyle name="Normal 2" xfId="2" xr:uid="{00000000-0005-0000-0000-000002000000}"/>
  </cellStyles>
  <dxfs count="4">
    <dxf>
      <font>
        <color theme="0"/>
      </font>
      <fill>
        <patternFill>
          <bgColor rgb="FF00B050"/>
        </patternFill>
      </fill>
    </dxf>
    <dxf>
      <font>
        <color theme="5" tint="-0.2499465926084170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486307</xdr:colOff>
      <xdr:row>3</xdr:row>
      <xdr:rowOff>162027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10532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15"/>
  <sheetViews>
    <sheetView workbookViewId="0">
      <selection activeCell="J5" sqref="J5"/>
    </sheetView>
  </sheetViews>
  <sheetFormatPr defaultRowHeight="15"/>
  <cols>
    <col min="1" max="1" width="13.28515625" customWidth="1"/>
    <col min="10" max="10" width="10.140625" bestFit="1" customWidth="1"/>
  </cols>
  <sheetData>
    <row r="1" spans="1:43">
      <c r="H1" t="s">
        <v>0</v>
      </c>
    </row>
    <row r="2" spans="1:43">
      <c r="H2" t="s">
        <v>1</v>
      </c>
      <c r="J2" t="s">
        <v>185</v>
      </c>
    </row>
    <row r="3" spans="1:43">
      <c r="H3" t="s">
        <v>120</v>
      </c>
      <c r="J3" t="s">
        <v>186</v>
      </c>
    </row>
    <row r="4" spans="1:43">
      <c r="H4" t="s">
        <v>2</v>
      </c>
      <c r="J4" s="3">
        <v>43601</v>
      </c>
    </row>
    <row r="8" spans="1:43">
      <c r="A8" t="s">
        <v>3</v>
      </c>
    </row>
    <row r="9" spans="1:43" ht="31.5">
      <c r="B9" t="s">
        <v>4</v>
      </c>
      <c r="C9" t="s">
        <v>5</v>
      </c>
      <c r="D9" t="s">
        <v>6</v>
      </c>
      <c r="F9" s="10" t="s">
        <v>38</v>
      </c>
      <c r="G9" s="10" t="s">
        <v>110</v>
      </c>
      <c r="H9" s="10" t="s">
        <v>111</v>
      </c>
      <c r="I9" s="10" t="s">
        <v>76</v>
      </c>
      <c r="J9" s="10" t="s">
        <v>77</v>
      </c>
      <c r="K9" s="10" t="s">
        <v>78</v>
      </c>
      <c r="L9" s="10" t="s">
        <v>79</v>
      </c>
      <c r="M9" s="10" t="s">
        <v>80</v>
      </c>
      <c r="N9" s="10" t="s">
        <v>81</v>
      </c>
      <c r="O9" s="10" t="s">
        <v>82</v>
      </c>
      <c r="P9" s="10" t="s">
        <v>83</v>
      </c>
      <c r="Q9" s="10" t="s">
        <v>84</v>
      </c>
      <c r="R9" s="10" t="s">
        <v>116</v>
      </c>
      <c r="S9" s="10" t="s">
        <v>85</v>
      </c>
      <c r="T9" s="10" t="s">
        <v>86</v>
      </c>
      <c r="U9" s="10" t="s">
        <v>87</v>
      </c>
      <c r="V9" s="10" t="s">
        <v>88</v>
      </c>
      <c r="W9" s="10" t="s">
        <v>89</v>
      </c>
      <c r="X9" s="10" t="s">
        <v>90</v>
      </c>
      <c r="Y9" s="10" t="s">
        <v>91</v>
      </c>
      <c r="Z9" s="10" t="s">
        <v>92</v>
      </c>
      <c r="AA9" s="10" t="s">
        <v>93</v>
      </c>
      <c r="AB9" s="10" t="s">
        <v>94</v>
      </c>
      <c r="AC9" s="10" t="s">
        <v>95</v>
      </c>
      <c r="AD9" s="10" t="s">
        <v>96</v>
      </c>
      <c r="AE9" s="10" t="s">
        <v>35</v>
      </c>
      <c r="AF9" s="10" t="s">
        <v>37</v>
      </c>
      <c r="AG9" s="10" t="s">
        <v>36</v>
      </c>
      <c r="AH9" s="10" t="s">
        <v>97</v>
      </c>
      <c r="AI9" s="10" t="s">
        <v>98</v>
      </c>
      <c r="AJ9" s="10" t="s">
        <v>99</v>
      </c>
      <c r="AK9" s="10" t="s">
        <v>100</v>
      </c>
      <c r="AL9" s="10" t="s">
        <v>7</v>
      </c>
      <c r="AM9" s="10" t="s">
        <v>101</v>
      </c>
      <c r="AN9" s="10" t="s">
        <v>102</v>
      </c>
      <c r="AO9" s="10" t="s">
        <v>103</v>
      </c>
      <c r="AP9" s="10" t="s">
        <v>104</v>
      </c>
      <c r="AQ9" s="10" t="s">
        <v>107</v>
      </c>
    </row>
    <row r="10" spans="1:43">
      <c r="A10" t="s">
        <v>26</v>
      </c>
      <c r="B10">
        <f>COUNTA(STG!A3:A5)</f>
        <v>3</v>
      </c>
      <c r="C10">
        <f>COUNTA(HDL!A3:A4)</f>
        <v>2</v>
      </c>
      <c r="D10">
        <f>COUNTA(HCM!A3:A4)</f>
        <v>2</v>
      </c>
    </row>
    <row r="11" spans="1:43">
      <c r="A11" t="s">
        <v>27</v>
      </c>
      <c r="F11">
        <f>COUNTIF(Rec!C$3:C$4,Summary!$A11)</f>
        <v>2</v>
      </c>
      <c r="G11">
        <f>COUNTIF(Rec!D$3:D$4,Summary!$A11)</f>
        <v>0</v>
      </c>
      <c r="H11">
        <f>COUNTIF(Rec!E$3:E$4,Summary!$A11)</f>
        <v>2</v>
      </c>
      <c r="I11">
        <f>COUNTIF(Rec!F$3:F$4,Summary!$A11)</f>
        <v>2</v>
      </c>
      <c r="J11">
        <f>COUNTIF(Rec!G$3:G$4,Summary!$A11)</f>
        <v>2</v>
      </c>
      <c r="K11">
        <f>COUNTIF(Rec!H$3:H$4,Summary!$A11)</f>
        <v>1</v>
      </c>
      <c r="L11">
        <f>COUNTIF(Rec!I$3:I$4,Summary!$A11)</f>
        <v>2</v>
      </c>
      <c r="M11">
        <f>COUNTIF(Rec!J$3:J$4,Summary!$A11)</f>
        <v>2</v>
      </c>
      <c r="N11">
        <f>COUNTIF(Rec!K$3:K$4,Summary!$A11)</f>
        <v>2</v>
      </c>
      <c r="O11">
        <f>COUNTIF(Rec!L$3:L$4,Summary!$A11)</f>
        <v>2</v>
      </c>
      <c r="P11">
        <f>COUNTIF(Rec!M$3:M$4,Summary!$A11)</f>
        <v>2</v>
      </c>
      <c r="Q11">
        <f>COUNTIF(Rec!N$3:N$4,Summary!$A11)</f>
        <v>2</v>
      </c>
      <c r="R11">
        <f>COUNTIF(Rec!O$3:O$4,Summary!$A11)</f>
        <v>2</v>
      </c>
      <c r="S11">
        <f>COUNTIF(Rec!P$3:P$4,Summary!$A11)</f>
        <v>2</v>
      </c>
      <c r="T11">
        <f>COUNTIF(Rec!Q$3:Q$4,Summary!$A11)</f>
        <v>2</v>
      </c>
      <c r="U11">
        <f>COUNTIF(Rec!R$3:R$4,Summary!$A11)</f>
        <v>2</v>
      </c>
      <c r="V11">
        <f>COUNTIF(Rec!S$3:S$4,Summary!$A11)</f>
        <v>2</v>
      </c>
      <c r="W11">
        <f>COUNTIF(Rec!T$3:T$4,Summary!$A11)</f>
        <v>2</v>
      </c>
      <c r="X11">
        <f>COUNTIF(Rec!U$3:U$4,Summary!$A11)</f>
        <v>2</v>
      </c>
      <c r="Y11">
        <f>COUNTIF(Rec!V$3:V$4,Summary!$A11)</f>
        <v>2</v>
      </c>
      <c r="Z11">
        <f>COUNTIF(Rec!W$3:W$4,Summary!$A11)</f>
        <v>2</v>
      </c>
      <c r="AA11">
        <f>COUNTIF(Rec!X$3:X$4,Summary!$A11)</f>
        <v>2</v>
      </c>
      <c r="AB11">
        <f>COUNTIF(Rec!Y$3:Y$4,Summary!$A11)</f>
        <v>2</v>
      </c>
      <c r="AC11">
        <f>COUNTIF(Rec!Z$3:Z$4,Summary!$A11)</f>
        <v>2</v>
      </c>
      <c r="AD11">
        <f>COUNTIF(Rec!AA$3:AA$4,Summary!$A11)</f>
        <v>0</v>
      </c>
      <c r="AE11">
        <f>COUNTIF(Rec!AB$3:AB$4,Summary!$A11)</f>
        <v>2</v>
      </c>
      <c r="AF11">
        <f>COUNTIF(Rec!AC$3:AC$4,Summary!$A11)</f>
        <v>2</v>
      </c>
      <c r="AG11">
        <f>COUNTIF(Rec!AD$3:AD$4,Summary!$A11)</f>
        <v>2</v>
      </c>
      <c r="AH11">
        <f>COUNTIF(Rec!AE$3:AE$4,Summary!$A11)</f>
        <v>2</v>
      </c>
      <c r="AI11">
        <f>COUNTIF(Rec!AF$3:AF$4,Summary!$A11)</f>
        <v>1</v>
      </c>
      <c r="AJ11">
        <f>COUNTIF(Rec!AG$3:AG$4,Summary!$A11)</f>
        <v>0</v>
      </c>
      <c r="AK11">
        <f>COUNTIF(Rec!AH$3:AH$4,Summary!$A11)</f>
        <v>2</v>
      </c>
      <c r="AL11">
        <f>COUNTIF(Rec!AI$3:AI$4,Summary!$A11)</f>
        <v>2</v>
      </c>
      <c r="AM11">
        <f>COUNTIF(Rec!AJ$3:AJ$4,Summary!$A11)</f>
        <v>2</v>
      </c>
      <c r="AN11">
        <f>COUNTIF(Rec!AK$3:AK$4,Summary!$A11)</f>
        <v>2</v>
      </c>
      <c r="AO11">
        <f>COUNTIF(Rec!AL$3:AL$4,Summary!$A11)</f>
        <v>2</v>
      </c>
      <c r="AP11">
        <f>COUNTIF(Rec!AM$3:AM$4,Summary!$A11)</f>
        <v>2</v>
      </c>
      <c r="AQ11">
        <f>COUNTIF(Rec!AN$3:AN$4,Summary!$A11)</f>
        <v>2</v>
      </c>
    </row>
    <row r="12" spans="1:43">
      <c r="A12" t="s">
        <v>28</v>
      </c>
      <c r="F12">
        <f>COUNTIF(Rec!C$3:C$4,Summary!$A12)</f>
        <v>0</v>
      </c>
      <c r="G12">
        <f>COUNTIF(Rec!D$3:D$4,Summary!$A12)</f>
        <v>0</v>
      </c>
      <c r="H12">
        <f>COUNTIF(Rec!E$3:E$4,Summary!$A12)</f>
        <v>0</v>
      </c>
      <c r="I12">
        <f>COUNTIF(Rec!F$3:F$4,Summary!$A12)</f>
        <v>0</v>
      </c>
      <c r="J12">
        <f>COUNTIF(Rec!G$3:G$4,Summary!$A12)</f>
        <v>0</v>
      </c>
      <c r="K12">
        <f>COUNTIF(Rec!H$3:H$4,Summary!$A12)</f>
        <v>0</v>
      </c>
      <c r="L12">
        <f>COUNTIF(Rec!I$3:I$4,Summary!$A12)</f>
        <v>0</v>
      </c>
      <c r="M12">
        <f>COUNTIF(Rec!J$3:J$4,Summary!$A12)</f>
        <v>0</v>
      </c>
      <c r="N12">
        <f>COUNTIF(Rec!K$3:K$4,Summary!$A12)</f>
        <v>0</v>
      </c>
      <c r="O12">
        <f>COUNTIF(Rec!L$3:L$4,Summary!$A12)</f>
        <v>0</v>
      </c>
      <c r="P12">
        <f>COUNTIF(Rec!M$3:M$4,Summary!$A12)</f>
        <v>0</v>
      </c>
      <c r="Q12">
        <f>COUNTIF(Rec!N$3:N$4,Summary!$A12)</f>
        <v>0</v>
      </c>
      <c r="R12">
        <f>COUNTIF(Rec!O$3:O$4,Summary!$A12)</f>
        <v>0</v>
      </c>
      <c r="S12">
        <f>COUNTIF(Rec!P$3:P$4,Summary!$A12)</f>
        <v>0</v>
      </c>
      <c r="T12">
        <f>COUNTIF(Rec!Q$3:Q$4,Summary!$A12)</f>
        <v>0</v>
      </c>
      <c r="U12">
        <f>COUNTIF(Rec!R$3:R$4,Summary!$A12)</f>
        <v>0</v>
      </c>
      <c r="V12">
        <f>COUNTIF(Rec!S$3:S$4,Summary!$A12)</f>
        <v>0</v>
      </c>
      <c r="W12">
        <f>COUNTIF(Rec!T$3:T$4,Summary!$A12)</f>
        <v>0</v>
      </c>
      <c r="X12">
        <f>COUNTIF(Rec!U$3:U$4,Summary!$A12)</f>
        <v>0</v>
      </c>
      <c r="Y12">
        <f>COUNTIF(Rec!V$3:V$4,Summary!$A12)</f>
        <v>0</v>
      </c>
      <c r="Z12">
        <f>COUNTIF(Rec!W$3:W$4,Summary!$A12)</f>
        <v>0</v>
      </c>
      <c r="AA12">
        <f>COUNTIF(Rec!X$3:X$4,Summary!$A12)</f>
        <v>0</v>
      </c>
      <c r="AB12">
        <f>COUNTIF(Rec!Y$3:Y$4,Summary!$A12)</f>
        <v>0</v>
      </c>
      <c r="AC12">
        <f>COUNTIF(Rec!Z$3:Z$4,Summary!$A12)</f>
        <v>0</v>
      </c>
      <c r="AD12">
        <f>COUNTIF(Rec!AA$3:AA$4,Summary!$A12)</f>
        <v>0</v>
      </c>
      <c r="AE12">
        <f>COUNTIF(Rec!AB$3:AB$4,Summary!$A12)</f>
        <v>0</v>
      </c>
      <c r="AF12">
        <f>COUNTIF(Rec!AC$3:AC$4,Summary!$A12)</f>
        <v>0</v>
      </c>
      <c r="AG12">
        <f>COUNTIF(Rec!AD$3:AD$4,Summary!$A12)</f>
        <v>0</v>
      </c>
      <c r="AH12">
        <f>COUNTIF(Rec!AE$3:AE$4,Summary!$A12)</f>
        <v>0</v>
      </c>
      <c r="AI12">
        <f>COUNTIF(Rec!AF$3:AF$4,Summary!$A12)</f>
        <v>0</v>
      </c>
      <c r="AJ12">
        <f>COUNTIF(Rec!AG$3:AG$4,Summary!$A12)</f>
        <v>0</v>
      </c>
      <c r="AK12">
        <f>COUNTIF(Rec!AH$3:AH$4,Summary!$A12)</f>
        <v>0</v>
      </c>
      <c r="AL12">
        <f>COUNTIF(Rec!AI$3:AI$4,Summary!$A12)</f>
        <v>0</v>
      </c>
      <c r="AM12">
        <f>COUNTIF(Rec!AJ$3:AJ$4,Summary!$A12)</f>
        <v>0</v>
      </c>
      <c r="AN12">
        <f>COUNTIF(Rec!AK$3:AK$4,Summary!$A12)</f>
        <v>0</v>
      </c>
      <c r="AO12">
        <f>COUNTIF(Rec!AL$3:AL$4,Summary!$A12)</f>
        <v>0</v>
      </c>
      <c r="AP12">
        <f>COUNTIF(Rec!AM$3:AM$4,Summary!$A12)</f>
        <v>0</v>
      </c>
      <c r="AQ12">
        <f>COUNTIF(Rec!AN$3:AN$4,Summary!$A12)</f>
        <v>0</v>
      </c>
    </row>
    <row r="13" spans="1:43">
      <c r="A13" t="s">
        <v>29</v>
      </c>
      <c r="F13">
        <f>COUNTIF(Rec!C$3:C$4,Summary!$A13)</f>
        <v>0</v>
      </c>
      <c r="G13">
        <f>COUNTIF(Rec!D$3:D$4,Summary!$A13)</f>
        <v>0</v>
      </c>
      <c r="H13">
        <f>COUNTIF(Rec!E$3:E$4,Summary!$A13)</f>
        <v>0</v>
      </c>
      <c r="I13">
        <f>COUNTIF(Rec!F$3:F$4,Summary!$A13)</f>
        <v>0</v>
      </c>
      <c r="J13">
        <f>COUNTIF(Rec!G$3:G$4,Summary!$A13)</f>
        <v>0</v>
      </c>
      <c r="K13">
        <f>COUNTIF(Rec!H$3:H$4,Summary!$A13)</f>
        <v>0</v>
      </c>
      <c r="L13">
        <f>COUNTIF(Rec!I$3:I$4,Summary!$A13)</f>
        <v>0</v>
      </c>
      <c r="M13">
        <f>COUNTIF(Rec!J$3:J$4,Summary!$A13)</f>
        <v>0</v>
      </c>
      <c r="N13">
        <f>COUNTIF(Rec!K$3:K$4,Summary!$A13)</f>
        <v>0</v>
      </c>
      <c r="O13">
        <f>COUNTIF(Rec!L$3:L$4,Summary!$A13)</f>
        <v>0</v>
      </c>
      <c r="P13">
        <f>COUNTIF(Rec!M$3:M$4,Summary!$A13)</f>
        <v>0</v>
      </c>
      <c r="Q13">
        <f>COUNTIF(Rec!N$3:N$4,Summary!$A13)</f>
        <v>0</v>
      </c>
      <c r="R13">
        <f>COUNTIF(Rec!O$3:O$4,Summary!$A13)</f>
        <v>0</v>
      </c>
      <c r="S13">
        <f>COUNTIF(Rec!P$3:P$4,Summary!$A13)</f>
        <v>0</v>
      </c>
      <c r="T13">
        <f>COUNTIF(Rec!Q$3:Q$4,Summary!$A13)</f>
        <v>0</v>
      </c>
      <c r="U13">
        <f>COUNTIF(Rec!R$3:R$4,Summary!$A13)</f>
        <v>0</v>
      </c>
      <c r="V13">
        <f>COUNTIF(Rec!S$3:S$4,Summary!$A13)</f>
        <v>0</v>
      </c>
      <c r="W13">
        <f>COUNTIF(Rec!T$3:T$4,Summary!$A13)</f>
        <v>0</v>
      </c>
      <c r="X13">
        <f>COUNTIF(Rec!U$3:U$4,Summary!$A13)</f>
        <v>0</v>
      </c>
      <c r="Y13">
        <f>COUNTIF(Rec!V$3:V$4,Summary!$A13)</f>
        <v>0</v>
      </c>
      <c r="Z13">
        <f>COUNTIF(Rec!W$3:W$4,Summary!$A13)</f>
        <v>0</v>
      </c>
      <c r="AA13">
        <f>COUNTIF(Rec!X$3:X$4,Summary!$A13)</f>
        <v>0</v>
      </c>
      <c r="AB13">
        <f>COUNTIF(Rec!Y$3:Y$4,Summary!$A13)</f>
        <v>0</v>
      </c>
      <c r="AC13">
        <f>COUNTIF(Rec!Z$3:Z$4,Summary!$A13)</f>
        <v>0</v>
      </c>
      <c r="AD13">
        <f>COUNTIF(Rec!AA$3:AA$4,Summary!$A13)</f>
        <v>0</v>
      </c>
      <c r="AE13">
        <f>COUNTIF(Rec!AB$3:AB$4,Summary!$A13)</f>
        <v>0</v>
      </c>
      <c r="AF13">
        <f>COUNTIF(Rec!AC$3:AC$4,Summary!$A13)</f>
        <v>0</v>
      </c>
      <c r="AG13">
        <f>COUNTIF(Rec!AD$3:AD$4,Summary!$A13)</f>
        <v>0</v>
      </c>
      <c r="AH13">
        <f>COUNTIF(Rec!AE$3:AE$4,Summary!$A13)</f>
        <v>0</v>
      </c>
      <c r="AI13">
        <f>COUNTIF(Rec!AF$3:AF$4,Summary!$A13)</f>
        <v>0</v>
      </c>
      <c r="AJ13">
        <f>COUNTIF(Rec!AG$3:AG$4,Summary!$A13)</f>
        <v>0</v>
      </c>
      <c r="AK13">
        <f>COUNTIF(Rec!AH$3:AH$4,Summary!$A13)</f>
        <v>0</v>
      </c>
      <c r="AL13">
        <f>COUNTIF(Rec!AI$3:AI$4,Summary!$A13)</f>
        <v>0</v>
      </c>
      <c r="AM13">
        <f>COUNTIF(Rec!AJ$3:AJ$4,Summary!$A13)</f>
        <v>0</v>
      </c>
      <c r="AN13">
        <f>COUNTIF(Rec!AK$3:AK$4,Summary!$A13)</f>
        <v>0</v>
      </c>
      <c r="AO13">
        <f>COUNTIF(Rec!AL$3:AL$4,Summary!$A13)</f>
        <v>0</v>
      </c>
      <c r="AP13">
        <f>COUNTIF(Rec!AM$3:AM$4,Summary!$A13)</f>
        <v>0</v>
      </c>
      <c r="AQ13">
        <f>COUNTIF(Rec!AN$3:AN$4,Summary!$A13)</f>
        <v>0</v>
      </c>
    </row>
    <row r="14" spans="1:43">
      <c r="A14" t="s">
        <v>30</v>
      </c>
      <c r="F14">
        <f>COUNTIF(Rec!C$3:C$4,Summary!$A14)</f>
        <v>0</v>
      </c>
      <c r="G14">
        <f>COUNTIF(Rec!D$3:D$4,Summary!$A14)</f>
        <v>2</v>
      </c>
      <c r="H14">
        <f>COUNTIF(Rec!E$3:E$4,Summary!$A14)</f>
        <v>0</v>
      </c>
      <c r="I14">
        <f>COUNTIF(Rec!F$3:F$4,Summary!$A14)</f>
        <v>0</v>
      </c>
      <c r="J14">
        <f>COUNTIF(Rec!G$3:G$4,Summary!$A14)</f>
        <v>0</v>
      </c>
      <c r="K14">
        <f>COUNTIF(Rec!H$3:H$4,Summary!$A14)</f>
        <v>1</v>
      </c>
      <c r="L14">
        <f>COUNTIF(Rec!I$3:I$4,Summary!$A14)</f>
        <v>0</v>
      </c>
      <c r="M14">
        <f>COUNTIF(Rec!J$3:J$4,Summary!$A14)</f>
        <v>0</v>
      </c>
      <c r="N14">
        <f>COUNTIF(Rec!K$3:K$4,Summary!$A14)</f>
        <v>0</v>
      </c>
      <c r="O14">
        <f>COUNTIF(Rec!L$3:L$4,Summary!$A14)</f>
        <v>0</v>
      </c>
      <c r="P14">
        <f>COUNTIF(Rec!M$3:M$4,Summary!$A14)</f>
        <v>0</v>
      </c>
      <c r="Q14">
        <f>COUNTIF(Rec!N$3:N$4,Summary!$A14)</f>
        <v>0</v>
      </c>
      <c r="R14">
        <f>COUNTIF(Rec!O$3:O$4,Summary!$A14)</f>
        <v>0</v>
      </c>
      <c r="S14">
        <f>COUNTIF(Rec!P$3:P$4,Summary!$A14)</f>
        <v>0</v>
      </c>
      <c r="T14">
        <f>COUNTIF(Rec!Q$3:Q$4,Summary!$A14)</f>
        <v>0</v>
      </c>
      <c r="U14">
        <f>COUNTIF(Rec!R$3:R$4,Summary!$A14)</f>
        <v>0</v>
      </c>
      <c r="V14">
        <f>COUNTIF(Rec!S$3:S$4,Summary!$A14)</f>
        <v>0</v>
      </c>
      <c r="W14">
        <f>COUNTIF(Rec!T$3:T$4,Summary!$A14)</f>
        <v>0</v>
      </c>
      <c r="X14">
        <f>COUNTIF(Rec!U$3:U$4,Summary!$A14)</f>
        <v>0</v>
      </c>
      <c r="Y14">
        <f>COUNTIF(Rec!V$3:V$4,Summary!$A14)</f>
        <v>0</v>
      </c>
      <c r="Z14">
        <f>COUNTIF(Rec!W$3:W$4,Summary!$A14)</f>
        <v>0</v>
      </c>
      <c r="AA14">
        <f>COUNTIF(Rec!X$3:X$4,Summary!$A14)</f>
        <v>0</v>
      </c>
      <c r="AB14">
        <f>COUNTIF(Rec!Y$3:Y$4,Summary!$A14)</f>
        <v>0</v>
      </c>
      <c r="AC14">
        <f>COUNTIF(Rec!Z$3:Z$4,Summary!$A14)</f>
        <v>0</v>
      </c>
      <c r="AD14">
        <f>COUNTIF(Rec!AA$3:AA$4,Summary!$A14)</f>
        <v>2</v>
      </c>
      <c r="AE14">
        <f>COUNTIF(Rec!AB$3:AB$4,Summary!$A14)</f>
        <v>0</v>
      </c>
      <c r="AF14">
        <f>COUNTIF(Rec!AC$3:AC$4,Summary!$A14)</f>
        <v>0</v>
      </c>
      <c r="AG14">
        <f>COUNTIF(Rec!AD$3:AD$4,Summary!$A14)</f>
        <v>0</v>
      </c>
      <c r="AH14">
        <f>COUNTIF(Rec!AE$3:AE$4,Summary!$A14)</f>
        <v>0</v>
      </c>
      <c r="AI14">
        <f>COUNTIF(Rec!AF$3:AF$4,Summary!$A14)</f>
        <v>1</v>
      </c>
      <c r="AJ14">
        <f>COUNTIF(Rec!AG$3:AG$4,Summary!$A14)</f>
        <v>2</v>
      </c>
      <c r="AK14">
        <f>COUNTIF(Rec!AH$3:AH$4,Summary!$A14)</f>
        <v>0</v>
      </c>
      <c r="AL14">
        <f>COUNTIF(Rec!AI$3:AI$4,Summary!$A14)</f>
        <v>0</v>
      </c>
      <c r="AM14">
        <f>COUNTIF(Rec!AJ$3:AJ$4,Summary!$A14)</f>
        <v>0</v>
      </c>
      <c r="AN14">
        <f>COUNTIF(Rec!AK$3:AK$4,Summary!$A14)</f>
        <v>0</v>
      </c>
      <c r="AO14">
        <f>COUNTIF(Rec!AL$3:AL$4,Summary!$A14)</f>
        <v>0</v>
      </c>
      <c r="AP14">
        <f>COUNTIF(Rec!AM$3:AM$4,Summary!$A14)</f>
        <v>0</v>
      </c>
      <c r="AQ14">
        <f>COUNTIF(Rec!AN$3:AN$4,Summary!$A14)</f>
        <v>0</v>
      </c>
    </row>
    <row r="15" spans="1:43">
      <c r="B15" s="2">
        <f>SUM(B10:B14)</f>
        <v>3</v>
      </c>
      <c r="C15" s="2">
        <f>SUM(C10:C14)</f>
        <v>2</v>
      </c>
      <c r="D15" s="2">
        <f>SUM(D10:D14)</f>
        <v>2</v>
      </c>
      <c r="E15" s="2">
        <f>SUM(E10:E14)</f>
        <v>0</v>
      </c>
      <c r="F15" s="2">
        <f>SUM(F10:F14)</f>
        <v>2</v>
      </c>
      <c r="G15" s="2">
        <f t="shared" ref="G15:Q15" si="0">SUM(G10:G14)</f>
        <v>2</v>
      </c>
      <c r="H15" s="2">
        <f t="shared" si="0"/>
        <v>2</v>
      </c>
      <c r="I15" s="2">
        <f t="shared" si="0"/>
        <v>2</v>
      </c>
      <c r="J15" s="2">
        <f t="shared" si="0"/>
        <v>2</v>
      </c>
      <c r="K15" s="2">
        <f t="shared" si="0"/>
        <v>2</v>
      </c>
      <c r="L15" s="2">
        <f t="shared" si="0"/>
        <v>2</v>
      </c>
      <c r="M15" s="2">
        <f t="shared" si="0"/>
        <v>2</v>
      </c>
      <c r="N15" s="2">
        <f t="shared" si="0"/>
        <v>2</v>
      </c>
      <c r="O15" s="2">
        <f t="shared" si="0"/>
        <v>2</v>
      </c>
      <c r="P15" s="2">
        <f t="shared" si="0"/>
        <v>2</v>
      </c>
      <c r="Q15" s="2">
        <f t="shared" si="0"/>
        <v>2</v>
      </c>
      <c r="R15" s="2">
        <f t="shared" ref="R15" si="1">SUM(R10:R14)</f>
        <v>2</v>
      </c>
      <c r="S15" s="2">
        <f t="shared" ref="S15" si="2">SUM(S10:S14)</f>
        <v>2</v>
      </c>
      <c r="T15" s="2">
        <f t="shared" ref="T15" si="3">SUM(T10:T14)</f>
        <v>2</v>
      </c>
      <c r="U15" s="2">
        <f t="shared" ref="U15" si="4">SUM(U10:U14)</f>
        <v>2</v>
      </c>
      <c r="V15" s="2">
        <f t="shared" ref="V15" si="5">SUM(V10:V14)</f>
        <v>2</v>
      </c>
      <c r="W15" s="2">
        <f t="shared" ref="W15" si="6">SUM(W10:W14)</f>
        <v>2</v>
      </c>
      <c r="X15" s="2">
        <f t="shared" ref="X15" si="7">SUM(X10:X14)</f>
        <v>2</v>
      </c>
      <c r="Y15" s="2">
        <f t="shared" ref="Y15" si="8">SUM(Y10:Y14)</f>
        <v>2</v>
      </c>
      <c r="Z15" s="2">
        <f t="shared" ref="Z15" si="9">SUM(Z10:Z14)</f>
        <v>2</v>
      </c>
      <c r="AA15" s="2">
        <f t="shared" ref="AA15" si="10">SUM(AA10:AA14)</f>
        <v>2</v>
      </c>
      <c r="AB15" s="2">
        <f t="shared" ref="AB15" si="11">SUM(AB10:AB14)</f>
        <v>2</v>
      </c>
      <c r="AC15" s="2">
        <f t="shared" ref="AC15" si="12">SUM(AC10:AC14)</f>
        <v>2</v>
      </c>
      <c r="AD15" s="2">
        <f t="shared" ref="AD15" si="13">SUM(AD10:AD14)</f>
        <v>2</v>
      </c>
      <c r="AE15" s="2">
        <f t="shared" ref="AE15" si="14">SUM(AE10:AE14)</f>
        <v>2</v>
      </c>
      <c r="AF15" s="2">
        <f t="shared" ref="AF15" si="15">SUM(AF10:AF14)</f>
        <v>2</v>
      </c>
      <c r="AG15" s="2">
        <f t="shared" ref="AG15" si="16">SUM(AG10:AG14)</f>
        <v>2</v>
      </c>
      <c r="AH15" s="2">
        <f t="shared" ref="AH15" si="17">SUM(AH10:AH14)</f>
        <v>2</v>
      </c>
      <c r="AI15" s="2">
        <f t="shared" ref="AI15" si="18">SUM(AI10:AI14)</f>
        <v>2</v>
      </c>
      <c r="AJ15" s="2">
        <f t="shared" ref="AJ15" si="19">SUM(AJ10:AJ14)</f>
        <v>2</v>
      </c>
      <c r="AK15" s="2">
        <f t="shared" ref="AK15" si="20">SUM(AK10:AK14)</f>
        <v>2</v>
      </c>
      <c r="AL15" s="2">
        <f t="shared" ref="AL15" si="21">SUM(AL10:AL14)</f>
        <v>2</v>
      </c>
      <c r="AM15" s="2">
        <f t="shared" ref="AM15" si="22">SUM(AM10:AM14)</f>
        <v>2</v>
      </c>
      <c r="AN15" s="2">
        <f t="shared" ref="AN15" si="23">SUM(AN10:AN14)</f>
        <v>2</v>
      </c>
      <c r="AO15" s="2">
        <f t="shared" ref="AO15" si="24">SUM(AO10:AO14)</f>
        <v>2</v>
      </c>
      <c r="AP15" s="2">
        <f t="shared" ref="AP15" si="25">SUM(AP10:AP14)</f>
        <v>2</v>
      </c>
      <c r="AQ15" s="2">
        <f t="shared" ref="AQ15" si="26">SUM(AQ10:AQ14)</f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8"/>
  <dimension ref="A1:BT5"/>
  <sheetViews>
    <sheetView workbookViewId="0">
      <pane ySplit="2" topLeftCell="A3" activePane="bottomLeft" state="frozen"/>
      <selection pane="bottomLeft" activeCell="A6" sqref="A6:XFD85085"/>
    </sheetView>
  </sheetViews>
  <sheetFormatPr defaultColWidth="13.7109375" defaultRowHeight="15"/>
  <cols>
    <col min="1" max="1" width="19" bestFit="1" customWidth="1"/>
    <col min="2" max="2" width="15.28515625" bestFit="1" customWidth="1"/>
    <col min="3" max="3" width="13.5703125" bestFit="1" customWidth="1"/>
    <col min="4" max="4" width="13.28515625" bestFit="1" customWidth="1"/>
    <col min="5" max="5" width="13.140625" bestFit="1" customWidth="1"/>
    <col min="6" max="6" width="13.5703125" bestFit="1" customWidth="1"/>
    <col min="7" max="7" width="12.7109375" bestFit="1" customWidth="1"/>
    <col min="8" max="8" width="70.7109375" bestFit="1" customWidth="1"/>
    <col min="9" max="9" width="12.7109375" bestFit="1" customWidth="1"/>
    <col min="10" max="10" width="12.42578125" bestFit="1" customWidth="1"/>
    <col min="11" max="11" width="12.7109375" bestFit="1" customWidth="1"/>
    <col min="12" max="12" width="28.28515625" bestFit="1" customWidth="1"/>
    <col min="13" max="13" width="12.7109375" bestFit="1" customWidth="1"/>
    <col min="14" max="14" width="22.140625" bestFit="1" customWidth="1"/>
    <col min="15" max="15" width="17.42578125" bestFit="1" customWidth="1"/>
    <col min="16" max="16" width="12.85546875" bestFit="1" customWidth="1"/>
    <col min="17" max="17" width="44.140625" bestFit="1" customWidth="1"/>
    <col min="18" max="18" width="13.5703125" bestFit="1" customWidth="1"/>
    <col min="19" max="19" width="14.140625" bestFit="1" customWidth="1"/>
    <col min="20" max="20" width="34.28515625" bestFit="1" customWidth="1"/>
    <col min="21" max="21" width="12.5703125" bestFit="1" customWidth="1"/>
    <col min="22" max="22" width="11.42578125" bestFit="1" customWidth="1"/>
    <col min="23" max="24" width="12.42578125" bestFit="1" customWidth="1"/>
    <col min="26" max="26" width="12.5703125" bestFit="1" customWidth="1"/>
    <col min="27" max="27" width="12.85546875" bestFit="1" customWidth="1"/>
    <col min="28" max="28" width="56.85546875" bestFit="1" customWidth="1"/>
    <col min="29" max="29" width="18.85546875" bestFit="1" customWidth="1"/>
    <col min="30" max="30" width="13.28515625" bestFit="1" customWidth="1"/>
    <col min="31" max="31" width="13.42578125" bestFit="1" customWidth="1"/>
    <col min="33" max="33" width="13.28515625" bestFit="1" customWidth="1"/>
    <col min="34" max="35" width="12.5703125" bestFit="1" customWidth="1"/>
    <col min="36" max="36" width="12.85546875" bestFit="1" customWidth="1"/>
    <col min="37" max="37" width="56.85546875" bestFit="1" customWidth="1"/>
    <col min="39" max="39" width="12.42578125" bestFit="1" customWidth="1"/>
    <col min="40" max="40" width="13.28515625" bestFit="1" customWidth="1"/>
    <col min="41" max="41" width="8.7109375" bestFit="1" customWidth="1"/>
    <col min="42" max="42" width="94.42578125" bestFit="1" customWidth="1"/>
    <col min="43" max="44" width="13.140625" bestFit="1" customWidth="1"/>
    <col min="45" max="46" width="13.28515625" bestFit="1" customWidth="1"/>
    <col min="47" max="47" width="15.140625" bestFit="1" customWidth="1"/>
    <col min="48" max="48" width="21.140625" bestFit="1" customWidth="1"/>
    <col min="49" max="50" width="13.5703125" bestFit="1" customWidth="1"/>
    <col min="51" max="51" width="13.42578125" bestFit="1" customWidth="1"/>
    <col min="52" max="53" width="13.5703125" bestFit="1" customWidth="1"/>
    <col min="54" max="54" width="13.42578125" bestFit="1" customWidth="1"/>
    <col min="56" max="56" width="12" bestFit="1" customWidth="1"/>
    <col min="57" max="58" width="13.28515625" bestFit="1" customWidth="1"/>
    <col min="59" max="59" width="50.5703125" bestFit="1" customWidth="1"/>
    <col min="60" max="61" width="13.28515625" bestFit="1" customWidth="1"/>
    <col min="62" max="62" width="7" bestFit="1" customWidth="1"/>
    <col min="63" max="63" width="13.42578125" bestFit="1" customWidth="1"/>
    <col min="65" max="66" width="13.42578125" bestFit="1" customWidth="1"/>
    <col min="67" max="67" width="13.140625" bestFit="1" customWidth="1"/>
    <col min="68" max="68" width="12.7109375" bestFit="1" customWidth="1"/>
    <col min="69" max="69" width="13.42578125" bestFit="1" customWidth="1"/>
    <col min="70" max="70" width="12.7109375" bestFit="1" customWidth="1"/>
    <col min="71" max="71" width="13.42578125" bestFit="1" customWidth="1"/>
    <col min="72" max="72" width="34.5703125" bestFit="1" customWidth="1"/>
  </cols>
  <sheetData>
    <row r="1" spans="1:7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</row>
    <row r="2" spans="1:72" s="9" customFormat="1" ht="45">
      <c r="A2" s="8" t="s">
        <v>113</v>
      </c>
      <c r="B2" s="9" t="s">
        <v>13</v>
      </c>
      <c r="C2" s="9" t="s">
        <v>39</v>
      </c>
      <c r="D2" s="9" t="s">
        <v>40</v>
      </c>
      <c r="E2" s="9" t="s">
        <v>41</v>
      </c>
      <c r="F2" s="9" t="s">
        <v>42</v>
      </c>
      <c r="G2" s="9" t="s">
        <v>43</v>
      </c>
      <c r="H2" s="9" t="s">
        <v>44</v>
      </c>
      <c r="I2" s="9" t="s">
        <v>32</v>
      </c>
      <c r="J2" s="9" t="s">
        <v>121</v>
      </c>
      <c r="K2" s="9" t="s">
        <v>45</v>
      </c>
      <c r="L2" s="9" t="s">
        <v>46</v>
      </c>
      <c r="M2" s="9" t="s">
        <v>47</v>
      </c>
      <c r="N2" s="9" t="s">
        <v>48</v>
      </c>
      <c r="O2" s="9" t="s">
        <v>49</v>
      </c>
      <c r="P2" s="9" t="s">
        <v>50</v>
      </c>
      <c r="Q2" s="9" t="s">
        <v>51</v>
      </c>
      <c r="R2" s="9" t="s">
        <v>52</v>
      </c>
      <c r="S2" s="9" t="s">
        <v>53</v>
      </c>
      <c r="T2" s="9" t="s">
        <v>54</v>
      </c>
      <c r="U2" s="9" t="s">
        <v>55</v>
      </c>
      <c r="V2" s="9" t="s">
        <v>56</v>
      </c>
      <c r="W2" s="9" t="s">
        <v>57</v>
      </c>
      <c r="X2" s="9" t="s">
        <v>58</v>
      </c>
      <c r="Y2" s="9" t="s">
        <v>10</v>
      </c>
      <c r="Z2" s="9" t="s">
        <v>31</v>
      </c>
      <c r="AA2" s="9" t="s">
        <v>34</v>
      </c>
      <c r="AB2" s="9" t="s">
        <v>33</v>
      </c>
      <c r="AC2" s="9" t="s">
        <v>59</v>
      </c>
      <c r="AD2" s="9" t="s">
        <v>60</v>
      </c>
      <c r="AE2" s="9" t="s">
        <v>61</v>
      </c>
      <c r="AF2" s="9" t="s">
        <v>62</v>
      </c>
      <c r="AG2" s="9" t="s">
        <v>11</v>
      </c>
      <c r="AH2" s="9" t="s">
        <v>63</v>
      </c>
      <c r="AI2" s="9" t="s">
        <v>64</v>
      </c>
      <c r="AJ2" s="9" t="s">
        <v>65</v>
      </c>
      <c r="AK2" s="9" t="s">
        <v>66</v>
      </c>
      <c r="AL2" s="9" t="s">
        <v>67</v>
      </c>
      <c r="AM2" s="9" t="s">
        <v>12</v>
      </c>
      <c r="AN2" s="9" t="s">
        <v>68</v>
      </c>
      <c r="AO2" s="9" t="s">
        <v>69</v>
      </c>
      <c r="AP2" s="9" t="s">
        <v>70</v>
      </c>
      <c r="AQ2" s="9" t="s">
        <v>71</v>
      </c>
      <c r="AR2" s="9" t="s">
        <v>72</v>
      </c>
      <c r="AS2" s="9" t="s">
        <v>73</v>
      </c>
      <c r="AT2" s="9" t="s">
        <v>14</v>
      </c>
      <c r="AU2" s="9" t="s">
        <v>74</v>
      </c>
      <c r="AV2" s="9" t="s">
        <v>15</v>
      </c>
      <c r="AW2" s="9" t="s">
        <v>16</v>
      </c>
      <c r="AX2" s="9" t="s">
        <v>17</v>
      </c>
      <c r="AY2" s="9" t="s">
        <v>18</v>
      </c>
      <c r="AZ2" s="9" t="s">
        <v>19</v>
      </c>
      <c r="BA2" s="9" t="s">
        <v>20</v>
      </c>
      <c r="BB2" s="9" t="s">
        <v>21</v>
      </c>
      <c r="BC2" s="9" t="s">
        <v>22</v>
      </c>
      <c r="BD2" s="9" t="s">
        <v>23</v>
      </c>
      <c r="BE2" s="9" t="s">
        <v>24</v>
      </c>
      <c r="BF2" s="9" t="s">
        <v>25</v>
      </c>
      <c r="BG2" s="9" t="s">
        <v>122</v>
      </c>
      <c r="BH2" s="9" t="s">
        <v>123</v>
      </c>
      <c r="BI2" s="9" t="s">
        <v>124</v>
      </c>
      <c r="BJ2" s="9" t="s">
        <v>125</v>
      </c>
      <c r="BK2" s="9" t="s">
        <v>126</v>
      </c>
      <c r="BL2" s="9" t="s">
        <v>127</v>
      </c>
      <c r="BM2" s="9" t="s">
        <v>128</v>
      </c>
      <c r="BN2" s="9" t="s">
        <v>129</v>
      </c>
      <c r="BO2" s="9" t="s">
        <v>130</v>
      </c>
      <c r="BP2" s="9" t="s">
        <v>131</v>
      </c>
      <c r="BQ2" s="9" t="s">
        <v>132</v>
      </c>
      <c r="BR2" s="9" t="s">
        <v>133</v>
      </c>
      <c r="BS2" s="9" t="s">
        <v>134</v>
      </c>
      <c r="BT2" s="9" t="s">
        <v>135</v>
      </c>
    </row>
    <row r="3" spans="1:72">
      <c r="A3" s="1" t="str">
        <f t="shared" ref="A3:A5" si="0">I3&amp;"_"&amp;C3</f>
        <v>E1000175_43003</v>
      </c>
      <c r="B3" t="s">
        <v>187</v>
      </c>
      <c r="C3" s="3">
        <v>43003</v>
      </c>
      <c r="D3" s="3">
        <v>43189</v>
      </c>
      <c r="E3" s="4">
        <v>1</v>
      </c>
      <c r="F3" t="s">
        <v>188</v>
      </c>
      <c r="G3" t="s">
        <v>189</v>
      </c>
      <c r="H3" t="s">
        <v>190</v>
      </c>
      <c r="I3" t="s">
        <v>191</v>
      </c>
      <c r="J3" t="s">
        <v>191</v>
      </c>
      <c r="K3">
        <v>1</v>
      </c>
      <c r="L3" t="s">
        <v>192</v>
      </c>
      <c r="N3" t="s">
        <v>193</v>
      </c>
      <c r="P3">
        <v>6</v>
      </c>
      <c r="Q3" t="s">
        <v>194</v>
      </c>
      <c r="R3" t="s">
        <v>195</v>
      </c>
      <c r="S3" t="s">
        <v>196</v>
      </c>
      <c r="T3" t="s">
        <v>197</v>
      </c>
      <c r="U3" s="4">
        <v>3.54</v>
      </c>
      <c r="V3" t="s">
        <v>198</v>
      </c>
      <c r="W3" s="4">
        <v>6</v>
      </c>
      <c r="X3" t="s">
        <v>199</v>
      </c>
      <c r="Y3">
        <v>1000175</v>
      </c>
      <c r="Z3" s="3">
        <v>43003</v>
      </c>
      <c r="AA3" t="s">
        <v>189</v>
      </c>
      <c r="AB3" t="s">
        <v>200</v>
      </c>
      <c r="AC3" t="s">
        <v>201</v>
      </c>
      <c r="AD3">
        <v>56112</v>
      </c>
      <c r="AE3" t="s">
        <v>188</v>
      </c>
      <c r="AF3" t="s">
        <v>188</v>
      </c>
      <c r="AG3" t="s">
        <v>188</v>
      </c>
      <c r="AJ3" s="3">
        <v>43189</v>
      </c>
      <c r="AK3" t="s">
        <v>202</v>
      </c>
      <c r="AN3" t="s">
        <v>203</v>
      </c>
      <c r="AP3" t="s">
        <v>204</v>
      </c>
      <c r="AS3">
        <v>26</v>
      </c>
      <c r="AT3" t="s">
        <v>205</v>
      </c>
      <c r="AV3" t="s">
        <v>206</v>
      </c>
      <c r="BC3" t="s">
        <v>207</v>
      </c>
      <c r="BD3" t="s">
        <v>208</v>
      </c>
      <c r="BE3" t="s">
        <v>207</v>
      </c>
      <c r="BF3" t="s">
        <v>208</v>
      </c>
      <c r="BG3" t="s">
        <v>209</v>
      </c>
      <c r="BH3">
        <v>26</v>
      </c>
      <c r="BI3">
        <v>1</v>
      </c>
      <c r="BJ3">
        <v>9.4399999999999998E-2</v>
      </c>
      <c r="BS3" t="s">
        <v>210</v>
      </c>
      <c r="BT3" t="s">
        <v>211</v>
      </c>
    </row>
    <row r="4" spans="1:72">
      <c r="A4" s="1" t="str">
        <f t="shared" si="0"/>
        <v>E1000175_43190</v>
      </c>
      <c r="B4" t="s">
        <v>187</v>
      </c>
      <c r="C4" s="3">
        <v>43190</v>
      </c>
      <c r="D4" s="3">
        <v>1027428</v>
      </c>
      <c r="E4" s="4">
        <v>2</v>
      </c>
      <c r="F4" t="s">
        <v>188</v>
      </c>
      <c r="G4" t="s">
        <v>189</v>
      </c>
      <c r="H4" t="s">
        <v>190</v>
      </c>
      <c r="I4" t="s">
        <v>191</v>
      </c>
      <c r="J4" t="s">
        <v>191</v>
      </c>
      <c r="K4">
        <v>1</v>
      </c>
      <c r="L4" t="s">
        <v>192</v>
      </c>
      <c r="N4" t="s">
        <v>193</v>
      </c>
      <c r="P4">
        <v>6</v>
      </c>
      <c r="Q4" t="s">
        <v>194</v>
      </c>
      <c r="R4" t="s">
        <v>195</v>
      </c>
      <c r="S4" t="s">
        <v>196</v>
      </c>
      <c r="T4" t="s">
        <v>197</v>
      </c>
      <c r="U4" s="4">
        <v>3.54</v>
      </c>
      <c r="V4" t="s">
        <v>198</v>
      </c>
      <c r="W4" s="4">
        <v>6</v>
      </c>
      <c r="X4" t="s">
        <v>199</v>
      </c>
      <c r="Y4">
        <v>1000175</v>
      </c>
      <c r="Z4" s="3">
        <v>43003</v>
      </c>
      <c r="AA4" t="s">
        <v>189</v>
      </c>
      <c r="AB4" t="s">
        <v>200</v>
      </c>
      <c r="AC4" t="s">
        <v>201</v>
      </c>
      <c r="AE4" t="s">
        <v>188</v>
      </c>
      <c r="AF4" t="s">
        <v>188</v>
      </c>
      <c r="AG4" t="s">
        <v>188</v>
      </c>
      <c r="AJ4" s="3">
        <v>43189</v>
      </c>
      <c r="AK4" t="s">
        <v>202</v>
      </c>
      <c r="AN4" t="s">
        <v>203</v>
      </c>
      <c r="AP4" t="s">
        <v>204</v>
      </c>
      <c r="AS4">
        <v>26</v>
      </c>
      <c r="AT4" t="s">
        <v>205</v>
      </c>
      <c r="AV4" t="s">
        <v>206</v>
      </c>
      <c r="BC4" t="s">
        <v>207</v>
      </c>
      <c r="BD4" t="s">
        <v>208</v>
      </c>
      <c r="BE4" t="s">
        <v>207</v>
      </c>
      <c r="BF4" t="s">
        <v>208</v>
      </c>
      <c r="BG4" t="s">
        <v>209</v>
      </c>
      <c r="BH4">
        <v>26</v>
      </c>
      <c r="BI4">
        <v>1</v>
      </c>
      <c r="BJ4">
        <v>9.4399999999999998E-2</v>
      </c>
      <c r="BS4" t="s">
        <v>212</v>
      </c>
      <c r="BT4" t="s">
        <v>211</v>
      </c>
    </row>
    <row r="5" spans="1:72">
      <c r="A5" s="1" t="str">
        <f t="shared" si="0"/>
        <v>E1000179_41239</v>
      </c>
      <c r="B5" t="s">
        <v>220</v>
      </c>
      <c r="C5" s="3">
        <v>41239</v>
      </c>
      <c r="D5" s="3">
        <v>43015</v>
      </c>
      <c r="E5" s="4">
        <v>1</v>
      </c>
      <c r="F5" t="s">
        <v>188</v>
      </c>
      <c r="G5" t="s">
        <v>189</v>
      </c>
      <c r="H5" t="s">
        <v>221</v>
      </c>
      <c r="I5" t="s">
        <v>213</v>
      </c>
      <c r="J5" t="s">
        <v>213</v>
      </c>
      <c r="K5">
        <v>1</v>
      </c>
      <c r="L5" t="s">
        <v>192</v>
      </c>
      <c r="N5" t="s">
        <v>193</v>
      </c>
      <c r="O5" t="s">
        <v>214</v>
      </c>
      <c r="R5" t="s">
        <v>215</v>
      </c>
      <c r="T5" t="s">
        <v>197</v>
      </c>
      <c r="Y5">
        <v>1000179</v>
      </c>
      <c r="Z5" s="3">
        <v>41239</v>
      </c>
      <c r="AA5" t="s">
        <v>189</v>
      </c>
      <c r="AB5" t="s">
        <v>200</v>
      </c>
      <c r="AC5" t="s">
        <v>216</v>
      </c>
      <c r="AE5" t="s">
        <v>188</v>
      </c>
      <c r="AF5" t="s">
        <v>188</v>
      </c>
      <c r="AG5" t="s">
        <v>188</v>
      </c>
      <c r="AJ5" s="3">
        <v>43585</v>
      </c>
      <c r="AN5" t="s">
        <v>217</v>
      </c>
      <c r="AT5" t="s">
        <v>205</v>
      </c>
      <c r="AV5" t="s">
        <v>206</v>
      </c>
      <c r="BC5" t="s">
        <v>207</v>
      </c>
      <c r="BD5" t="s">
        <v>208</v>
      </c>
      <c r="BE5" t="s">
        <v>207</v>
      </c>
      <c r="BF5" t="s">
        <v>208</v>
      </c>
      <c r="BS5" t="s">
        <v>218</v>
      </c>
      <c r="BT5" t="s">
        <v>219</v>
      </c>
    </row>
  </sheetData>
  <sortState xmlns:xlrd2="http://schemas.microsoft.com/office/spreadsheetml/2017/richdata2" ref="A3:BT5">
    <sortCondition ref="A3:A5"/>
    <sortCondition ref="C3:C5"/>
    <sortCondition ref="E3:E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9"/>
  <dimension ref="A1:AZ13"/>
  <sheetViews>
    <sheetView workbookViewId="0">
      <pane ySplit="1" topLeftCell="A2" activePane="bottomLeft" state="frozen"/>
      <selection pane="bottomLeft" activeCell="A5" sqref="A5:XFD85059"/>
    </sheetView>
  </sheetViews>
  <sheetFormatPr defaultColWidth="13.7109375" defaultRowHeight="15"/>
  <cols>
    <col min="1" max="1" width="41.42578125" bestFit="1" customWidth="1"/>
    <col min="2" max="2" width="15.28515625" bestFit="1" customWidth="1"/>
    <col min="3" max="3" width="20.28515625" bestFit="1" customWidth="1"/>
    <col min="4" max="4" width="18.5703125" bestFit="1" customWidth="1"/>
    <col min="5" max="5" width="19.5703125" bestFit="1" customWidth="1"/>
    <col min="6" max="6" width="24" bestFit="1" customWidth="1"/>
    <col min="7" max="7" width="17" bestFit="1" customWidth="1"/>
    <col min="8" max="8" width="70.7109375" bestFit="1" customWidth="1"/>
    <col min="9" max="9" width="20.7109375" bestFit="1" customWidth="1"/>
    <col min="10" max="10" width="22.85546875" bestFit="1" customWidth="1"/>
    <col min="11" max="11" width="31.5703125" bestFit="1" customWidth="1"/>
    <col min="12" max="12" width="28.85546875" bestFit="1" customWidth="1"/>
    <col min="13" max="13" width="28.28515625" bestFit="1" customWidth="1"/>
    <col min="14" max="14" width="20.140625" bestFit="1" customWidth="1"/>
    <col min="15" max="15" width="22.140625" bestFit="1" customWidth="1"/>
    <col min="16" max="16" width="22.42578125" bestFit="1" customWidth="1"/>
    <col min="17" max="17" width="12.140625" bestFit="1" customWidth="1"/>
    <col min="18" max="18" width="44.140625" bestFit="1" customWidth="1"/>
    <col min="19" max="19" width="21.7109375" bestFit="1" customWidth="1"/>
    <col min="20" max="20" width="14.140625" bestFit="1" customWidth="1"/>
    <col min="21" max="21" width="34.28515625" bestFit="1" customWidth="1"/>
    <col min="22" max="22" width="15.140625" bestFit="1" customWidth="1"/>
    <col min="23" max="23" width="11.42578125" bestFit="1" customWidth="1"/>
    <col min="24" max="24" width="14.28515625" bestFit="1" customWidth="1"/>
    <col min="25" max="25" width="18.85546875" bestFit="1" customWidth="1"/>
    <col min="26" max="26" width="16" bestFit="1" customWidth="1"/>
    <col min="27" max="27" width="12.5703125" bestFit="1" customWidth="1"/>
    <col min="28" max="28" width="12.85546875" bestFit="1" customWidth="1"/>
    <col min="29" max="29" width="56.85546875" bestFit="1" customWidth="1"/>
    <col min="30" max="30" width="18.85546875" bestFit="1" customWidth="1"/>
    <col min="31" max="31" width="14.5703125" bestFit="1" customWidth="1"/>
    <col min="32" max="32" width="23.28515625" bestFit="1" customWidth="1"/>
    <col min="33" max="33" width="25.7109375" bestFit="1" customWidth="1"/>
    <col min="34" max="34" width="13.5703125" bestFit="1" customWidth="1"/>
    <col min="35" max="35" width="18.42578125" bestFit="1" customWidth="1"/>
    <col min="36" max="36" width="16" bestFit="1" customWidth="1"/>
    <col min="37" max="37" width="19.42578125" bestFit="1" customWidth="1"/>
    <col min="38" max="38" width="56.85546875" bestFit="1" customWidth="1"/>
    <col min="39" max="39" width="17.42578125" bestFit="1" customWidth="1"/>
    <col min="40" max="40" width="15.28515625" bestFit="1" customWidth="1"/>
    <col min="41" max="41" width="14" bestFit="1" customWidth="1"/>
    <col min="42" max="42" width="8.7109375" bestFit="1" customWidth="1"/>
    <col min="43" max="43" width="30.28515625" bestFit="1" customWidth="1"/>
    <col min="44" max="44" width="22" bestFit="1" customWidth="1"/>
    <col min="45" max="45" width="21.140625" bestFit="1" customWidth="1"/>
    <col min="46" max="46" width="15.7109375" bestFit="1" customWidth="1"/>
    <col min="47" max="47" width="12" bestFit="1" customWidth="1"/>
    <col min="48" max="48" width="19" bestFit="1" customWidth="1"/>
    <col min="49" max="49" width="17.85546875" bestFit="1" customWidth="1"/>
    <col min="50" max="50" width="50.5703125" bestFit="1" customWidth="1"/>
    <col min="51" max="51" width="20.28515625" bestFit="1" customWidth="1"/>
    <col min="52" max="52" width="34.5703125" bestFit="1" customWidth="1"/>
  </cols>
  <sheetData>
    <row r="1" spans="1:5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</row>
    <row r="2" spans="1:52" s="9" customFormat="1">
      <c r="A2" s="9" t="s">
        <v>113</v>
      </c>
      <c r="B2" s="9" t="s">
        <v>143</v>
      </c>
      <c r="C2" s="9" t="s">
        <v>144</v>
      </c>
      <c r="D2" s="9" t="s">
        <v>145</v>
      </c>
      <c r="E2" s="9" t="s">
        <v>146</v>
      </c>
      <c r="F2" s="9" t="s">
        <v>147</v>
      </c>
      <c r="G2" s="9" t="s">
        <v>148</v>
      </c>
      <c r="H2" s="9" t="s">
        <v>149</v>
      </c>
      <c r="I2" s="9" t="s">
        <v>150</v>
      </c>
      <c r="J2" s="9" t="s">
        <v>121</v>
      </c>
      <c r="K2" s="9" t="s">
        <v>151</v>
      </c>
      <c r="L2" s="9" t="s">
        <v>152</v>
      </c>
      <c r="M2" s="9" t="s">
        <v>153</v>
      </c>
      <c r="N2" s="9" t="s">
        <v>154</v>
      </c>
      <c r="O2" s="9" t="s">
        <v>155</v>
      </c>
      <c r="P2" s="9" t="s">
        <v>156</v>
      </c>
      <c r="Q2" s="9" t="s">
        <v>157</v>
      </c>
      <c r="R2" s="9" t="s">
        <v>158</v>
      </c>
      <c r="S2" s="9" t="s">
        <v>159</v>
      </c>
      <c r="T2" s="9" t="s">
        <v>160</v>
      </c>
      <c r="U2" s="9" t="s">
        <v>161</v>
      </c>
      <c r="V2" s="9" t="s">
        <v>162</v>
      </c>
      <c r="W2" s="9" t="s">
        <v>56</v>
      </c>
      <c r="X2" s="9" t="s">
        <v>163</v>
      </c>
      <c r="Y2" s="9" t="s">
        <v>164</v>
      </c>
      <c r="Z2" s="9" t="s">
        <v>165</v>
      </c>
      <c r="AA2" s="9" t="s">
        <v>166</v>
      </c>
      <c r="AB2" s="9" t="s">
        <v>167</v>
      </c>
      <c r="AC2" s="9" t="s">
        <v>168</v>
      </c>
      <c r="AD2" s="9" t="s">
        <v>169</v>
      </c>
      <c r="AE2" s="9" t="s">
        <v>170</v>
      </c>
      <c r="AF2" s="9" t="s">
        <v>171</v>
      </c>
      <c r="AG2" s="9" t="s">
        <v>172</v>
      </c>
      <c r="AH2" s="9" t="s">
        <v>173</v>
      </c>
      <c r="AI2" s="9" t="s">
        <v>174</v>
      </c>
      <c r="AJ2" s="9" t="s">
        <v>175</v>
      </c>
      <c r="AK2" s="9" t="s">
        <v>176</v>
      </c>
      <c r="AL2" s="9" t="s">
        <v>177</v>
      </c>
      <c r="AM2" s="9" t="s">
        <v>178</v>
      </c>
      <c r="AN2" s="9" t="s">
        <v>179</v>
      </c>
      <c r="AO2" s="9" t="s">
        <v>180</v>
      </c>
      <c r="AP2" s="9" t="s">
        <v>69</v>
      </c>
      <c r="AQ2" s="9" t="s">
        <v>181</v>
      </c>
      <c r="AR2" s="9" t="s">
        <v>182</v>
      </c>
      <c r="AS2" s="9" t="s">
        <v>15</v>
      </c>
      <c r="AT2" s="9" t="s">
        <v>22</v>
      </c>
      <c r="AU2" s="9" t="s">
        <v>23</v>
      </c>
      <c r="AV2" s="9" t="s">
        <v>24</v>
      </c>
      <c r="AW2" s="9" t="s">
        <v>25</v>
      </c>
      <c r="AX2" s="9" t="s">
        <v>183</v>
      </c>
      <c r="AY2" s="9" t="s">
        <v>123</v>
      </c>
      <c r="AZ2" s="9" t="s">
        <v>184</v>
      </c>
    </row>
    <row r="3" spans="1:52">
      <c r="A3" t="str">
        <f t="shared" ref="A3:A4" si="0">I3&amp;"_"&amp;C3</f>
        <v>E1000175_43003</v>
      </c>
      <c r="B3" t="s">
        <v>187</v>
      </c>
      <c r="C3" s="3">
        <v>43003</v>
      </c>
      <c r="D3" s="3">
        <v>43189</v>
      </c>
      <c r="E3" s="4">
        <v>1</v>
      </c>
      <c r="F3" t="s">
        <v>188</v>
      </c>
      <c r="G3" t="s">
        <v>189</v>
      </c>
      <c r="H3" t="s">
        <v>190</v>
      </c>
      <c r="I3" t="s">
        <v>191</v>
      </c>
      <c r="J3" t="s">
        <v>191</v>
      </c>
      <c r="K3" t="s">
        <v>225</v>
      </c>
      <c r="L3">
        <v>1</v>
      </c>
      <c r="M3" t="s">
        <v>192</v>
      </c>
      <c r="O3" t="s">
        <v>193</v>
      </c>
      <c r="Q3">
        <v>6</v>
      </c>
      <c r="R3" t="s">
        <v>194</v>
      </c>
      <c r="S3" t="s">
        <v>195</v>
      </c>
      <c r="T3" t="s">
        <v>196</v>
      </c>
      <c r="U3" t="s">
        <v>197</v>
      </c>
      <c r="V3" s="4">
        <v>3.54</v>
      </c>
      <c r="W3" t="s">
        <v>198</v>
      </c>
      <c r="X3" s="4">
        <v>6</v>
      </c>
      <c r="Y3" t="s">
        <v>199</v>
      </c>
      <c r="Z3">
        <v>1000175</v>
      </c>
      <c r="AA3" s="3">
        <v>43003</v>
      </c>
      <c r="AB3" t="s">
        <v>189</v>
      </c>
      <c r="AC3" t="s">
        <v>200</v>
      </c>
      <c r="AD3" t="s">
        <v>201</v>
      </c>
      <c r="AE3">
        <v>56112</v>
      </c>
      <c r="AF3" t="s">
        <v>188</v>
      </c>
      <c r="AG3" t="s">
        <v>188</v>
      </c>
      <c r="AH3" t="s">
        <v>188</v>
      </c>
      <c r="AK3" s="3">
        <v>43189</v>
      </c>
      <c r="AL3" t="s">
        <v>202</v>
      </c>
      <c r="AO3" t="s">
        <v>203</v>
      </c>
      <c r="AQ3" t="s">
        <v>226</v>
      </c>
      <c r="AR3" t="s">
        <v>227</v>
      </c>
      <c r="AS3" t="s">
        <v>206</v>
      </c>
      <c r="AT3" t="s">
        <v>207</v>
      </c>
      <c r="AU3" t="s">
        <v>208</v>
      </c>
      <c r="AV3" t="s">
        <v>207</v>
      </c>
      <c r="AW3" t="s">
        <v>208</v>
      </c>
      <c r="AX3" t="s">
        <v>209</v>
      </c>
      <c r="AY3">
        <v>26</v>
      </c>
      <c r="AZ3" t="s">
        <v>211</v>
      </c>
    </row>
    <row r="4" spans="1:52">
      <c r="A4" t="str">
        <f t="shared" si="0"/>
        <v>E1000175_43190</v>
      </c>
      <c r="B4" t="s">
        <v>187</v>
      </c>
      <c r="C4" s="3">
        <v>43190</v>
      </c>
      <c r="D4" s="3">
        <v>1027428</v>
      </c>
      <c r="E4" s="4">
        <v>2</v>
      </c>
      <c r="F4" t="s">
        <v>188</v>
      </c>
      <c r="G4" t="s">
        <v>189</v>
      </c>
      <c r="H4" t="s">
        <v>190</v>
      </c>
      <c r="I4" t="s">
        <v>191</v>
      </c>
      <c r="J4" t="s">
        <v>191</v>
      </c>
      <c r="K4" t="s">
        <v>225</v>
      </c>
      <c r="L4">
        <v>1</v>
      </c>
      <c r="M4" t="s">
        <v>192</v>
      </c>
      <c r="O4" t="s">
        <v>193</v>
      </c>
      <c r="Q4">
        <v>6</v>
      </c>
      <c r="R4" t="s">
        <v>194</v>
      </c>
      <c r="S4" t="s">
        <v>195</v>
      </c>
      <c r="T4" t="s">
        <v>196</v>
      </c>
      <c r="U4" t="s">
        <v>197</v>
      </c>
      <c r="V4" s="4">
        <v>3.54</v>
      </c>
      <c r="W4" t="s">
        <v>198</v>
      </c>
      <c r="X4" s="4">
        <v>6</v>
      </c>
      <c r="Y4" t="s">
        <v>199</v>
      </c>
      <c r="Z4">
        <v>1000175</v>
      </c>
      <c r="AA4" s="3">
        <v>43003</v>
      </c>
      <c r="AB4" t="s">
        <v>189</v>
      </c>
      <c r="AC4" t="s">
        <v>200</v>
      </c>
      <c r="AD4" t="s">
        <v>201</v>
      </c>
      <c r="AF4" t="s">
        <v>188</v>
      </c>
      <c r="AG4" t="s">
        <v>188</v>
      </c>
      <c r="AH4" t="s">
        <v>188</v>
      </c>
      <c r="AK4" s="3">
        <v>43189</v>
      </c>
      <c r="AL4" t="s">
        <v>202</v>
      </c>
      <c r="AO4" t="s">
        <v>203</v>
      </c>
      <c r="AQ4" t="s">
        <v>226</v>
      </c>
      <c r="AR4" t="s">
        <v>227</v>
      </c>
      <c r="AS4" t="s">
        <v>206</v>
      </c>
      <c r="AT4" t="s">
        <v>207</v>
      </c>
      <c r="AU4" t="s">
        <v>208</v>
      </c>
      <c r="AV4" t="s">
        <v>207</v>
      </c>
      <c r="AW4" t="s">
        <v>208</v>
      </c>
      <c r="AX4" t="s">
        <v>209</v>
      </c>
      <c r="AY4">
        <v>26</v>
      </c>
      <c r="AZ4" t="s">
        <v>211</v>
      </c>
    </row>
    <row r="5" spans="1:52">
      <c r="C5" s="3"/>
      <c r="D5" s="3"/>
      <c r="E5" s="4"/>
    </row>
    <row r="6" spans="1:52">
      <c r="C6" s="3"/>
      <c r="D6" s="3"/>
      <c r="E6" s="4"/>
    </row>
    <row r="7" spans="1:52">
      <c r="C7" s="3"/>
      <c r="D7" s="3"/>
      <c r="E7" s="4"/>
      <c r="AK7" s="3"/>
    </row>
    <row r="8" spans="1:52">
      <c r="C8" s="3"/>
      <c r="D8" s="3"/>
      <c r="E8" s="4"/>
      <c r="AK8" s="3"/>
    </row>
    <row r="9" spans="1:52">
      <c r="C9" s="3"/>
      <c r="D9" s="3"/>
      <c r="E9" s="4"/>
    </row>
    <row r="10" spans="1:52">
      <c r="C10" s="3"/>
      <c r="D10" s="3"/>
      <c r="E10" s="4"/>
    </row>
    <row r="11" spans="1:52">
      <c r="C11" s="3"/>
      <c r="D11" s="3"/>
      <c r="E11" s="4"/>
      <c r="AK11" s="3"/>
    </row>
    <row r="12" spans="1:52">
      <c r="C12" s="3"/>
      <c r="D12" s="3"/>
      <c r="E12" s="4"/>
    </row>
    <row r="13" spans="1:52">
      <c r="C13" s="3"/>
      <c r="D13" s="3"/>
      <c r="E13" s="4"/>
    </row>
  </sheetData>
  <sortState xmlns:xlrd2="http://schemas.microsoft.com/office/spreadsheetml/2017/richdata2" ref="A3:AZ13">
    <sortCondition ref="A3:A13"/>
    <sortCondition ref="C3:C13"/>
    <sortCondition ref="E3:E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0"/>
  <dimension ref="A1:BG4"/>
  <sheetViews>
    <sheetView workbookViewId="0">
      <pane ySplit="1" topLeftCell="A2" activePane="bottomLeft" state="frozen"/>
      <selection pane="bottomLeft" activeCell="A5" sqref="A5:XFD84701"/>
    </sheetView>
  </sheetViews>
  <sheetFormatPr defaultRowHeight="15"/>
  <cols>
    <col min="1" max="1" width="22" bestFit="1" customWidth="1"/>
    <col min="10" max="10" width="14" bestFit="1" customWidth="1"/>
    <col min="21" max="21" width="10.85546875" customWidth="1"/>
    <col min="47" max="49" width="14" style="13" bestFit="1" customWidth="1"/>
    <col min="59" max="59" width="34.42578125" bestFit="1" customWidth="1"/>
  </cols>
  <sheetData>
    <row r="1" spans="1:5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 s="13">
        <v>47</v>
      </c>
      <c r="AV1" s="13">
        <v>48</v>
      </c>
      <c r="AW1" s="13">
        <v>49</v>
      </c>
      <c r="AX1">
        <v>50</v>
      </c>
      <c r="AY1">
        <v>51</v>
      </c>
      <c r="AZ1" s="13">
        <v>52</v>
      </c>
      <c r="BA1">
        <v>53</v>
      </c>
      <c r="BB1">
        <v>54</v>
      </c>
      <c r="BC1" s="13">
        <v>55</v>
      </c>
      <c r="BD1">
        <v>56</v>
      </c>
      <c r="BE1">
        <v>57</v>
      </c>
      <c r="BF1" s="13">
        <v>58</v>
      </c>
    </row>
    <row r="2" spans="1:59" ht="31.5">
      <c r="A2" s="10" t="s">
        <v>113</v>
      </c>
      <c r="B2" s="10" t="s">
        <v>75</v>
      </c>
      <c r="C2" s="10" t="s">
        <v>38</v>
      </c>
      <c r="D2" s="10" t="s">
        <v>114</v>
      </c>
      <c r="E2" s="10" t="s">
        <v>110</v>
      </c>
      <c r="F2" s="10" t="s">
        <v>111</v>
      </c>
      <c r="G2" s="10" t="s">
        <v>76</v>
      </c>
      <c r="H2" s="10" t="s">
        <v>77</v>
      </c>
      <c r="I2" s="10" t="s">
        <v>78</v>
      </c>
      <c r="J2" s="10" t="s">
        <v>79</v>
      </c>
      <c r="K2" s="10" t="s">
        <v>80</v>
      </c>
      <c r="L2" s="10" t="s">
        <v>81</v>
      </c>
      <c r="M2" s="10" t="s">
        <v>82</v>
      </c>
      <c r="N2" s="10" t="s">
        <v>83</v>
      </c>
      <c r="O2" s="10" t="s">
        <v>84</v>
      </c>
      <c r="P2" s="10" t="s">
        <v>115</v>
      </c>
      <c r="Q2" s="10" t="s">
        <v>116</v>
      </c>
      <c r="R2" s="10" t="s">
        <v>85</v>
      </c>
      <c r="S2" s="10" t="s">
        <v>86</v>
      </c>
      <c r="T2" s="10" t="s">
        <v>87</v>
      </c>
      <c r="U2" s="10" t="s">
        <v>88</v>
      </c>
      <c r="V2" s="10" t="s">
        <v>89</v>
      </c>
      <c r="W2" s="10" t="s">
        <v>90</v>
      </c>
      <c r="X2" s="10" t="s">
        <v>91</v>
      </c>
      <c r="Y2" s="10" t="s">
        <v>92</v>
      </c>
      <c r="Z2" s="10" t="s">
        <v>93</v>
      </c>
      <c r="AA2" s="10" t="s">
        <v>94</v>
      </c>
      <c r="AB2" s="10" t="s">
        <v>95</v>
      </c>
      <c r="AC2" s="10" t="s">
        <v>96</v>
      </c>
      <c r="AD2" s="10" t="s">
        <v>117</v>
      </c>
      <c r="AE2" s="10" t="s">
        <v>35</v>
      </c>
      <c r="AF2" s="10" t="s">
        <v>37</v>
      </c>
      <c r="AG2" s="10" t="s">
        <v>36</v>
      </c>
      <c r="AH2" s="10" t="s">
        <v>97</v>
      </c>
      <c r="AI2" s="10" t="s">
        <v>112</v>
      </c>
      <c r="AJ2" s="10" t="s">
        <v>98</v>
      </c>
      <c r="AK2" s="10" t="s">
        <v>99</v>
      </c>
      <c r="AL2" s="10" t="s">
        <v>100</v>
      </c>
      <c r="AM2" s="10" t="s">
        <v>7</v>
      </c>
      <c r="AN2" s="10" t="s">
        <v>101</v>
      </c>
      <c r="AO2" s="10" t="s">
        <v>102</v>
      </c>
      <c r="AP2" s="10" t="s">
        <v>103</v>
      </c>
      <c r="AQ2" s="10" t="s">
        <v>104</v>
      </c>
      <c r="AR2" s="10" t="s">
        <v>105</v>
      </c>
      <c r="AS2" s="10" t="s">
        <v>106</v>
      </c>
      <c r="AT2" s="10" t="s">
        <v>107</v>
      </c>
      <c r="AU2" s="10" t="s">
        <v>118</v>
      </c>
      <c r="AV2" s="16" t="s">
        <v>108</v>
      </c>
      <c r="AW2" s="10" t="s">
        <v>119</v>
      </c>
      <c r="AX2" s="10" t="s">
        <v>9</v>
      </c>
      <c r="AY2" s="10" t="s">
        <v>8</v>
      </c>
      <c r="AZ2" s="10" t="s">
        <v>136</v>
      </c>
      <c r="BA2" s="10" t="s">
        <v>137</v>
      </c>
      <c r="BB2" s="10" t="s">
        <v>138</v>
      </c>
      <c r="BC2" s="10" t="s">
        <v>139</v>
      </c>
      <c r="BD2" s="10" t="s">
        <v>140</v>
      </c>
      <c r="BE2" s="10" t="s">
        <v>141</v>
      </c>
      <c r="BF2" s="10" t="s">
        <v>142</v>
      </c>
      <c r="BG2" s="14"/>
    </row>
    <row r="3" spans="1:59" ht="42">
      <c r="A3" t="str">
        <f t="shared" ref="A3:A4" si="0">M3&amp;"_"&amp;G3</f>
        <v>E1000175_43003</v>
      </c>
      <c r="B3" s="11" t="s">
        <v>75</v>
      </c>
      <c r="C3" s="11" t="s">
        <v>187</v>
      </c>
      <c r="D3" s="7"/>
      <c r="E3" s="7"/>
      <c r="F3" s="11" t="s">
        <v>188</v>
      </c>
      <c r="G3" s="15">
        <v>43003</v>
      </c>
      <c r="H3" s="15">
        <v>43189</v>
      </c>
      <c r="I3" s="12">
        <v>1</v>
      </c>
      <c r="J3" s="11" t="s">
        <v>188</v>
      </c>
      <c r="K3" s="11" t="s">
        <v>189</v>
      </c>
      <c r="L3" s="11" t="s">
        <v>190</v>
      </c>
      <c r="M3" s="11" t="s">
        <v>191</v>
      </c>
      <c r="N3" s="12">
        <v>1</v>
      </c>
      <c r="O3" s="11" t="s">
        <v>192</v>
      </c>
      <c r="P3" s="11" t="s">
        <v>228</v>
      </c>
      <c r="Q3" s="11" t="s">
        <v>209</v>
      </c>
      <c r="R3" s="7"/>
      <c r="S3" s="11" t="s">
        <v>193</v>
      </c>
      <c r="T3" s="7"/>
      <c r="U3" s="11">
        <v>6</v>
      </c>
      <c r="V3" s="11" t="s">
        <v>194</v>
      </c>
      <c r="W3" s="11" t="s">
        <v>195</v>
      </c>
      <c r="X3" s="11" t="s">
        <v>196</v>
      </c>
      <c r="Y3" s="11" t="s">
        <v>197</v>
      </c>
      <c r="Z3" s="12">
        <v>3.54</v>
      </c>
      <c r="AA3" s="11" t="s">
        <v>229</v>
      </c>
      <c r="AB3" s="12">
        <v>6</v>
      </c>
      <c r="AC3" s="11" t="s">
        <v>230</v>
      </c>
      <c r="AD3" s="11">
        <v>1000175</v>
      </c>
      <c r="AE3" s="15">
        <v>43003</v>
      </c>
      <c r="AF3" s="11" t="s">
        <v>189</v>
      </c>
      <c r="AG3" s="11" t="s">
        <v>200</v>
      </c>
      <c r="AH3" s="11" t="s">
        <v>201</v>
      </c>
      <c r="AI3" s="11" t="s">
        <v>231</v>
      </c>
      <c r="AJ3" s="11">
        <v>56112</v>
      </c>
      <c r="AK3" s="11" t="s">
        <v>222</v>
      </c>
      <c r="AL3" s="11" t="s">
        <v>188</v>
      </c>
      <c r="AM3" s="11" t="s">
        <v>188</v>
      </c>
      <c r="AN3" s="6"/>
      <c r="AO3" s="7"/>
      <c r="AP3" s="15">
        <v>43189</v>
      </c>
      <c r="AQ3" s="11" t="s">
        <v>202</v>
      </c>
      <c r="AR3" s="15">
        <v>1027428</v>
      </c>
      <c r="AS3" s="11" t="s">
        <v>232</v>
      </c>
      <c r="AT3" s="11" t="s">
        <v>203</v>
      </c>
      <c r="AU3" s="11" t="s">
        <v>233</v>
      </c>
      <c r="AV3" s="12" t="s">
        <v>234</v>
      </c>
      <c r="AW3" s="11" t="s">
        <v>235</v>
      </c>
      <c r="AX3" s="11" t="s">
        <v>226</v>
      </c>
      <c r="AY3" s="11" t="s">
        <v>227</v>
      </c>
      <c r="AZ3" s="11" t="s">
        <v>223</v>
      </c>
      <c r="BA3" s="11" t="s">
        <v>236</v>
      </c>
      <c r="BB3" s="11" t="s">
        <v>237</v>
      </c>
      <c r="BC3" s="11" t="s">
        <v>224</v>
      </c>
      <c r="BD3" s="11" t="s">
        <v>238</v>
      </c>
      <c r="BE3" s="11" t="s">
        <v>239</v>
      </c>
      <c r="BF3" s="11" t="s">
        <v>240</v>
      </c>
    </row>
    <row r="4" spans="1:59" ht="42">
      <c r="A4" t="str">
        <f t="shared" si="0"/>
        <v>E1000175_43190</v>
      </c>
      <c r="B4" s="11" t="s">
        <v>75</v>
      </c>
      <c r="C4" s="11" t="s">
        <v>187</v>
      </c>
      <c r="D4" s="7"/>
      <c r="E4" s="7"/>
      <c r="F4" s="11" t="s">
        <v>188</v>
      </c>
      <c r="G4" s="15">
        <v>43190</v>
      </c>
      <c r="H4" s="15">
        <v>1027428</v>
      </c>
      <c r="I4" s="12">
        <v>1</v>
      </c>
      <c r="J4" s="11" t="s">
        <v>188</v>
      </c>
      <c r="K4" s="11" t="s">
        <v>189</v>
      </c>
      <c r="L4" s="11" t="s">
        <v>190</v>
      </c>
      <c r="M4" s="11" t="s">
        <v>191</v>
      </c>
      <c r="N4" s="12">
        <v>1</v>
      </c>
      <c r="O4" s="11" t="s">
        <v>192</v>
      </c>
      <c r="P4" s="11" t="s">
        <v>228</v>
      </c>
      <c r="Q4" s="11" t="s">
        <v>209</v>
      </c>
      <c r="R4" s="7"/>
      <c r="S4" s="11" t="s">
        <v>193</v>
      </c>
      <c r="T4" s="7"/>
      <c r="U4" s="11">
        <v>6</v>
      </c>
      <c r="V4" s="11" t="s">
        <v>194</v>
      </c>
      <c r="W4" s="11" t="s">
        <v>195</v>
      </c>
      <c r="X4" s="11" t="s">
        <v>196</v>
      </c>
      <c r="Y4" s="11" t="s">
        <v>197</v>
      </c>
      <c r="Z4" s="12">
        <v>3.54</v>
      </c>
      <c r="AA4" s="11" t="s">
        <v>229</v>
      </c>
      <c r="AB4" s="12">
        <v>6</v>
      </c>
      <c r="AC4" s="11" t="s">
        <v>230</v>
      </c>
      <c r="AD4" s="11">
        <v>1000175</v>
      </c>
      <c r="AE4" s="15">
        <v>43003</v>
      </c>
      <c r="AF4" s="11" t="s">
        <v>189</v>
      </c>
      <c r="AG4" s="11" t="s">
        <v>200</v>
      </c>
      <c r="AH4" s="11" t="s">
        <v>201</v>
      </c>
      <c r="AI4" s="11" t="s">
        <v>231</v>
      </c>
      <c r="AJ4" s="11">
        <v>56112</v>
      </c>
      <c r="AK4" s="11" t="s">
        <v>222</v>
      </c>
      <c r="AL4" s="11" t="s">
        <v>188</v>
      </c>
      <c r="AM4" s="11" t="s">
        <v>188</v>
      </c>
      <c r="AN4" s="6"/>
      <c r="AO4" s="7"/>
      <c r="AP4" s="15">
        <v>43189</v>
      </c>
      <c r="AQ4" s="11" t="s">
        <v>202</v>
      </c>
      <c r="AR4" s="15">
        <v>1027428</v>
      </c>
      <c r="AS4" s="11" t="s">
        <v>232</v>
      </c>
      <c r="AT4" s="11" t="s">
        <v>203</v>
      </c>
      <c r="AU4" s="11" t="s">
        <v>233</v>
      </c>
      <c r="AV4" s="12" t="s">
        <v>234</v>
      </c>
      <c r="AW4" s="11" t="s">
        <v>235</v>
      </c>
      <c r="AX4" s="11" t="s">
        <v>226</v>
      </c>
      <c r="AY4" s="11" t="s">
        <v>227</v>
      </c>
      <c r="AZ4" s="11" t="s">
        <v>223</v>
      </c>
      <c r="BA4" s="11" t="s">
        <v>236</v>
      </c>
      <c r="BB4" s="11" t="s">
        <v>237</v>
      </c>
      <c r="BC4" s="11" t="s">
        <v>224</v>
      </c>
      <c r="BD4" s="11" t="s">
        <v>238</v>
      </c>
      <c r="BE4" s="11" t="s">
        <v>239</v>
      </c>
      <c r="BF4" s="11" t="s">
        <v>240</v>
      </c>
    </row>
  </sheetData>
  <sortState xmlns:xlrd2="http://schemas.microsoft.com/office/spreadsheetml/2017/richdata2" ref="A3:BG4">
    <sortCondition ref="A3:A4"/>
    <sortCondition ref="G3:G4"/>
    <sortCondition descending="1" ref="I3:I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1"/>
  <dimension ref="A1:AN4"/>
  <sheetViews>
    <sheetView tabSelected="1" workbookViewId="0">
      <pane ySplit="2" topLeftCell="A3" activePane="bottomLeft" state="frozen"/>
      <selection pane="bottomLeft" activeCell="H17" sqref="H17"/>
    </sheetView>
  </sheetViews>
  <sheetFormatPr defaultRowHeight="15"/>
  <cols>
    <col min="1" max="1" width="18" bestFit="1" customWidth="1"/>
    <col min="2" max="2" width="18.42578125" bestFit="1" customWidth="1"/>
    <col min="8" max="8" width="10.5703125" bestFit="1" customWidth="1"/>
    <col min="11" max="12" width="10.7109375" bestFit="1" customWidth="1"/>
    <col min="18" max="18" width="10.5703125" bestFit="1" customWidth="1"/>
    <col min="19" max="19" width="10.7109375" bestFit="1" customWidth="1"/>
    <col min="20" max="20" width="9.140625" customWidth="1"/>
    <col min="21" max="21" width="11.28515625" customWidth="1"/>
  </cols>
  <sheetData>
    <row r="1" spans="1:40" ht="15" hidden="1" customHeight="1"/>
    <row r="2" spans="1:40" ht="31.5">
      <c r="A2" s="5" t="s">
        <v>113</v>
      </c>
      <c r="B2" s="5" t="s">
        <v>109</v>
      </c>
      <c r="C2" s="10" t="s">
        <v>38</v>
      </c>
      <c r="D2" s="10" t="s">
        <v>110</v>
      </c>
      <c r="E2" s="10" t="s">
        <v>111</v>
      </c>
      <c r="F2" s="10" t="s">
        <v>76</v>
      </c>
      <c r="G2" s="10" t="s">
        <v>77</v>
      </c>
      <c r="H2" s="10" t="s">
        <v>78</v>
      </c>
      <c r="I2" s="10" t="s">
        <v>79</v>
      </c>
      <c r="J2" s="10" t="s">
        <v>80</v>
      </c>
      <c r="K2" s="10" t="s">
        <v>81</v>
      </c>
      <c r="L2" s="10" t="s">
        <v>82</v>
      </c>
      <c r="M2" s="10" t="s">
        <v>83</v>
      </c>
      <c r="N2" s="10" t="s">
        <v>84</v>
      </c>
      <c r="O2" s="10" t="s">
        <v>116</v>
      </c>
      <c r="P2" s="10" t="s">
        <v>85</v>
      </c>
      <c r="Q2" s="10" t="s">
        <v>86</v>
      </c>
      <c r="R2" s="10" t="s">
        <v>87</v>
      </c>
      <c r="S2" s="10" t="s">
        <v>88</v>
      </c>
      <c r="T2" s="10" t="s">
        <v>89</v>
      </c>
      <c r="U2" s="10" t="s">
        <v>90</v>
      </c>
      <c r="V2" s="10" t="s">
        <v>91</v>
      </c>
      <c r="W2" s="10" t="s">
        <v>92</v>
      </c>
      <c r="X2" s="10" t="s">
        <v>93</v>
      </c>
      <c r="Y2" s="10" t="s">
        <v>94</v>
      </c>
      <c r="Z2" s="10" t="s">
        <v>95</v>
      </c>
      <c r="AA2" s="10" t="s">
        <v>96</v>
      </c>
      <c r="AB2" s="10" t="s">
        <v>35</v>
      </c>
      <c r="AC2" s="10" t="s">
        <v>37</v>
      </c>
      <c r="AD2" s="10" t="s">
        <v>36</v>
      </c>
      <c r="AE2" s="10" t="s">
        <v>97</v>
      </c>
      <c r="AF2" s="10" t="s">
        <v>98</v>
      </c>
      <c r="AG2" s="10" t="s">
        <v>99</v>
      </c>
      <c r="AH2" s="10" t="s">
        <v>100</v>
      </c>
      <c r="AI2" s="10" t="s">
        <v>7</v>
      </c>
      <c r="AJ2" s="10" t="s">
        <v>101</v>
      </c>
      <c r="AK2" s="10" t="s">
        <v>102</v>
      </c>
      <c r="AL2" s="10" t="s">
        <v>103</v>
      </c>
      <c r="AM2" s="10" t="s">
        <v>104</v>
      </c>
      <c r="AN2" s="10" t="s">
        <v>107</v>
      </c>
    </row>
    <row r="3" spans="1:40">
      <c r="A3" t="s">
        <v>241</v>
      </c>
      <c r="B3" t="str">
        <f>_xlfn.IFNA(VLOOKUP($A3,HCM!$A$3:$A$11875,1,FALSE),"Not Loaded")</f>
        <v>E1000175_43003</v>
      </c>
      <c r="C3" t="str">
        <f>IF($B3="Not Loaded","Not Loaded",IF(VLOOKUP($A3,STG!$A$3:$C$11906,2,FALSE)=VLOOKUP($A3,HDL!$A$2:$C$11931,2,FALSE),IF(TRIM(VLOOKUP($A3,HDL!$A$2:$C$11931,2,FALSE))=VLOOKUP($A3,HCM!$A$3:$D$11877,3,FALSE),"OK","HCM&lt;&gt;HDL"),"STG&lt;&gt;HDL"))</f>
        <v>OK</v>
      </c>
      <c r="D3" t="str">
        <f>IF($B3="Not Loaded","Not Loaded",IF(VLOOKUP($A3,STG!$A$3:$BH$11906,60,FALSE)=VLOOKUP($A3,HDL!$A$2:$AY$11931,51,FALSE),IF(VLOOKUP($A3,HDL!$A$2:$AY$11931,51,FALSE)=VLOOKUP($A3,HCM!$A$3:$E$11877,5,FALSE),"OK","HCM&lt;&gt;HDL"),"STG&lt;&gt;HDL"))</f>
        <v>HCM&lt;&gt;HDL</v>
      </c>
      <c r="E3" t="str">
        <f>IF($B3="Not Loaded","Not Loaded",IF(VLOOKUP($A3,HDL!$A$2:$F$11931,6,FALSE)=VLOOKUP($A3,HCM!$A$3:$F$11877,6,FALSE),"OK","HCM&lt;&gt;HDL"))</f>
        <v>OK</v>
      </c>
      <c r="F3" t="str">
        <f>IF($B3="Not Loaded","Not Loaded",IF(VLOOKUP($A3,STG!$A$3:$C$11906,3,FALSE)=VLOOKUP($A3,HDL!$A$2:$C$11931,3,FALSE),IF(VLOOKUP($A3,HDL!$A$2:$C$11931,3,FALSE)=VLOOKUP($A3,HCM!$A$3:$G$11876,7,FALSE),"OK","HCM&lt;&gt;HDL"),"STG&lt;&gt;HDL"))</f>
        <v>OK</v>
      </c>
      <c r="G3" t="str">
        <f>IF($B3="Not Loaded","Not Loaded",IF(VLOOKUP($A3,STG!$A$3:$D$11906,4,FALSE)=VLOOKUP($A3,HDL!$A$2:$D$11931,4,FALSE),IF(VLOOKUP($A3,HDL!$A$2:$D$11931,4,FALSE)=VLOOKUP($A3,HCM!$A$3:$H$11877,8,FALSE),"OK","HCM&lt;&gt;HDL"),"STG&lt;&gt;HDL"))</f>
        <v>OK</v>
      </c>
      <c r="H3" t="str">
        <f>IF($B3="Not Loaded","Not Loaded",IF(VLOOKUP($A3,STG!$A$3:$E$11906,5,FALSE)=VLOOKUP($A3,HDL!$A$3:$E$11931,5,FALSE),IF(VLOOKUP($A3,HDL!$A$3:$BF$11931,5,FALSE)=VLOOKUP($A3,HCM!$A$3:$I$11877,9,FALSE),"OK","HCM&lt;&gt;HDL"),"STG&lt;&gt;HDL"))</f>
        <v>OK</v>
      </c>
      <c r="I3" t="str">
        <f>IF($B3="Not Loaded","Not Loaded",IF(VLOOKUP($A3,STG!$A$3:$F$11906,6,FALSE)=VLOOKUP($A3,HDL!$A$3:$F$11931,6,FALSE),IF(VLOOKUP($A3,HDL!$A$3:$F$11931,6,FALSE)=VLOOKUP($A3,HCM!$A$3:$J$11876,10,FALSE),"OK","HCM&lt;&gt;HDL"),"STG&lt;&gt;HDL"))</f>
        <v>OK</v>
      </c>
      <c r="J3" t="str">
        <f>IF($B3="Not Loaded","Not Loaded",IF(VLOOKUP($A3,STG!$A$3:$G$11906,7,FALSE)=VLOOKUP($A3,HDL!$A$3:$G$11931,7,FALSE),IF(VLOOKUP($A3,HDL!$A$3:$G$11931,7,FALSE)=VLOOKUP($A3,HCM!$A$3:$K$11877,11,FALSE),"OK","HCM&lt;&gt;HDL"),"STG&lt;&gt;HDL"))</f>
        <v>OK</v>
      </c>
      <c r="K3" t="str">
        <f>IF($B3="Not Loaded","Not Loaded",IF(VLOOKUP($A3,STG!$A$3:$H$11906,8,FALSE)=VLOOKUP($A3,HDL!$A$3:$H$11931,8,FALSE),IF(VLOOKUP($A3,HDL!$A$3:$H$11931,8,FALSE)=VLOOKUP($A3,HCM!$A$3:$L$11877,12,FALSE),"OK","HCM&lt;&gt;HDL"),"STG&lt;&gt;HDL"))</f>
        <v>OK</v>
      </c>
      <c r="L3" t="str">
        <f>IF($B3="Not Loaded","Not Loaded",IF(VLOOKUP($A3,STG!$A$3:$I$11906,9,FALSE)=VLOOKUP($A3,HDL!$A$3:$I$11931,9,FALSE),IF(VLOOKUP($A3,HDL!$A$3:$I$11931,9,FALSE)=VLOOKUP($A3,HCM!$A$3:$M$11876,13,FALSE),"OK","HCM&lt;&gt;HDL"),"STG&lt;&gt;HDL"))</f>
        <v>OK</v>
      </c>
      <c r="M3" t="str">
        <f>IF($B3="Not Loaded","Not Loaded",IF(VLOOKUP($A3,STG!$A$3:$K$11906,11,FALSE)=VLOOKUP($A3,HDL!$A$3:$L$11931,12,FALSE),IF(VLOOKUP($A3,HDL!$A$3:$L$11931,12,FALSE)=VLOOKUP($A3,HCM!$A$3:$N$11877,14,FALSE),"OK","HCM&lt;&gt;HDL"),"STG&lt;&gt;HDL"))</f>
        <v>OK</v>
      </c>
      <c r="N3" t="str">
        <f>IF($B3="Not Loaded","Not Loaded",IF(VLOOKUP($A3,STG!$A$3:$L$11906,12,FALSE)=VLOOKUP($A3,HDL!$A$3:$M$11931,13,FALSE),IF(VLOOKUP($A3,HDL!$A$3:$M$11931,13,FALSE)=VLOOKUP($A3,HCM!$A$3:$O$11876,15,FALSE),"OK","HCM&lt;&gt;HDL"),"STG&lt;&gt;HDL"))</f>
        <v>OK</v>
      </c>
      <c r="O3" t="str">
        <f>IF($B3="Not Loaded","Not Loaded",IF(VLOOKUP($A3,STG!$A$3:$BG$11906,59,FALSE)=VLOOKUP($A3,HDL!$A$3:$AX$11931,50,FALSE),IF(VLOOKUP($A3,HDL!$A$3:$AX$11931,50,FALSE)=VLOOKUP($A3,HCM!$A$3:$Q$11877,17,FALSE),"OK","HCM&lt;&gt;HDL"),"STG&lt;&gt;HDL"))</f>
        <v>OK</v>
      </c>
      <c r="P3" t="str">
        <f>IF($B3="Not Loaded","Not Loaded",IF(VLOOKUP($A3,STG!$A$3:$M$11906,13,FALSE)=VLOOKUP($A3,HDL!$A$3:$N$11931,14,FALSE),IF(VLOOKUP($A3,HDL!$A$3:$N$11931,14,FALSE)=VLOOKUP($A3,HCM!$A$3:$R$11877,18,FALSE),"OK","HCM&lt;&gt;HDL"),"STG&lt;&gt;HDL"))</f>
        <v>OK</v>
      </c>
      <c r="Q3" t="str">
        <f>IF($B3="Not Loaded","Not Loaded",IF(VLOOKUP($A3,STG!$A$3:$N$11906,14,FALSE)=VLOOKUP($A3,HDL!$A$3:$O$11931,15,FALSE),IF(VLOOKUP($A3,HDL!$A$3:$O$11931,15,FALSE)=VLOOKUP($A3,HCM!$A$3:$S$11877,19,FALSE),"OK","HCM&lt;&gt;HDL"),"STG&lt;&gt;HDL"))</f>
        <v>OK</v>
      </c>
      <c r="R3" t="str">
        <f>IF($B3="Not Loaded","Not Loaded",IF(VLOOKUP($A3,STG!$A$3:$O$11906,15,FALSE)=VLOOKUP($A3,HDL!$A$3:$P$11931,16,FALSE),IF(VLOOKUP($A3,HDL!$A$3:$P$11931,16,FALSE)=VLOOKUP($A3,HCM!$A$3:$T$11877,20,FALSE),"OK","HCM&lt;&gt;HDL"),"STG&lt;&gt;HDL"))</f>
        <v>OK</v>
      </c>
      <c r="S3" t="str">
        <f>IF($B3="Not Loaded","Not Loaded",IF(VLOOKUP($A3,STG!$A$3:$P$11906,16,FALSE)=VLOOKUP($A3,HDL!$A$3:$Q$11931,17,FALSE),IF(VLOOKUP($A3,HDL!$A$3:$Q$11931,17,FALSE)=VLOOKUP($A3,HCM!$A$3:$U$11877,21,FALSE),"OK","HCM&lt;&gt;HDL"),"STG&lt;&gt;HDL"))</f>
        <v>OK</v>
      </c>
      <c r="T3" t="str">
        <f>IF($B3="Not Loaded","Not Loaded",IF(VLOOKUP($A3,STG!$A$3:$Q$11906,17,FALSE)=VLOOKUP($A3,HDL!$A$3:$R$11931,18,FALSE),IF(VLOOKUP($A3,HDL!$A$3:$R$11931,18,FALSE)=VLOOKUP($A3,HCM!$A$3:$V$11877,22,FALSE),"OK","HCM&lt;&gt;HDL"),"STG&lt;&gt;HDL"))</f>
        <v>OK</v>
      </c>
      <c r="U3" t="str">
        <f>IF($B3="Not Loaded","Not Loaded",IF(VLOOKUP($A3,STG!$A$3:$R$11906,18,FALSE)=VLOOKUP($A3,HDL!$A$3:$S$11931,19,FALSE),IF(VLOOKUP($A3,HDL!$A$3:$S$11931,19,FALSE)=VLOOKUP($A3,HCM!$A$3:$W$11877,23,FALSE),"OK","HCM&lt;&gt;HDL"),"STG&lt;&gt;HDL"))</f>
        <v>OK</v>
      </c>
      <c r="V3" t="str">
        <f>IF($B3="Not Loaded","Not Loaded",IF(VLOOKUP($A3,STG!$A$3:$S$11906,19,FALSE)=VLOOKUP($A3,HDL!$A$3:$T$11931,20,FALSE),IF(VLOOKUP($A3,HDL!$A$3:$T$11931,20,FALSE)=VLOOKUP($A3,HCM!$A$3:$X$11877,24,FALSE),"OK","HCM&lt;&gt;HDL"),"STG&lt;&gt;HDL"))</f>
        <v>OK</v>
      </c>
      <c r="W3" t="str">
        <f>IF($B3="Not Loaded","Not Loaded",IF(VLOOKUP($A3,STG!$A$3:$T$11906,20,FALSE)=VLOOKUP($A3,HDL!$A$3:$U$11931,21,FALSE),IF(VLOOKUP($A3,HDL!$A$3:$U$11931,21,FALSE)=VLOOKUP($A3,HCM!$A$3:$Y$11877,25,FALSE),"OK","HCM&lt;&gt;HDL"),"STG&lt;&gt;HDL"))</f>
        <v>OK</v>
      </c>
      <c r="X3" t="str">
        <f>IF($B3="Not Loaded","Not Loaded",IF(VLOOKUP($A3,STG!$A$3:$U$11906,21,FALSE)=VLOOKUP($A3,HDL!$A$3:$V$11931,22,FALSE),IF(VLOOKUP($A3,HDL!$A$3:$V$11931,22,FALSE)=VLOOKUP($A3,HCM!$A$3:$Z$11877,26,FALSE),"OK","HCM&lt;&gt;HDL"),"STG&lt;&gt;HDL"))</f>
        <v>OK</v>
      </c>
      <c r="Y3" t="str">
        <f>IF($B3="Not Loaded","Not Loaded",IF(VLOOKUP($A3,STG!$A$3:$V$11906,22,FALSE)=VLOOKUP($A3,HDL!$A$3:$W$11931,23,FALSE),IF(VLOOKUP($A3,HDL!$A$3:$W$11931,23,FALSE)=VLOOKUP($A3,HCM!$A$3:$AA$11877,27,FALSE),"OK","HCM&lt;&gt;HDL"),"STG&lt;&gt;HDL"))</f>
        <v>OK</v>
      </c>
      <c r="Z3" t="str">
        <f>IF($B3="Not Loaded","Not Loaded",IF(VLOOKUP($A3,STG!$A$3:$W$11906,23,FALSE)=VLOOKUP($A3,HDL!$A$3:$X$11931,24,FALSE),IF(VLOOKUP($A3,HDL!$A$3:$X$11931,24,FALSE)=VLOOKUP($A3,HCM!$A$3:$AB$11877,28,FALSE),"OK","HCM&lt;&gt;HDL"),"STG&lt;&gt;HDL"))</f>
        <v>OK</v>
      </c>
      <c r="AA3" t="str">
        <f>IF($B3="Not Loaded","Not Loaded",IF(VLOOKUP($A3,STG!$A$3:$X$11906,24,FALSE)=VLOOKUP($A3,HDL!$A$3:$Y$11931,25,FALSE),IF(VLOOKUP($A3,HDL!$A$3:$Y$11931,25,FALSE)=VLOOKUP($A3,HCM!$A$3:$AC$11877,29,FALSE),"OK","HCM&lt;&gt;HDL"),"STG&lt;&gt;HDL"))</f>
        <v>HCM&lt;&gt;HDL</v>
      </c>
      <c r="AB3" t="str">
        <f>IF($B3="Not Loaded","Not Loaded",IF(VLOOKUP($A3,STG!$A$3:$Z$11906,26,FALSE)=VLOOKUP($A3,HDL!$A$3:$AA$11931,27,FALSE),IF(VLOOKUP($A3,HDL!$A$3:$AA$11931,27,FALSE)=VLOOKUP($A3,HCM!$A$3:$AE$11877,31,FALSE),"OK","HCM&lt;&gt;HDL"),"STG&lt;&gt;HDL"))</f>
        <v>OK</v>
      </c>
      <c r="AC3" t="str">
        <f>IF($B3="Not Loaded","Not Loaded",IF(VLOOKUP($A3,STG!$A$3:$AA$11906,27,FALSE)=VLOOKUP($A3,HDL!$A$3:$AB$11931,28,FALSE),IF(VLOOKUP($A3,HDL!$A$3:$AB$11931,28,FALSE)=VLOOKUP($A3,HCM!$A$3:$AF$11877,32,FALSE),"OK","HCM&lt;&gt;HDL"),"STG&lt;&gt;HDL"))</f>
        <v>OK</v>
      </c>
      <c r="AD3" t="str">
        <f>IF($B3="Not Loaded","Not Loaded",IF(VLOOKUP($A3,STG!$A$3:$AB$11906,28,FALSE)=VLOOKUP($A3,HDL!$A$3:$AC$11931,29,FALSE),IF(VLOOKUP($A3,HDL!$A$3:$AC$11931,29,FALSE)=VLOOKUP($A3,HCM!$A$3:$AG$11877,33,FALSE),"OK","HCM&lt;&gt;HDL"),"STG&lt;&gt;HDL"))</f>
        <v>OK</v>
      </c>
      <c r="AE3" t="str">
        <f>IF($B3="Not Loaded","Not Loaded",IF(VLOOKUP($A3,STG!$A$3:$AC$11906,29,FALSE)=VLOOKUP($A3,HDL!$A$3:$AD$11931,30,FALSE),IF(VLOOKUP($A3,HDL!$A$3:$AD$11931,30,FALSE)=VLOOKUP($A3,HCM!$A$3:$AH$11877,34,FALSE),"OK","HCM&lt;&gt;HDL"),"STG&lt;&gt;HDL"))</f>
        <v>OK</v>
      </c>
      <c r="AF3" t="str">
        <f>IF($B3="Not Loaded","Not Loaded",IF(VLOOKUP($A3,STG!$A$3:$AD$11906,30,FALSE)=VLOOKUP($A3,HDL!$A$3:$AE$11931,31,FALSE),IF(VLOOKUP($A3,HDL!$A$3:$AE$11931,31,FALSE)=VLOOKUP($A3,HCM!$A$3:$AJ$11877,36,FALSE),"OK","HCM&lt;&gt;HDL"),"STG&lt;&gt;HDL"))</f>
        <v>OK</v>
      </c>
      <c r="AG3" t="str">
        <f>IF($B3="Not Loaded","Not Loaded",IF(VLOOKUP($A3,STG!$A$3:$AE$11906,31,FALSE)=VLOOKUP($A3,HDL!$A$3:$AF$11931,32,FALSE),IF(VLOOKUP($A3,HDL!$A$3:$AF$11931,32,FALSE)=VLOOKUP($A3,HCM!$A$3:$AK$11877,37,FALSE),"OK","HCM&lt;&gt;HDL"),"STG&lt;&gt;HDL"))</f>
        <v>HCM&lt;&gt;HDL</v>
      </c>
      <c r="AH3" t="str">
        <f>IF($B3="Not Loaded","Not Loaded",IF(VLOOKUP($A3,STG!$A$3:$AF$11906,32,FALSE)=VLOOKUP($A3,HDL!$A$3:$AG$11931,33,FALSE),IF(VLOOKUP($A3,HDL!$A$3:$AG$11931,33,FALSE)=VLOOKUP($A3,HCM!$A$3:$AL$11877,38,FALSE),"OK","HCM&lt;&gt;HDL"),"STG&lt;&gt;HDL"))</f>
        <v>OK</v>
      </c>
      <c r="AI3" t="str">
        <f>IF($B3="Not Loaded","Not Loaded",IF(VLOOKUP($A3,STG!$A$3:$AG$11906,33,FALSE)=VLOOKUP($A3,HDL!$A$3:$AH$11931,34,FALSE),IF(VLOOKUP($A3,HDL!$A$3:$AH$11931,34,FALSE)=VLOOKUP($A3,HCM!$A$3:$AM$11877,39,FALSE),"OK","HCM&lt;&gt;HDL"),"STG&lt;&gt;HDL"))</f>
        <v>OK</v>
      </c>
      <c r="AJ3" t="str">
        <f>IF($B3="Not Loaded","Not Loaded",IF(VLOOKUP($A3,STG!$A$3:$AH$11906,34,FALSE)=VLOOKUP($A3,HDL!$A$3:$AI$11931,35,FALSE),IF(VLOOKUP($A3,HDL!$A$3:$AI$11931,35,FALSE)=VLOOKUP($A3,HCM!$A$3:$AN$11877,40,FALSE),"OK","HCM&lt;&gt;HDL"),"STG&lt;&gt;HDL"))</f>
        <v>OK</v>
      </c>
      <c r="AK3" t="str">
        <f>IF($B3="Not Loaded","Not Loaded",IF(VLOOKUP($A3,STG!$A$3:$AI$11906,35,FALSE)=VLOOKUP($A3,HDL!$A$3:$AJ$11931,36,FALSE),IF(VLOOKUP($A3,HDL!$A$3:$AJ$11931,36,FALSE)=VLOOKUP($A3,HCM!$A$3:$AO$11877,41,FALSE),"OK","HCM&lt;&gt;HDL"),"STG&lt;&gt;HDL"))</f>
        <v>OK</v>
      </c>
      <c r="AL3" t="str">
        <f>IF($B3="Not Loaded","Not Loaded",IF(VLOOKUP($A3,STG!$A$3:$AJ$11906,36,FALSE)=VLOOKUP($A3,HDL!$A$3:$AK$11931,37,FALSE),IF(VLOOKUP($A3,HDL!$A$3:$AK$11931,37,FALSE)=VLOOKUP($A3,HCM!$A$3:$AP$11877,42,FALSE),"OK","HCM&lt;&gt;HDL"),"STG&lt;&gt;HDL"))</f>
        <v>OK</v>
      </c>
      <c r="AM3" t="str">
        <f>IF($B3="Not Loaded","Not Loaded",IF(VLOOKUP($A3,STG!$A$3:$AK$11906,37,FALSE)=VLOOKUP($A3,HDL!$A$3:$AL$11931,38,FALSE),IF(VLOOKUP($A3,HDL!$A$3:$AL$11931,38,FALSE)=VLOOKUP($A3,HCM!$A$3:$AQ$11877,43,FALSE),"OK","HCM&lt;&gt;HDL"),"STG&lt;&gt;HDL"))</f>
        <v>OK</v>
      </c>
      <c r="AN3" t="str">
        <f>IF($B3="Not Loaded","Not Loaded",IF(VLOOKUP($A3,STG!$A$3:$AN$11906,40,FALSE)=VLOOKUP($A3,HDL!$A$3:$AO$11931,41,FALSE),IF(VLOOKUP($A3,HDL!$A$3:$AO$11931,41,FALSE)=VLOOKUP($A3,HCM!$A$3:$AT$11877,46,FALSE),"OK","HCM&lt;&gt;HDL"),"STG&lt;&gt;HDL"))</f>
        <v>OK</v>
      </c>
    </row>
    <row r="4" spans="1:40">
      <c r="A4" t="s">
        <v>242</v>
      </c>
      <c r="B4" t="str">
        <f>_xlfn.IFNA(VLOOKUP($A4,HCM!$A$3:$A$11875,1,FALSE),"Not Loaded")</f>
        <v>E1000175_43190</v>
      </c>
      <c r="C4" t="str">
        <f>IF($B4="Not Loaded","Not Loaded",IF(VLOOKUP($A4,STG!$A$3:$C$11906,2,FALSE)=VLOOKUP($A4,HDL!$A$2:$C$11931,2,FALSE),IF(TRIM(VLOOKUP($A4,HDL!$A$2:$C$11931,2,FALSE))=VLOOKUP($A4,HCM!$A$3:$D$11877,3,FALSE),"OK","HCM&lt;&gt;HDL"),"STG&lt;&gt;HDL"))</f>
        <v>OK</v>
      </c>
      <c r="D4" t="str">
        <f>IF($B4="Not Loaded","Not Loaded",IF(VLOOKUP($A4,STG!$A$3:$BH$11906,60,FALSE)=VLOOKUP($A4,HDL!$A$2:$AY$11931,51,FALSE),IF(VLOOKUP($A4,HDL!$A$2:$AY$11931,51,FALSE)=VLOOKUP($A4,HCM!$A$3:$E$11877,5,FALSE),"OK","HCM&lt;&gt;HDL"),"STG&lt;&gt;HDL"))</f>
        <v>HCM&lt;&gt;HDL</v>
      </c>
      <c r="E4" t="str">
        <f>IF($B4="Not Loaded","Not Loaded",IF(VLOOKUP($A4,HDL!$A$2:$F$11931,6,FALSE)=VLOOKUP($A4,HCM!$A$3:$F$11877,6,FALSE),"OK","HCM&lt;&gt;HDL"))</f>
        <v>OK</v>
      </c>
      <c r="F4" t="str">
        <f>IF($B4="Not Loaded","Not Loaded",IF(VLOOKUP($A4,STG!$A$3:$C$11906,3,FALSE)=VLOOKUP($A4,HDL!$A$2:$C$11931,3,FALSE),IF(VLOOKUP($A4,HDL!$A$2:$C$11931,3,FALSE)=VLOOKUP($A4,HCM!$A$3:$G$11876,7,FALSE),"OK","HCM&lt;&gt;HDL"),"STG&lt;&gt;HDL"))</f>
        <v>OK</v>
      </c>
      <c r="G4" t="str">
        <f>IF($B4="Not Loaded","Not Loaded",IF(VLOOKUP($A4,STG!$A$3:$D$11906,4,FALSE)=VLOOKUP($A4,HDL!$A$2:$D$11931,4,FALSE),IF(VLOOKUP($A4,HDL!$A$2:$D$11931,4,FALSE)=VLOOKUP($A4,HCM!$A$3:$H$11877,8,FALSE),"OK","HCM&lt;&gt;HDL"),"STG&lt;&gt;HDL"))</f>
        <v>OK</v>
      </c>
      <c r="H4" t="str">
        <f>IF($B4="Not Loaded","Not Loaded",IF(VLOOKUP($A4,STG!$A$3:$E$11906,5,FALSE)=VLOOKUP($A4,HDL!$A$3:$E$11931,5,FALSE),IF(VLOOKUP($A4,HDL!$A$3:$BF$11931,5,FALSE)=VLOOKUP($A4,HCM!$A$3:$I$11877,9,FALSE),"OK","HCM&lt;&gt;HDL"),"STG&lt;&gt;HDL"))</f>
        <v>HCM&lt;&gt;HDL</v>
      </c>
      <c r="I4" t="str">
        <f>IF($B4="Not Loaded","Not Loaded",IF(VLOOKUP($A4,STG!$A$3:$F$11906,6,FALSE)=VLOOKUP($A4,HDL!$A$3:$F$11931,6,FALSE),IF(VLOOKUP($A4,HDL!$A$3:$F$11931,6,FALSE)=VLOOKUP($A4,HCM!$A$3:$J$11876,10,FALSE),"OK","HCM&lt;&gt;HDL"),"STG&lt;&gt;HDL"))</f>
        <v>OK</v>
      </c>
      <c r="J4" t="str">
        <f>IF($B4="Not Loaded","Not Loaded",IF(VLOOKUP($A4,STG!$A$3:$G$11906,7,FALSE)=VLOOKUP($A4,HDL!$A$3:$G$11931,7,FALSE),IF(VLOOKUP($A4,HDL!$A$3:$G$11931,7,FALSE)=VLOOKUP($A4,HCM!$A$3:$K$11877,11,FALSE),"OK","HCM&lt;&gt;HDL"),"STG&lt;&gt;HDL"))</f>
        <v>OK</v>
      </c>
      <c r="K4" t="str">
        <f>IF($B4="Not Loaded","Not Loaded",IF(VLOOKUP($A4,STG!$A$3:$H$11906,8,FALSE)=VLOOKUP($A4,HDL!$A$3:$H$11931,8,FALSE),IF(VLOOKUP($A4,HDL!$A$3:$H$11931,8,FALSE)=VLOOKUP($A4,HCM!$A$3:$L$11877,12,FALSE),"OK","HCM&lt;&gt;HDL"),"STG&lt;&gt;HDL"))</f>
        <v>OK</v>
      </c>
      <c r="L4" t="str">
        <f>IF($B4="Not Loaded","Not Loaded",IF(VLOOKUP($A4,STG!$A$3:$I$11906,9,FALSE)=VLOOKUP($A4,HDL!$A$3:$I$11931,9,FALSE),IF(VLOOKUP($A4,HDL!$A$3:$I$11931,9,FALSE)=VLOOKUP($A4,HCM!$A$3:$M$11876,13,FALSE),"OK","HCM&lt;&gt;HDL"),"STG&lt;&gt;HDL"))</f>
        <v>OK</v>
      </c>
      <c r="M4" t="str">
        <f>IF($B4="Not Loaded","Not Loaded",IF(VLOOKUP($A4,STG!$A$3:$K$11906,11,FALSE)=VLOOKUP($A4,HDL!$A$3:$L$11931,12,FALSE),IF(VLOOKUP($A4,HDL!$A$3:$L$11931,12,FALSE)=VLOOKUP($A4,HCM!$A$3:$N$11877,14,FALSE),"OK","HCM&lt;&gt;HDL"),"STG&lt;&gt;HDL"))</f>
        <v>OK</v>
      </c>
      <c r="N4" t="str">
        <f>IF($B4="Not Loaded","Not Loaded",IF(VLOOKUP($A4,STG!$A$3:$L$11906,12,FALSE)=VLOOKUP($A4,HDL!$A$3:$M$11931,13,FALSE),IF(VLOOKUP($A4,HDL!$A$3:$M$11931,13,FALSE)=VLOOKUP($A4,HCM!$A$3:$O$11876,15,FALSE),"OK","HCM&lt;&gt;HDL"),"STG&lt;&gt;HDL"))</f>
        <v>OK</v>
      </c>
      <c r="O4" t="str">
        <f>IF($B4="Not Loaded","Not Loaded",IF(VLOOKUP($A4,STG!$A$3:$BG$11906,59,FALSE)=VLOOKUP($A4,HDL!$A$3:$AX$11931,50,FALSE),IF(VLOOKUP($A4,HDL!$A$3:$AX$11931,50,FALSE)=VLOOKUP($A4,HCM!$A$3:$Q$11877,17,FALSE),"OK","HCM&lt;&gt;HDL"),"STG&lt;&gt;HDL"))</f>
        <v>OK</v>
      </c>
      <c r="P4" t="str">
        <f>IF($B4="Not Loaded","Not Loaded",IF(VLOOKUP($A4,STG!$A$3:$M$11906,13,FALSE)=VLOOKUP($A4,HDL!$A$3:$N$11931,14,FALSE),IF(VLOOKUP($A4,HDL!$A$3:$N$11931,14,FALSE)=VLOOKUP($A4,HCM!$A$3:$R$11877,18,FALSE),"OK","HCM&lt;&gt;HDL"),"STG&lt;&gt;HDL"))</f>
        <v>OK</v>
      </c>
      <c r="Q4" t="str">
        <f>IF($B4="Not Loaded","Not Loaded",IF(VLOOKUP($A4,STG!$A$3:$N$11906,14,FALSE)=VLOOKUP($A4,HDL!$A$3:$O$11931,15,FALSE),IF(VLOOKUP($A4,HDL!$A$3:$O$11931,15,FALSE)=VLOOKUP($A4,HCM!$A$3:$S$11877,19,FALSE),"OK","HCM&lt;&gt;HDL"),"STG&lt;&gt;HDL"))</f>
        <v>OK</v>
      </c>
      <c r="R4" t="str">
        <f>IF($B4="Not Loaded","Not Loaded",IF(VLOOKUP($A4,STG!$A$3:$O$11906,15,FALSE)=VLOOKUP($A4,HDL!$A$3:$P$11931,16,FALSE),IF(VLOOKUP($A4,HDL!$A$3:$P$11931,16,FALSE)=VLOOKUP($A4,HCM!$A$3:$T$11877,20,FALSE),"OK","HCM&lt;&gt;HDL"),"STG&lt;&gt;HDL"))</f>
        <v>OK</v>
      </c>
      <c r="S4" t="str">
        <f>IF($B4="Not Loaded","Not Loaded",IF(VLOOKUP($A4,STG!$A$3:$P$11906,16,FALSE)=VLOOKUP($A4,HDL!$A$3:$Q$11931,17,FALSE),IF(VLOOKUP($A4,HDL!$A$3:$Q$11931,17,FALSE)=VLOOKUP($A4,HCM!$A$3:$U$11877,21,FALSE),"OK","HCM&lt;&gt;HDL"),"STG&lt;&gt;HDL"))</f>
        <v>OK</v>
      </c>
      <c r="T4" t="str">
        <f>IF($B4="Not Loaded","Not Loaded",IF(VLOOKUP($A4,STG!$A$3:$Q$11906,17,FALSE)=VLOOKUP($A4,HDL!$A$3:$R$11931,18,FALSE),IF(VLOOKUP($A4,HDL!$A$3:$R$11931,18,FALSE)=VLOOKUP($A4,HCM!$A$3:$V$11877,22,FALSE),"OK","HCM&lt;&gt;HDL"),"STG&lt;&gt;HDL"))</f>
        <v>OK</v>
      </c>
      <c r="U4" t="str">
        <f>IF($B4="Not Loaded","Not Loaded",IF(VLOOKUP($A4,STG!$A$3:$R$11906,18,FALSE)=VLOOKUP($A4,HDL!$A$3:$S$11931,19,FALSE),IF(VLOOKUP($A4,HDL!$A$3:$S$11931,19,FALSE)=VLOOKUP($A4,HCM!$A$3:$W$11877,23,FALSE),"OK","HCM&lt;&gt;HDL"),"STG&lt;&gt;HDL"))</f>
        <v>OK</v>
      </c>
      <c r="V4" t="str">
        <f>IF($B4="Not Loaded","Not Loaded",IF(VLOOKUP($A4,STG!$A$3:$S$11906,19,FALSE)=VLOOKUP($A4,HDL!$A$3:$T$11931,20,FALSE),IF(VLOOKUP($A4,HDL!$A$3:$T$11931,20,FALSE)=VLOOKUP($A4,HCM!$A$3:$X$11877,24,FALSE),"OK","HCM&lt;&gt;HDL"),"STG&lt;&gt;HDL"))</f>
        <v>OK</v>
      </c>
      <c r="W4" t="str">
        <f>IF($B4="Not Loaded","Not Loaded",IF(VLOOKUP($A4,STG!$A$3:$T$11906,20,FALSE)=VLOOKUP($A4,HDL!$A$3:$U$11931,21,FALSE),IF(VLOOKUP($A4,HDL!$A$3:$U$11931,21,FALSE)=VLOOKUP($A4,HCM!$A$3:$Y$11877,25,FALSE),"OK","HCM&lt;&gt;HDL"),"STG&lt;&gt;HDL"))</f>
        <v>OK</v>
      </c>
      <c r="X4" t="str">
        <f>IF($B4="Not Loaded","Not Loaded",IF(VLOOKUP($A4,STG!$A$3:$U$11906,21,FALSE)=VLOOKUP($A4,HDL!$A$3:$V$11931,22,FALSE),IF(VLOOKUP($A4,HDL!$A$3:$V$11931,22,FALSE)=VLOOKUP($A4,HCM!$A$3:$Z$11877,26,FALSE),"OK","HCM&lt;&gt;HDL"),"STG&lt;&gt;HDL"))</f>
        <v>OK</v>
      </c>
      <c r="Y4" t="str">
        <f>IF($B4="Not Loaded","Not Loaded",IF(VLOOKUP($A4,STG!$A$3:$V$11906,22,FALSE)=VLOOKUP($A4,HDL!$A$3:$W$11931,23,FALSE),IF(VLOOKUP($A4,HDL!$A$3:$W$11931,23,FALSE)=VLOOKUP($A4,HCM!$A$3:$AA$11877,27,FALSE),"OK","HCM&lt;&gt;HDL"),"STG&lt;&gt;HDL"))</f>
        <v>OK</v>
      </c>
      <c r="Z4" t="str">
        <f>IF($B4="Not Loaded","Not Loaded",IF(VLOOKUP($A4,STG!$A$3:$W$11906,23,FALSE)=VLOOKUP($A4,HDL!$A$3:$X$11931,24,FALSE),IF(VLOOKUP($A4,HDL!$A$3:$X$11931,24,FALSE)=VLOOKUP($A4,HCM!$A$3:$AB$11877,28,FALSE),"OK","HCM&lt;&gt;HDL"),"STG&lt;&gt;HDL"))</f>
        <v>OK</v>
      </c>
      <c r="AA4" t="str">
        <f>IF($B4="Not Loaded","Not Loaded",IF(VLOOKUP($A4,STG!$A$3:$X$11906,24,FALSE)=VLOOKUP($A4,HDL!$A$3:$Y$11931,25,FALSE),IF(VLOOKUP($A4,HDL!$A$3:$Y$11931,25,FALSE)=VLOOKUP($A4,HCM!$A$3:$AC$11877,29,FALSE),"OK","HCM&lt;&gt;HDL"),"STG&lt;&gt;HDL"))</f>
        <v>HCM&lt;&gt;HDL</v>
      </c>
      <c r="AB4" t="str">
        <f>IF($B4="Not Loaded","Not Loaded",IF(VLOOKUP($A4,STG!$A$3:$Z$11906,26,FALSE)=VLOOKUP($A4,HDL!$A$3:$AA$11931,27,FALSE),IF(VLOOKUP($A4,HDL!$A$3:$AA$11931,27,FALSE)=VLOOKUP($A4,HCM!$A$3:$AE$11877,31,FALSE),"OK","HCM&lt;&gt;HDL"),"STG&lt;&gt;HDL"))</f>
        <v>OK</v>
      </c>
      <c r="AC4" t="str">
        <f>IF($B4="Not Loaded","Not Loaded",IF(VLOOKUP($A4,STG!$A$3:$AA$11906,27,FALSE)=VLOOKUP($A4,HDL!$A$3:$AB$11931,28,FALSE),IF(VLOOKUP($A4,HDL!$A$3:$AB$11931,28,FALSE)=VLOOKUP($A4,HCM!$A$3:$AF$11877,32,FALSE),"OK","HCM&lt;&gt;HDL"),"STG&lt;&gt;HDL"))</f>
        <v>OK</v>
      </c>
      <c r="AD4" t="str">
        <f>IF($B4="Not Loaded","Not Loaded",IF(VLOOKUP($A4,STG!$A$3:$AB$11906,28,FALSE)=VLOOKUP($A4,HDL!$A$3:$AC$11931,29,FALSE),IF(VLOOKUP($A4,HDL!$A$3:$AC$11931,29,FALSE)=VLOOKUP($A4,HCM!$A$3:$AG$11877,33,FALSE),"OK","HCM&lt;&gt;HDL"),"STG&lt;&gt;HDL"))</f>
        <v>OK</v>
      </c>
      <c r="AE4" t="str">
        <f>IF($B4="Not Loaded","Not Loaded",IF(VLOOKUP($A4,STG!$A$3:$AC$11906,29,FALSE)=VLOOKUP($A4,HDL!$A$3:$AD$11931,30,FALSE),IF(VLOOKUP($A4,HDL!$A$3:$AD$11931,30,FALSE)=VLOOKUP($A4,HCM!$A$3:$AH$11877,34,FALSE),"OK","HCM&lt;&gt;HDL"),"STG&lt;&gt;HDL"))</f>
        <v>OK</v>
      </c>
      <c r="AF4" t="str">
        <f>IF($B4="Not Loaded","Not Loaded",IF(VLOOKUP($A4,STG!$A$3:$AD$11906,30,FALSE)=VLOOKUP($A4,HDL!$A$3:$AE$11931,31,FALSE),IF(VLOOKUP($A4,HDL!$A$3:$AE$11931,31,FALSE)=VLOOKUP($A4,HCM!$A$3:$AJ$11877,36,FALSE),"OK","HCM&lt;&gt;HDL"),"STG&lt;&gt;HDL"))</f>
        <v>HCM&lt;&gt;HDL</v>
      </c>
      <c r="AG4" t="str">
        <f>IF($B4="Not Loaded","Not Loaded",IF(VLOOKUP($A4,STG!$A$3:$AE$11906,31,FALSE)=VLOOKUP($A4,HDL!$A$3:$AF$11931,32,FALSE),IF(VLOOKUP($A4,HDL!$A$3:$AF$11931,32,FALSE)=VLOOKUP($A4,HCM!$A$3:$AK$11877,37,FALSE),"OK","HCM&lt;&gt;HDL"),"STG&lt;&gt;HDL"))</f>
        <v>HCM&lt;&gt;HDL</v>
      </c>
      <c r="AH4" t="str">
        <f>IF($B4="Not Loaded","Not Loaded",IF(VLOOKUP($A4,STG!$A$3:$AF$11906,32,FALSE)=VLOOKUP($A4,HDL!$A$3:$AG$11931,33,FALSE),IF(VLOOKUP($A4,HDL!$A$3:$AG$11931,33,FALSE)=VLOOKUP($A4,HCM!$A$3:$AL$11877,38,FALSE),"OK","HCM&lt;&gt;HDL"),"STG&lt;&gt;HDL"))</f>
        <v>OK</v>
      </c>
      <c r="AI4" t="str">
        <f>IF($B4="Not Loaded","Not Loaded",IF(VLOOKUP($A4,STG!$A$3:$AG$11906,33,FALSE)=VLOOKUP($A4,HDL!$A$3:$AH$11931,34,FALSE),IF(VLOOKUP($A4,HDL!$A$3:$AH$11931,34,FALSE)=VLOOKUP($A4,HCM!$A$3:$AM$11877,39,FALSE),"OK","HCM&lt;&gt;HDL"),"STG&lt;&gt;HDL"))</f>
        <v>OK</v>
      </c>
      <c r="AJ4" t="str">
        <f>IF($B4="Not Loaded","Not Loaded",IF(VLOOKUP($A4,STG!$A$3:$AH$11906,34,FALSE)=VLOOKUP($A4,HDL!$A$3:$AI$11931,35,FALSE),IF(VLOOKUP($A4,HDL!$A$3:$AI$11931,35,FALSE)=VLOOKUP($A4,HCM!$A$3:$AN$11877,40,FALSE),"OK","HCM&lt;&gt;HDL"),"STG&lt;&gt;HDL"))</f>
        <v>OK</v>
      </c>
      <c r="AK4" t="str">
        <f>IF($B4="Not Loaded","Not Loaded",IF(VLOOKUP($A4,STG!$A$3:$AI$11906,35,FALSE)=VLOOKUP($A4,HDL!$A$3:$AJ$11931,36,FALSE),IF(VLOOKUP($A4,HDL!$A$3:$AJ$11931,36,FALSE)=VLOOKUP($A4,HCM!$A$3:$AO$11877,41,FALSE),"OK","HCM&lt;&gt;HDL"),"STG&lt;&gt;HDL"))</f>
        <v>OK</v>
      </c>
      <c r="AL4" t="str">
        <f>IF($B4="Not Loaded","Not Loaded",IF(VLOOKUP($A4,STG!$A$3:$AJ$11906,36,FALSE)=VLOOKUP($A4,HDL!$A$3:$AK$11931,37,FALSE),IF(VLOOKUP($A4,HDL!$A$3:$AK$11931,37,FALSE)=VLOOKUP($A4,HCM!$A$3:$AP$11877,42,FALSE),"OK","HCM&lt;&gt;HDL"),"STG&lt;&gt;HDL"))</f>
        <v>OK</v>
      </c>
      <c r="AM4" t="str">
        <f>IF($B4="Not Loaded","Not Loaded",IF(VLOOKUP($A4,STG!$A$3:$AK$11906,37,FALSE)=VLOOKUP($A4,HDL!$A$3:$AL$11931,38,FALSE),IF(VLOOKUP($A4,HDL!$A$3:$AL$11931,38,FALSE)=VLOOKUP($A4,HCM!$A$3:$AQ$11877,43,FALSE),"OK","HCM&lt;&gt;HDL"),"STG&lt;&gt;HDL"))</f>
        <v>OK</v>
      </c>
      <c r="AN4" t="str">
        <f>IF($B4="Not Loaded","Not Loaded",IF(VLOOKUP($A4,STG!$A$3:$AN$11906,40,FALSE)=VLOOKUP($A4,HDL!$A$3:$AO$11931,41,FALSE),IF(VLOOKUP($A4,HDL!$A$3:$AO$11931,41,FALSE)=VLOOKUP($A4,HCM!$A$3:$AT$11877,46,FALSE),"OK","HCM&lt;&gt;HDL"),"STG&lt;&gt;HDL"))</f>
        <v>OK</v>
      </c>
    </row>
  </sheetData>
  <conditionalFormatting sqref="B3:AN3 B4:AO4">
    <cfRule type="cellIs" dxfId="3" priority="9" operator="equal">
      <formula>"HCM&lt;&gt;HDL"</formula>
    </cfRule>
    <cfRule type="cellIs" dxfId="2" priority="10" operator="equal">
      <formula>"STG&lt;&gt;HDL"</formula>
    </cfRule>
    <cfRule type="cellIs" dxfId="1" priority="11" operator="equal">
      <formula>"Not Loaded"</formula>
    </cfRule>
    <cfRule type="cellIs" dxfId="0" priority="12" operator="equal">
      <formula>"OK"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503AB5-FF82-48EF-AA5C-743AFF05A129}">
  <ds:schemaRefs>
    <ds:schemaRef ds:uri="http://schemas.microsoft.com/office/2006/documentManagement/types"/>
    <ds:schemaRef ds:uri="http://schemas.microsoft.com/sharepoint/v3"/>
    <ds:schemaRef ds:uri="http://purl.org/dc/elements/1.1/"/>
    <ds:schemaRef ds:uri="http://schemas.microsoft.com/office/2006/metadata/properties"/>
    <ds:schemaRef ds:uri="9e5ebb6e-1584-4dc0-b988-3e8cf38876a9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ac6a0247-43fa-4535-a5fb-6906f8e53d5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6E2FB97-8767-4DDE-93A7-E4FC5D786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FED8D3-3212-4688-8649-5D5B04BC01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McColl (Personal Administration Account)</dc:creator>
  <cp:lastModifiedBy>Lokesh Shanbhag</cp:lastModifiedBy>
  <dcterms:created xsi:type="dcterms:W3CDTF">2018-01-29T14:45:30Z</dcterms:created>
  <dcterms:modified xsi:type="dcterms:W3CDTF">2021-07-05T11:39:15Z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