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F06B15F-EF75-4E1D-B672-73B021C829F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5" r:id="rId1"/>
    <sheet name="STG" sheetId="1" r:id="rId2"/>
    <sheet name="HDL" sheetId="2" r:id="rId3"/>
    <sheet name="HCM" sheetId="3" r:id="rId4"/>
    <sheet name="Rec" sheetId="4" r:id="rId5"/>
  </sheets>
  <definedNames>
    <definedName name="_xlnm._FilterDatabase" localSheetId="3" hidden="1">HCM!$A$2:$M$4</definedName>
    <definedName name="_xlnm._FilterDatabase" localSheetId="2" hidden="1">HDL!$A$1:$P$4</definedName>
    <definedName name="_xlnm._FilterDatabase" localSheetId="4" hidden="1">Rec!$A$1:$H$3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4" i="2" l="1"/>
  <c r="A3" i="2" l="1"/>
  <c r="A3" i="3" l="1"/>
  <c r="A4" i="3"/>
  <c r="B3" i="4"/>
  <c r="H3" i="4" s="1"/>
  <c r="C9" i="5"/>
  <c r="D9" i="5"/>
  <c r="B2" i="4"/>
  <c r="H2" i="4" s="1"/>
  <c r="E9" i="5" l="1"/>
  <c r="D3" i="4"/>
  <c r="F3" i="4"/>
  <c r="D2" i="4"/>
  <c r="G2" i="4"/>
  <c r="E2" i="4"/>
  <c r="C2" i="4"/>
  <c r="F2" i="4"/>
  <c r="C3" i="4"/>
  <c r="E3" i="4"/>
  <c r="G3" i="4"/>
  <c r="H12" i="5" l="1"/>
  <c r="I12" i="5" l="1"/>
  <c r="G12" i="5"/>
  <c r="J10" i="5"/>
  <c r="H11" i="5"/>
  <c r="L12" i="5"/>
  <c r="I11" i="5"/>
  <c r="K13" i="5"/>
  <c r="L11" i="5"/>
  <c r="H13" i="5"/>
  <c r="G11" i="5"/>
  <c r="J12" i="5"/>
  <c r="L10" i="5"/>
  <c r="K10" i="5"/>
  <c r="J13" i="5"/>
  <c r="L13" i="5"/>
  <c r="I13" i="5"/>
  <c r="G13" i="5"/>
  <c r="H10" i="5"/>
  <c r="K12" i="5"/>
  <c r="K11" i="5"/>
  <c r="I10" i="5"/>
  <c r="G10" i="5"/>
  <c r="J11" i="5"/>
  <c r="H14" i="5"/>
  <c r="J14" i="5" l="1"/>
  <c r="I14" i="5"/>
  <c r="L14" i="5"/>
  <c r="K14" i="5"/>
  <c r="G14" i="5"/>
</calcChain>
</file>

<file path=xl/sharedStrings.xml><?xml version="1.0" encoding="utf-8"?>
<sst xmlns="http://schemas.openxmlformats.org/spreadsheetml/2006/main" count="148" uniqueCount="78">
  <si>
    <t>SCHEDULE_NAME</t>
  </si>
  <si>
    <t>START_DATE</t>
  </si>
  <si>
    <t>END_DATE</t>
  </si>
  <si>
    <t>RESOURCE_TYPE</t>
  </si>
  <si>
    <t>PRIMARY_FLAG</t>
  </si>
  <si>
    <t>POSITION_CODE</t>
  </si>
  <si>
    <t>ASSIGNMENT_NUMBER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</si>
  <si>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</si>
  <si>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</si>
  <si>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</si>
  <si>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</si>
  <si>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</si>
  <si>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</si>
  <si>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</si>
  <si>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</si>
  <si>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</si>
  <si>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</si>
  <si>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</si>
  <si>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</si>
  <si>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</si>
  <si>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</si>
  <si>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</si>
  <si>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</si>
  <si>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BUSINESS_UNIT_NAME</t>
  </si>
  <si>
    <t>SCHEDULENAME</t>
  </si>
  <si>
    <t>STARTDATE</t>
  </si>
  <si>
    <t>ENDDATE</t>
  </si>
  <si>
    <t>RESOURCETYPE</t>
  </si>
  <si>
    <t>PRIMARYFLAG</t>
  </si>
  <si>
    <t>POSITIONCODE</t>
  </si>
  <si>
    <t>ASSIGNMENTNUMBER</t>
  </si>
  <si>
    <t>SOURCESYSTEMOWNER</t>
  </si>
  <si>
    <t>SOURCESYSTEMID</t>
  </si>
  <si>
    <t>BUSINESSUNITNAME</t>
  </si>
  <si>
    <t>ScheduleAssignment</t>
  </si>
  <si>
    <t>ScheduleName</t>
  </si>
  <si>
    <t>StartDate</t>
  </si>
  <si>
    <t>EndDate</t>
  </si>
  <si>
    <t>ResourceType</t>
  </si>
  <si>
    <t>PrimaryFlag</t>
  </si>
  <si>
    <t>PositionCode</t>
  </si>
  <si>
    <t>BusinessUnitName</t>
  </si>
  <si>
    <t>AssignmentNumber</t>
  </si>
  <si>
    <t>SourceSystemOwner</t>
  </si>
  <si>
    <t>SourceSystemId</t>
  </si>
  <si>
    <t>Unique Identifier</t>
  </si>
  <si>
    <t>Loaded?</t>
  </si>
  <si>
    <t>Data Migration Phase 1a Reconciliations</t>
  </si>
  <si>
    <t>Entity</t>
  </si>
  <si>
    <t>Environment</t>
  </si>
  <si>
    <t>Date</t>
  </si>
  <si>
    <t>Assignment Schedules</t>
  </si>
  <si>
    <t>Records</t>
  </si>
  <si>
    <t>Loaded OK</t>
  </si>
  <si>
    <t>Not Loaded</t>
  </si>
  <si>
    <t>Errors - STG&lt;&gt;HDL</t>
  </si>
  <si>
    <t>Errors - HCM&lt;&gt;HDL</t>
  </si>
  <si>
    <t>Total Records</t>
  </si>
  <si>
    <t>Staging</t>
  </si>
  <si>
    <t>HDL</t>
  </si>
  <si>
    <t>HCM</t>
  </si>
  <si>
    <t>PROD</t>
  </si>
  <si>
    <t>Assignment</t>
  </si>
  <si>
    <t>PER_INFO_14MAY2019</t>
  </si>
  <si>
    <t>Y</t>
  </si>
  <si>
    <t>17-MAY-2019</t>
  </si>
  <si>
    <t>MADHU</t>
  </si>
  <si>
    <t>UOB Business Unit</t>
  </si>
  <si>
    <t>R1wk:5daywk(7.5hrday)M/T/W/TH/F</t>
  </si>
  <si>
    <t>R1wk:5daywk(6hrday)W/TH/F/S/SU</t>
  </si>
  <si>
    <t>E1001668</t>
  </si>
  <si>
    <t>E1001641</t>
  </si>
  <si>
    <t>DATA_MIGRATION</t>
  </si>
  <si>
    <t>SCH_E1001641_ASG_30811_29022016</t>
  </si>
  <si>
    <t>SCH_E1001668_ASG_42232_05062017</t>
  </si>
  <si>
    <t>ASSIGN</t>
  </si>
  <si>
    <t>E1001641_42429</t>
  </si>
  <si>
    <t>E1001668_42891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</si>
</sst>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0"/>
      <name val="Arial"/>
    </font>
    <font>
      <sz val="10"/>
      <color theme="1"/>
      <name val="Calibri"/>
      <family val="2"/>
      <scheme val="minor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6" fillId="0" borderId="0" xfId="3"/>
    <xf numFmtId="0" fontId="7" fillId="0" borderId="0" xfId="0" applyFont="1" applyAlignment="1"/>
    <xf numFmtId="0" fontId="7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 wrapText="1"/>
    </xf>
    <xf numFmtId="15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5</xdr:col>
      <xdr:colOff>592655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6675"/>
          <a:ext cx="361208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C21" sqref="C21"/>
    </sheetView>
  </sheetViews>
  <sheetFormatPr defaultRowHeight="15" x14ac:dyDescent="0.25"/>
  <cols>
    <col min="9" max="9" width="10.7109375" customWidth="1"/>
  </cols>
  <sheetData>
    <row r="1" spans="1:12" x14ac:dyDescent="0.25">
      <c r="G1" t="s">
        <v>47</v>
      </c>
    </row>
    <row r="2" spans="1:12" x14ac:dyDescent="0.25">
      <c r="G2" t="s">
        <v>48</v>
      </c>
      <c r="I2" t="s">
        <v>51</v>
      </c>
    </row>
    <row r="3" spans="1:12" x14ac:dyDescent="0.25">
      <c r="G3" t="s">
        <v>49</v>
      </c>
      <c r="I3" t="s">
        <v>61</v>
      </c>
    </row>
    <row r="4" spans="1:12" x14ac:dyDescent="0.25">
      <c r="G4" t="s">
        <v>50</v>
      </c>
      <c r="I4" s="2">
        <v>43602</v>
      </c>
    </row>
    <row r="8" spans="1:12" ht="25.5" x14ac:dyDescent="0.25">
      <c r="C8" t="s">
        <v>58</v>
      </c>
      <c r="D8" t="s">
        <v>59</v>
      </c>
      <c r="E8" t="s">
        <v>60</v>
      </c>
      <c r="G8" s="4" t="s">
        <v>35</v>
      </c>
      <c r="H8" s="4" t="s">
        <v>36</v>
      </c>
      <c r="I8" s="4" t="s">
        <v>37</v>
      </c>
      <c r="J8" s="4" t="s">
        <v>39</v>
      </c>
      <c r="K8" s="4" t="s">
        <v>40</v>
      </c>
      <c r="L8" s="4" t="s">
        <v>41</v>
      </c>
    </row>
    <row r="9" spans="1:12" x14ac:dyDescent="0.25">
      <c r="A9" t="s">
        <v>52</v>
      </c>
      <c r="C9">
        <f>COUNTA(STG!A3:A11428)</f>
        <v>2</v>
      </c>
      <c r="D9">
        <f>COUNTA(HDL!A3:A11427)</f>
        <v>2</v>
      </c>
      <c r="E9">
        <f>COUNTA(HCM!A3:A11433)</f>
        <v>2</v>
      </c>
    </row>
    <row r="10" spans="1:12" x14ac:dyDescent="0.25">
      <c r="A10" t="s">
        <v>53</v>
      </c>
      <c r="G10">
        <f>COUNTIF(Rec!C$2:C$11432,"OK")</f>
        <v>2</v>
      </c>
      <c r="H10">
        <f>COUNTIF(Rec!D$2:D$11432,"OK")</f>
        <v>2</v>
      </c>
      <c r="I10">
        <f>COUNTIF(Rec!E$2:E$11432,"OK")</f>
        <v>2</v>
      </c>
      <c r="J10">
        <f>COUNTIF(Rec!F$2:F$11432,"OK")</f>
        <v>2</v>
      </c>
      <c r="K10">
        <f>COUNTIF(Rec!G$2:G$11432,"OK")</f>
        <v>2</v>
      </c>
      <c r="L10">
        <f>COUNTIF(Rec!H$2:H$11432,"OK")</f>
        <v>2</v>
      </c>
    </row>
    <row r="11" spans="1:12" x14ac:dyDescent="0.25">
      <c r="A11" t="s">
        <v>54</v>
      </c>
      <c r="G11">
        <f>COUNTIF(Rec!C$2:$C$11432,"Not Loaded")</f>
        <v>0</v>
      </c>
      <c r="H11">
        <f>COUNTIF(Rec!$D$2:D$11432,"Not Loaded")</f>
        <v>0</v>
      </c>
      <c r="I11">
        <f>COUNTIF(Rec!$E$2:E$11432,"Not Loaded")</f>
        <v>0</v>
      </c>
      <c r="J11">
        <f>COUNTIF(Rec!$F$2:F$11432,"Not Loaded")</f>
        <v>0</v>
      </c>
      <c r="K11">
        <f>COUNTIF(Rec!$G$2:G$11432,"Not Loaded")</f>
        <v>0</v>
      </c>
      <c r="L11">
        <f>COUNTIF(Rec!$H$2:H$11432,"Not Loaded")</f>
        <v>0</v>
      </c>
    </row>
    <row r="12" spans="1:12" x14ac:dyDescent="0.25">
      <c r="A12" t="s">
        <v>55</v>
      </c>
      <c r="G12">
        <f>COUNTIF(Rec!C$2:$C$11432,"STG&lt;&gt;HDL")</f>
        <v>0</v>
      </c>
      <c r="H12">
        <f>COUNTIF(Rec!$D$2:D$11432,"STG&lt;&gt;HDL")</f>
        <v>0</v>
      </c>
      <c r="I12">
        <f>COUNTIF(Rec!$E$2:E$11432,"STG&lt;&gt;HDL")</f>
        <v>0</v>
      </c>
      <c r="J12">
        <f>COUNTIF(Rec!$F$2:F$11432,"STG&lt;&gt;HDL")</f>
        <v>0</v>
      </c>
      <c r="K12">
        <f>COUNTIF(Rec!$G$2:G$11432,"STG&lt;&gt;HDL")</f>
        <v>0</v>
      </c>
      <c r="L12">
        <f>COUNTIF(Rec!$H$2:H$11432,"STG&lt;&gt;HDL")</f>
        <v>0</v>
      </c>
    </row>
    <row r="13" spans="1:12" x14ac:dyDescent="0.25">
      <c r="A13" t="s">
        <v>56</v>
      </c>
      <c r="G13">
        <f>COUNTIF(Rec!C$2:$C$11432,"HCM&lt;&gt;HDL")</f>
        <v>0</v>
      </c>
      <c r="H13">
        <f>COUNTIF(Rec!$D$2:D$11432,"HCM&lt;&gt;HDL")</f>
        <v>0</v>
      </c>
      <c r="I13">
        <f>COUNTIF(Rec!$E$2:E$11432,"HCM&lt;&gt;HDL")</f>
        <v>0</v>
      </c>
      <c r="J13">
        <f>COUNTIF(Rec!$F$2:F$11432,"HCM&lt;&gt;HDL")</f>
        <v>0</v>
      </c>
      <c r="K13">
        <f>COUNTIF(Rec!$G$3:G$11432,"HCM&lt;&gt;HDL")</f>
        <v>0</v>
      </c>
      <c r="L13">
        <f>COUNTIF(Rec!$H$2:H$11432,"HCM&lt;&gt;HDL")</f>
        <v>0</v>
      </c>
    </row>
    <row r="14" spans="1:12" x14ac:dyDescent="0.25">
      <c r="A14" s="3" t="s">
        <v>57</v>
      </c>
      <c r="G14">
        <f>SUM(G10:G13)</f>
        <v>2</v>
      </c>
      <c r="H14">
        <f t="shared" ref="H14:L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workbookViewId="0">
      <selection activeCell="A5" sqref="A5:XFD13570"/>
    </sheetView>
  </sheetViews>
  <sheetFormatPr defaultRowHeight="15" x14ac:dyDescent="0.25"/>
  <cols>
    <col min="1" max="1" width="18" bestFit="1" customWidth="1"/>
    <col min="2" max="2" width="50.7109375" customWidth="1"/>
    <col min="3" max="4" width="12.5703125" bestFit="1" customWidth="1"/>
    <col min="5" max="5" width="15.42578125" bestFit="1" customWidth="1"/>
    <col min="6" max="6" width="14.5703125" bestFit="1" customWidth="1"/>
    <col min="7" max="7" width="15.5703125" bestFit="1" customWidth="1"/>
    <col min="8" max="8" width="21.5703125" bestFit="1" customWidth="1"/>
    <col min="9" max="9" width="21.85546875" bestFit="1" customWidth="1"/>
    <col min="10" max="14" width="11.42578125" bestFit="1" customWidth="1"/>
    <col min="15" max="15" width="20.5703125" bestFit="1" customWidth="1"/>
    <col min="16" max="16" width="19" bestFit="1" customWidth="1"/>
    <col min="17" max="17" width="18.28515625" bestFit="1" customWidth="1"/>
    <col min="18" max="19" width="19" bestFit="1" customWidth="1"/>
    <col min="20" max="20" width="18.28515625" bestFit="1" customWidth="1"/>
    <col min="21" max="21" width="19" bestFit="1" customWidth="1"/>
    <col min="22" max="22" width="15.7109375" bestFit="1" customWidth="1"/>
    <col min="23" max="23" width="12" bestFit="1" customWidth="1"/>
    <col min="24" max="24" width="19" bestFit="1" customWidth="1"/>
    <col min="25" max="25" width="17.85546875" bestFit="1" customWidth="1"/>
    <col min="26" max="26" width="21.5703125" bestFit="1" customWidth="1"/>
  </cols>
  <sheetData>
    <row r="1" spans="1:2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5">
      <c r="A2" t="s">
        <v>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6" x14ac:dyDescent="0.25">
      <c r="A3" t="str">
        <f t="shared" ref="A3:A4" si="0">H3&amp;"_"&amp;C3</f>
        <v>E1001641_42429</v>
      </c>
      <c r="B3" t="s">
        <v>68</v>
      </c>
      <c r="C3" s="10">
        <v>42429</v>
      </c>
      <c r="D3" s="10">
        <v>51501</v>
      </c>
      <c r="E3" t="s">
        <v>62</v>
      </c>
      <c r="F3" t="s">
        <v>64</v>
      </c>
      <c r="G3">
        <v>30811</v>
      </c>
      <c r="H3" t="s">
        <v>71</v>
      </c>
      <c r="N3" t="s">
        <v>63</v>
      </c>
      <c r="O3" t="s">
        <v>64</v>
      </c>
      <c r="P3" t="s">
        <v>65</v>
      </c>
      <c r="U3" t="s">
        <v>65</v>
      </c>
      <c r="V3" t="s">
        <v>66</v>
      </c>
      <c r="W3" t="s">
        <v>65</v>
      </c>
      <c r="X3" t="s">
        <v>66</v>
      </c>
      <c r="Y3" t="s">
        <v>67</v>
      </c>
    </row>
    <row r="4" spans="1:26" x14ac:dyDescent="0.25">
      <c r="A4" t="str">
        <f t="shared" si="0"/>
        <v>E1001668_42891</v>
      </c>
      <c r="B4" t="s">
        <v>69</v>
      </c>
      <c r="C4" s="10">
        <v>42891</v>
      </c>
      <c r="D4" s="10">
        <v>51501</v>
      </c>
      <c r="E4" t="s">
        <v>62</v>
      </c>
      <c r="F4" t="s">
        <v>64</v>
      </c>
      <c r="G4">
        <v>42232</v>
      </c>
      <c r="H4" t="s">
        <v>70</v>
      </c>
      <c r="N4" t="s">
        <v>63</v>
      </c>
      <c r="O4" t="s">
        <v>64</v>
      </c>
      <c r="P4" t="s">
        <v>65</v>
      </c>
      <c r="U4" t="s">
        <v>65</v>
      </c>
      <c r="V4" t="s">
        <v>66</v>
      </c>
      <c r="W4" t="s">
        <v>65</v>
      </c>
      <c r="X4" t="s">
        <v>66</v>
      </c>
      <c r="Y4" t="s">
        <v>67</v>
      </c>
    </row>
  </sheetData>
  <sortState xmlns:xlrd2="http://schemas.microsoft.com/office/spreadsheetml/2017/richdata2" ref="A3:Z5">
    <sortCondition ref="A3:A5"/>
    <sortCondition ref="G3:G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>
      <selection activeCell="A5" sqref="A5:XFD13571"/>
    </sheetView>
  </sheetViews>
  <sheetFormatPr defaultRowHeight="15" x14ac:dyDescent="0.25"/>
  <cols>
    <col min="1" max="1" width="16.42578125" bestFit="1" customWidth="1"/>
    <col min="2" max="2" width="50" customWidth="1"/>
    <col min="3" max="4" width="12.5703125" bestFit="1" customWidth="1"/>
    <col min="5" max="5" width="14.42578125" bestFit="1" customWidth="1"/>
    <col min="6" max="6" width="13.5703125" bestFit="1" customWidth="1"/>
    <col min="7" max="7" width="14.5703125" bestFit="1" customWidth="1"/>
    <col min="8" max="8" width="21.85546875" customWidth="1"/>
    <col min="9" max="9" width="20.7109375" bestFit="1" customWidth="1"/>
    <col min="10" max="10" width="22" bestFit="1" customWidth="1"/>
    <col min="11" max="11" width="39.42578125" bestFit="1" customWidth="1"/>
    <col min="12" max="12" width="20.5703125" bestFit="1" customWidth="1"/>
    <col min="13" max="13" width="15.7109375" bestFit="1" customWidth="1"/>
    <col min="14" max="14" width="12" bestFit="1" customWidth="1"/>
    <col min="15" max="15" width="19" bestFit="1" customWidth="1"/>
    <col min="16" max="16" width="17.85546875" bestFit="1" customWidth="1"/>
    <col min="17" max="17" width="19.42578125" bestFit="1" customWidth="1"/>
  </cols>
  <sheetData>
    <row r="1" spans="1:1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5">
      <c r="A2" t="s">
        <v>45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12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33</v>
      </c>
    </row>
    <row r="3" spans="1:16" x14ac:dyDescent="0.25">
      <c r="A3" t="str">
        <f t="shared" ref="A3:A4" si="0">H3&amp;"_"&amp;C3</f>
        <v>E1001641_42429</v>
      </c>
      <c r="B3" t="s">
        <v>68</v>
      </c>
      <c r="C3" s="10">
        <v>42429</v>
      </c>
      <c r="D3" s="10">
        <v>51501</v>
      </c>
      <c r="E3" t="s">
        <v>62</v>
      </c>
      <c r="F3" t="s">
        <v>64</v>
      </c>
      <c r="G3">
        <v>30811</v>
      </c>
      <c r="H3" t="s">
        <v>71</v>
      </c>
      <c r="I3" t="s">
        <v>72</v>
      </c>
      <c r="J3" t="s">
        <v>73</v>
      </c>
      <c r="K3" t="s">
        <v>63</v>
      </c>
      <c r="L3" t="s">
        <v>65</v>
      </c>
      <c r="M3" t="s">
        <v>66</v>
      </c>
      <c r="N3" t="s">
        <v>65</v>
      </c>
      <c r="O3" t="s">
        <v>66</v>
      </c>
      <c r="P3" t="s">
        <v>67</v>
      </c>
    </row>
    <row r="4" spans="1:16" x14ac:dyDescent="0.25">
      <c r="A4" t="str">
        <f t="shared" si="0"/>
        <v>E1001668_42891</v>
      </c>
      <c r="B4" t="s">
        <v>69</v>
      </c>
      <c r="C4" s="10">
        <v>42891</v>
      </c>
      <c r="D4" s="10">
        <v>51501</v>
      </c>
      <c r="E4" t="s">
        <v>62</v>
      </c>
      <c r="F4" t="s">
        <v>64</v>
      </c>
      <c r="G4">
        <v>42232</v>
      </c>
      <c r="H4" t="s">
        <v>70</v>
      </c>
      <c r="I4" t="s">
        <v>72</v>
      </c>
      <c r="J4" t="s">
        <v>74</v>
      </c>
      <c r="K4" t="s">
        <v>63</v>
      </c>
      <c r="L4" t="s">
        <v>65</v>
      </c>
      <c r="M4" t="s">
        <v>66</v>
      </c>
      <c r="N4" t="s">
        <v>65</v>
      </c>
      <c r="O4" t="s">
        <v>66</v>
      </c>
      <c r="P4" t="s">
        <v>67</v>
      </c>
    </row>
  </sheetData>
  <sortState xmlns:xlrd2="http://schemas.microsoft.com/office/spreadsheetml/2017/richdata2" ref="A3:P4">
    <sortCondition ref="A3:A4"/>
    <sortCondition ref="G3:G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zoomScaleNormal="100" workbookViewId="0">
      <selection activeCell="A5" sqref="A5:XFD13562"/>
    </sheetView>
  </sheetViews>
  <sheetFormatPr defaultColWidth="9.140625" defaultRowHeight="12.75" x14ac:dyDescent="0.2"/>
  <cols>
    <col min="1" max="1" width="17.5703125" style="6" bestFit="1" customWidth="1"/>
    <col min="2" max="2" width="17.28515625" style="6" bestFit="1" customWidth="1"/>
    <col min="3" max="3" width="38.7109375" style="6" customWidth="1"/>
    <col min="4" max="5" width="10.42578125" style="6" bestFit="1" customWidth="1"/>
    <col min="6" max="6" width="11.7109375" style="6" bestFit="1" customWidth="1"/>
    <col min="7" max="7" width="10.5703125" style="6" bestFit="1" customWidth="1"/>
    <col min="8" max="8" width="11.42578125" style="6" bestFit="1" customWidth="1"/>
    <col min="9" max="9" width="15.85546875" style="6" bestFit="1" customWidth="1"/>
    <col min="10" max="10" width="16.28515625" style="6" bestFit="1" customWidth="1"/>
    <col min="11" max="11" width="17" style="6" bestFit="1" customWidth="1"/>
    <col min="12" max="12" width="33.5703125" style="6" bestFit="1" customWidth="1"/>
    <col min="13" max="16384" width="9.140625" style="6"/>
  </cols>
  <sheetData>
    <row r="1" spans="1:13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</row>
    <row r="2" spans="1:13" x14ac:dyDescent="0.2">
      <c r="A2" s="7" t="s">
        <v>45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  <c r="L2" s="7" t="s">
        <v>44</v>
      </c>
    </row>
    <row r="3" spans="1:13" ht="15" x14ac:dyDescent="0.25">
      <c r="A3" s="6" t="str">
        <f t="shared" ref="A3:A4" si="0">J3&amp;"_"&amp;D3</f>
        <v>E1001641_42429</v>
      </c>
      <c r="B3" s="8" t="s">
        <v>34</v>
      </c>
      <c r="C3" s="8" t="s">
        <v>68</v>
      </c>
      <c r="D3" s="9">
        <v>42429</v>
      </c>
      <c r="E3" s="9">
        <v>51501</v>
      </c>
      <c r="F3" s="8" t="s">
        <v>75</v>
      </c>
      <c r="G3" s="8" t="s">
        <v>64</v>
      </c>
      <c r="H3" s="8">
        <v>30811</v>
      </c>
      <c r="I3" s="8" t="s">
        <v>67</v>
      </c>
      <c r="J3" s="8" t="s">
        <v>71</v>
      </c>
      <c r="K3" s="8" t="s">
        <v>72</v>
      </c>
      <c r="L3" s="8" t="s">
        <v>73</v>
      </c>
      <c r="M3"/>
    </row>
    <row r="4" spans="1:13" ht="15" x14ac:dyDescent="0.25">
      <c r="A4" s="6" t="str">
        <f t="shared" si="0"/>
        <v>E1001668_42891</v>
      </c>
      <c r="B4" s="8" t="s">
        <v>34</v>
      </c>
      <c r="C4" s="8" t="s">
        <v>69</v>
      </c>
      <c r="D4" s="9">
        <v>42891</v>
      </c>
      <c r="E4" s="9">
        <v>51501</v>
      </c>
      <c r="F4" s="8" t="s">
        <v>75</v>
      </c>
      <c r="G4" s="8" t="s">
        <v>64</v>
      </c>
      <c r="H4" s="8">
        <v>42232</v>
      </c>
      <c r="I4" s="8" t="s">
        <v>67</v>
      </c>
      <c r="J4" s="8" t="s">
        <v>70</v>
      </c>
      <c r="K4" s="8" t="s">
        <v>72</v>
      </c>
      <c r="L4" s="8" t="s">
        <v>74</v>
      </c>
      <c r="M4"/>
    </row>
  </sheetData>
  <sortState xmlns:xlrd2="http://schemas.microsoft.com/office/spreadsheetml/2017/richdata2" ref="A3:M4">
    <sortCondition ref="A3:A4"/>
    <sortCondition ref="H3:H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C14" sqref="C14"/>
    </sheetView>
  </sheetViews>
  <sheetFormatPr defaultRowHeight="15" x14ac:dyDescent="0.25"/>
  <cols>
    <col min="1" max="2" width="18" bestFit="1" customWidth="1"/>
    <col min="3" max="3" width="11" bestFit="1" customWidth="1"/>
    <col min="4" max="4" width="10.5703125" bestFit="1" customWidth="1"/>
    <col min="5" max="5" width="6.85546875" bestFit="1" customWidth="1"/>
    <col min="6" max="6" width="9" bestFit="1" customWidth="1"/>
    <col min="7" max="7" width="12.140625" bestFit="1" customWidth="1"/>
    <col min="8" max="8" width="13.5703125" bestFit="1" customWidth="1"/>
  </cols>
  <sheetData>
    <row r="1" spans="1:8" x14ac:dyDescent="0.25">
      <c r="A1" s="1" t="s">
        <v>45</v>
      </c>
      <c r="B1" s="1" t="s">
        <v>46</v>
      </c>
      <c r="C1" s="1" t="s">
        <v>35</v>
      </c>
      <c r="D1" s="1" t="s">
        <v>36</v>
      </c>
      <c r="E1" s="1" t="s">
        <v>37</v>
      </c>
      <c r="F1" s="1" t="s">
        <v>39</v>
      </c>
      <c r="G1" s="1" t="s">
        <v>40</v>
      </c>
      <c r="H1" s="1" t="s">
        <v>41</v>
      </c>
    </row>
    <row r="2" spans="1:8" x14ac:dyDescent="0.25">
      <c r="A2" t="s">
        <v>76</v>
      </c>
      <c r="B2" t="str">
        <f>_xlfn.IFNA(VLOOKUP(A2,HCM!$A$3:$L$11435,1,FALSE),"Not Loaded")</f>
        <v>E1001641_42429</v>
      </c>
      <c r="C2" t="str">
        <f>IF($B2="Not Loaded","Not Loaded",IF(VLOOKUP($A2,STG!$A$3:$CN$11428,2,FALSE)=VLOOKUP($A2,HDL!$A$3:$T$11428,2,FALSE),IF(VLOOKUP($A2,HDL!$A$3:$AR$11428,2,FALSE)=VLOOKUP($A2,HCM!$A$3:$W$11433,3,FALSE),"OK","HCM&lt;&gt;HDL"),"STG&lt;&gt;HDL"))</f>
        <v>OK</v>
      </c>
      <c r="D2" t="str">
        <f>IF($B2="Not Loaded","Not Loaded",IF(VLOOKUP($A2,STG!$A$3:$CN$11428,3,FALSE)=VLOOKUP($A2,HDL!$A$3:$T$11428,3,FALSE),IF(VLOOKUP($A2,HDL!$A$3:$AR$11428,3,FALSE)=VLOOKUP($A2,HCM!$A$3:$W$11433,4,FALSE),"OK","HCM&lt;&gt;HDL"),"STG&lt;&gt;HDL"))</f>
        <v>OK</v>
      </c>
      <c r="E2" t="str">
        <f>IF($B2="Not Loaded","Not Loaded",IF(VLOOKUP($A2,STG!$A$3:$CN$11428,4,FALSE)=VLOOKUP($A2,HDL!$A$3:$T$11428,4,FALSE),IF(VLOOKUP($A2,HDL!$A$3:$AR$11428,4,FALSE)=VLOOKUP($A2,HCM!$A$3:$W$11433,5,FALSE),"OK","HCM&lt;&gt;HDL"),"STG&lt;&gt;HDL"))</f>
        <v>OK</v>
      </c>
      <c r="F2" t="str">
        <f>IF($B2="Not Loaded","Not Loaded",IF(VLOOKUP($A2,STG!$A$3:$CN$11428,6,FALSE)=VLOOKUP($A2,HDL!$A$3:$T$11428,6,FALSE),IF(VLOOKUP($A2,HDL!$A$3:$AR$11428,6,FALSE)=VLOOKUP($A2,HCM!$A$3:$W$11433,7,FALSE),"OK","HCM&lt;&gt;HDL"),"STG&lt;&gt;HDL"))</f>
        <v>OK</v>
      </c>
      <c r="G2" t="str">
        <f>IF($B2="Not Loaded","Not Loaded",IF(VLOOKUP($A2,STG!$A$3:$CN$11428,7,FALSE)=VLOOKUP($A2,HDL!$A$3:$T$11428,7,FALSE),IF(VLOOKUP($A2,HDL!$A$3:$AR$11428,7,FALSE)=VLOOKUP($A2,HCM!$A$3:$W$11433,8,FALSE),"OK","HCM&lt;&gt;HDL"),"STG&lt;&gt;HDL"))</f>
        <v>OK</v>
      </c>
      <c r="H2" t="str">
        <f>IF($B2="Not Loaded","Not Loaded",IF(VLOOKUP($A2,STG!$A$3:$CN$11428,25,FALSE)=VLOOKUP($A2,HDL!$A$3:$T$11428,16,FALSE),IF(VLOOKUP($A2,HDL!$A$3:$AR$11428,16,FALSE)=VLOOKUP($A2,HCM!$A$3:$W$11433,9,FALSE),"OK","HCM&lt;&gt;HDL"),"STG&lt;&gt;HDL"))</f>
        <v>OK</v>
      </c>
    </row>
    <row r="3" spans="1:8" x14ac:dyDescent="0.25">
      <c r="A3" t="s">
        <v>77</v>
      </c>
      <c r="B3" t="str">
        <f>_xlfn.IFNA(VLOOKUP(A3,HCM!$A$3:$L$11435,1,FALSE),"Not Loaded")</f>
        <v>E1001668_42891</v>
      </c>
      <c r="C3" t="str">
        <f>IF($B3="Not Loaded","Not Loaded",IF(VLOOKUP($A3,STG!$A$3:$CN$11428,2,FALSE)=VLOOKUP($A3,HDL!$A$3:$T$11428,2,FALSE),IF(VLOOKUP($A3,HDL!$A$3:$AR$11428,2,FALSE)=VLOOKUP($A3,HCM!$A$3:$W$11433,3,FALSE),"OK","HCM&lt;&gt;HDL"),"STG&lt;&gt;HDL"))</f>
        <v>OK</v>
      </c>
      <c r="D3" t="str">
        <f>IF($B3="Not Loaded","Not Loaded",IF(VLOOKUP($A3,STG!$A$3:$CN$11428,3,FALSE)=VLOOKUP($A3,HDL!$A$3:$T$11428,3,FALSE),IF(VLOOKUP($A3,HDL!$A$3:$AR$11428,3,FALSE)=VLOOKUP($A3,HCM!$A$3:$W$11433,4,FALSE),"OK","HCM&lt;&gt;HDL"),"STG&lt;&gt;HDL"))</f>
        <v>OK</v>
      </c>
      <c r="E3" t="str">
        <f>IF($B3="Not Loaded","Not Loaded",IF(VLOOKUP($A3,STG!$A$3:$CN$11428,4,FALSE)=VLOOKUP($A3,HDL!$A$3:$T$11428,4,FALSE),IF(VLOOKUP($A3,HDL!$A$3:$AR$11428,4,FALSE)=VLOOKUP($A3,HCM!$A$3:$W$11433,5,FALSE),"OK","HCM&lt;&gt;HDL"),"STG&lt;&gt;HDL"))</f>
        <v>OK</v>
      </c>
      <c r="F3" t="str">
        <f>IF($B3="Not Loaded","Not Loaded",IF(VLOOKUP($A3,STG!$A$3:$CN$11428,6,FALSE)=VLOOKUP($A3,HDL!$A$3:$T$11428,6,FALSE),IF(VLOOKUP($A3,HDL!$A$3:$AR$11428,6,FALSE)=VLOOKUP($A3,HCM!$A$3:$W$11433,7,FALSE),"OK","HCM&lt;&gt;HDL"),"STG&lt;&gt;HDL"))</f>
        <v>OK</v>
      </c>
      <c r="G3" t="str">
        <f>IF($B3="Not Loaded","Not Loaded",IF(VLOOKUP($A3,STG!$A$3:$CN$11428,7,FALSE)=VLOOKUP($A3,HDL!$A$3:$T$11428,7,FALSE),IF(VLOOKUP($A3,HDL!$A$3:$AR$11428,7,FALSE)=VLOOKUP($A3,HCM!$A$3:$W$11433,8,FALSE),"OK","HCM&lt;&gt;HDL"),"STG&lt;&gt;HDL"))</f>
        <v>OK</v>
      </c>
      <c r="H3" t="str">
        <f>IF($B3="Not Loaded","Not Loaded",IF(VLOOKUP($A3,STG!$A$3:$CN$11428,25,FALSE)=VLOOKUP($A3,HDL!$A$3:$T$11428,16,FALSE),IF(VLOOKUP($A3,HDL!$A$3:$AR$11428,16,FALSE)=VLOOKUP($A3,HCM!$A$3:$W$11433,9,FALSE),"OK","HCM&lt;&gt;HDL"),"STG&lt;&gt;HDL"))</f>
        <v>OK</v>
      </c>
    </row>
  </sheetData>
  <conditionalFormatting sqref="C2:K3">
    <cfRule type="cellIs" dxfId="3" priority="3" operator="equal">
      <formula>"HCM&lt;&gt;HDL"</formula>
    </cfRule>
    <cfRule type="cellIs" dxfId="2" priority="4" operator="equal">
      <formula>"OK"</formula>
    </cfRule>
  </conditionalFormatting>
  <conditionalFormatting sqref="B2:K3">
    <cfRule type="cellIs" dxfId="1" priority="1" operator="equal">
      <formula>"STG&lt;&gt;HDL"</formula>
    </cfRule>
    <cfRule type="cellIs" dxfId="0" priority="2" operator="equal">
      <formula>"Not Loaded"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C5417-C537-40E6-9834-A2C1449A9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348AB9-6CF3-4EB6-AEE1-01E50171DCA3}"/>
</file>

<file path=customXml/itemProps3.xml><?xml version="1.0" encoding="utf-8"?>
<ds:datastoreItem xmlns:ds="http://schemas.openxmlformats.org/officeDocument/2006/customXml" ds:itemID="{A614E853-09D4-49A4-A45A-41DAE26277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Raja (Personal Administration Account)</dc:creator>
  <cp:lastModifiedBy>Lokesh Shanbhag</cp:lastModifiedBy>
  <dcterms:created xsi:type="dcterms:W3CDTF">2018-10-29T13:38:24Z</dcterms:created>
  <dcterms:modified xsi:type="dcterms:W3CDTF">2021-07-05T15:03:51Z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