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56610C57-9C3E-4003-9DFB-1E569AEF364A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29" r:id="rId4"/>
    <sheet name="Reconcile" sheetId="3" r:id="rId5"/>
  </sheets>
  <definedNames>
    <definedName name="_xlnm._FilterDatabase" localSheetId="3" hidden="1">HCM!$A$2:$O$4</definedName>
    <definedName name="_xlnm._FilterDatabase" localSheetId="2" hidden="1">HDL!$A$2:$P$4</definedName>
    <definedName name="_xlnm._FilterDatabase" localSheetId="4" hidden="1">Reconcile!$A$1:$G$3</definedName>
    <definedName name="_xlnm._FilterDatabase" localSheetId="1" hidden="1">STG!$A$2:$AT$4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9" l="1"/>
  <c r="A3" i="27"/>
  <c r="A3" i="2"/>
  <c r="A4" i="29" l="1"/>
  <c r="A4" i="2" l="1"/>
  <c r="A3" i="29" l="1"/>
  <c r="B2" i="3" l="1"/>
  <c r="B3" i="3"/>
  <c r="C8" i="4"/>
  <c r="B8" i="4"/>
  <c r="D8" i="4"/>
  <c r="A4" i="27"/>
  <c r="G3" i="3" l="1"/>
  <c r="F3" i="3"/>
  <c r="E3" i="3"/>
  <c r="C3" i="3"/>
  <c r="D3" i="3"/>
  <c r="E2" i="3"/>
  <c r="C2" i="3"/>
  <c r="G2" i="3"/>
  <c r="F2" i="3"/>
  <c r="D2" i="3"/>
  <c r="F11" i="4" s="1"/>
  <c r="E10" i="4" l="1"/>
  <c r="E12" i="4"/>
  <c r="E11" i="4"/>
  <c r="E9" i="4"/>
  <c r="G12" i="4"/>
  <c r="G10" i="4"/>
  <c r="G11" i="4"/>
  <c r="G9" i="4"/>
  <c r="H11" i="4"/>
  <c r="H12" i="4"/>
  <c r="H10" i="4"/>
  <c r="H9" i="4"/>
  <c r="F9" i="4"/>
  <c r="F10" i="4"/>
  <c r="I11" i="4"/>
  <c r="I12" i="4"/>
  <c r="I9" i="4"/>
  <c r="I10" i="4"/>
  <c r="F12" i="4"/>
  <c r="H13" i="4" l="1"/>
  <c r="G13" i="4"/>
  <c r="E13" i="4"/>
  <c r="I13" i="4"/>
  <c r="F13" i="4"/>
</calcChain>
</file>

<file path=xl/sharedStrings.xml><?xml version="1.0" encoding="utf-8"?>
<sst xmlns="http://schemas.openxmlformats.org/spreadsheetml/2006/main" count="115" uniqueCount="53">
  <si>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</si>
  <si>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</si>
  <si>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</si>
  <si>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</si>
  <si>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</si>
  <si>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</si>
  <si>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</si>
  <si>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</si>
  <si>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</si>
  <si>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</si>
  <si>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</si>
  <si>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</si>
  <si>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</si>
  <si>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LEGISLATIVE_DATA_GROUP_NAME</t>
  </si>
  <si>
    <t>Unique Ref</t>
  </si>
  <si>
    <t>SOURCE_SYSTEM_OWNER</t>
  </si>
  <si>
    <t>SOURCE_SYSTEM_ID</t>
  </si>
  <si>
    <t>Unique Reference</t>
  </si>
  <si>
    <t>Unique Identifier</t>
  </si>
  <si>
    <t>Loaded</t>
  </si>
  <si>
    <t>Count</t>
  </si>
  <si>
    <t>Environment</t>
  </si>
  <si>
    <t>Tax_Reporting_Name</t>
  </si>
  <si>
    <t>Card Id</t>
  </si>
  <si>
    <t xml:space="preserve">Statutory Deductions - Aggregation Details </t>
  </si>
  <si>
    <t>DIR_INFO_CATEGORY</t>
  </si>
  <si>
    <t>PERSON_CODE</t>
  </si>
  <si>
    <t>FLEX_DDF</t>
  </si>
  <si>
    <t>CARD_NAME</t>
  </si>
  <si>
    <t>DIR_CARD_COMP_DEF_NAME</t>
  </si>
  <si>
    <t>DIR_CARD_COMP_ID</t>
  </si>
  <si>
    <t>CERTIF</t>
  </si>
  <si>
    <t>ComponentDetail</t>
  </si>
  <si>
    <t>DIR_INFORMATION_CATEGORY</t>
  </si>
  <si>
    <t>ASSIGNMENT_NUMBER</t>
  </si>
  <si>
    <t>DISPLAY_NAME</t>
  </si>
  <si>
    <t>LegislativeDataGroupName</t>
  </si>
  <si>
    <t>DirCardCompDefName</t>
  </si>
  <si>
    <t>FLEX</t>
  </si>
  <si>
    <t>DirCardCompId_SourceSystemId_</t>
  </si>
  <si>
    <t>Component Defn Name</t>
  </si>
  <si>
    <t>Certificate</t>
  </si>
  <si>
    <t>PROD</t>
  </si>
  <si>
    <t>HRX_GB_AGGREGATION_INFO</t>
  </si>
  <si>
    <t>Statutory Deductions</t>
  </si>
  <si>
    <t>FUSION</t>
  </si>
  <si>
    <t>GB Legislative Data Group</t>
  </si>
  <si>
    <t>Aggregation Information</t>
  </si>
  <si>
    <t>PASSPORT</t>
  </si>
  <si>
    <t>HCM_IMPL16</t>
  </si>
  <si>
    <t>CalculationComponentDetails</t>
  </si>
  <si>
    <t>E1588926</t>
  </si>
  <si>
    <t>E1588926-2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</si>
</sst>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Dialog"/>
    </font>
    <font>
      <sz val="11"/>
      <color theme="1"/>
      <name val="Calibri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</fills>
  <borders count="5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  <xf numFmtId="0" fontId="12" fillId="0" borderId="0"/>
  </cellStyleXfs>
  <cellXfs count="2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4" borderId="2" xfId="0" applyFill="1" applyBorder="1" applyAlignment="1">
      <alignment horizontal="left" vertical="top" wrapText="1"/>
    </xf>
    <xf numFmtId="0" fontId="0" fillId="3" borderId="0" xfId="0" applyNumberFormat="1" applyFill="1"/>
    <xf numFmtId="14" fontId="0" fillId="0" borderId="0" xfId="0" applyNumberFormat="1"/>
    <xf numFmtId="0" fontId="11" fillId="0" borderId="0" xfId="0" applyFont="1" applyAlignment="1">
      <alignment horizontal="right"/>
    </xf>
    <xf numFmtId="1" fontId="0" fillId="0" borderId="0" xfId="0" applyNumberFormat="1"/>
    <xf numFmtId="1" fontId="4" fillId="2" borderId="1" xfId="0" applyNumberFormat="1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1" fontId="0" fillId="3" borderId="0" xfId="0" applyNumberFormat="1" applyFill="1"/>
    <xf numFmtId="1" fontId="0" fillId="0" borderId="1" xfId="0" applyNumberFormat="1" applyBorder="1"/>
    <xf numFmtId="0" fontId="13" fillId="0" borderId="1" xfId="6" applyFont="1" applyBorder="1" applyAlignment="1">
      <alignment horizontal="left" vertical="top" wrapText="1"/>
    </xf>
    <xf numFmtId="0" fontId="12" fillId="0" borderId="1" xfId="6" applyBorder="1" applyAlignment="1">
      <alignment horizontal="left" vertical="top" wrapText="1"/>
    </xf>
    <xf numFmtId="1" fontId="13" fillId="0" borderId="1" xfId="6" applyNumberFormat="1" applyFont="1" applyBorder="1" applyAlignment="1">
      <alignment horizontal="left" vertical="top" wrapText="1"/>
    </xf>
    <xf numFmtId="14" fontId="13" fillId="0" borderId="1" xfId="6" applyNumberFormat="1" applyFont="1" applyBorder="1" applyAlignment="1">
      <alignment horizontal="left" vertical="top" wrapText="1"/>
    </xf>
    <xf numFmtId="1" fontId="13" fillId="0" borderId="1" xfId="6" applyNumberFormat="1" applyFont="1" applyBorder="1" applyAlignment="1">
      <alignment horizontal="right" vertical="top" wrapText="1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4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"/>
  <sheetViews>
    <sheetView workbookViewId="0">
      <selection activeCell="B16" sqref="B16"/>
    </sheetView>
  </sheetViews>
  <sheetFormatPr defaultRowHeight="15"/>
  <cols>
    <col min="1" max="1" width="21.7109375" bestFit="1" customWidth="1"/>
    <col min="2" max="2" width="12" customWidth="1"/>
    <col min="6" max="6" width="10.7109375" bestFit="1" customWidth="1"/>
    <col min="7" max="7" width="10.42578125" customWidth="1"/>
  </cols>
  <sheetData>
    <row r="1" spans="1:9" ht="21">
      <c r="E1" s="3" t="s">
        <v>2</v>
      </c>
    </row>
    <row r="2" spans="1:9">
      <c r="E2" t="s">
        <v>9</v>
      </c>
      <c r="G2" t="s">
        <v>24</v>
      </c>
    </row>
    <row r="3" spans="1:9">
      <c r="E3" t="s">
        <v>10</v>
      </c>
      <c r="G3" s="12">
        <v>43603</v>
      </c>
    </row>
    <row r="4" spans="1:9">
      <c r="E4" t="s">
        <v>21</v>
      </c>
      <c r="G4" t="s">
        <v>42</v>
      </c>
    </row>
    <row r="5" spans="1:9" ht="14.25" customHeight="1"/>
    <row r="7" spans="1:9" ht="45">
      <c r="A7" s="1"/>
      <c r="B7" s="2" t="s">
        <v>0</v>
      </c>
      <c r="C7" s="2" t="s">
        <v>4</v>
      </c>
      <c r="D7" t="s">
        <v>1</v>
      </c>
      <c r="E7" s="10" t="s">
        <v>11</v>
      </c>
      <c r="F7" s="10" t="s">
        <v>12</v>
      </c>
      <c r="G7" s="16" t="s">
        <v>22</v>
      </c>
      <c r="H7" s="17" t="s">
        <v>40</v>
      </c>
      <c r="I7" s="17" t="s">
        <v>23</v>
      </c>
    </row>
    <row r="8" spans="1:9">
      <c r="A8" s="6" t="s">
        <v>20</v>
      </c>
      <c r="B8">
        <f>COUNTA(STG!B3:B4)</f>
        <v>2</v>
      </c>
      <c r="C8">
        <f>COUNTA(HDL!B3:B24530)</f>
        <v>2</v>
      </c>
      <c r="D8">
        <f>COUNTA(HCM!B3:B4)</f>
        <v>2</v>
      </c>
    </row>
    <row r="9" spans="1:9">
      <c r="A9" s="6" t="s">
        <v>3</v>
      </c>
      <c r="E9">
        <f>COUNTIF(Reconcile!C$2:C$3,$A9)</f>
        <v>0</v>
      </c>
      <c r="F9">
        <f>COUNTIF(Reconcile!D$2:D$3,$A9)</f>
        <v>0</v>
      </c>
      <c r="G9">
        <f>COUNTIF(Reconcile!E$2:E$3,$A9)</f>
        <v>0</v>
      </c>
      <c r="H9">
        <f>COUNTIF(Reconcile!F$2:F$3,$A9)</f>
        <v>0</v>
      </c>
      <c r="I9">
        <f>COUNTIF(Reconcile!G$2:G$3,$A9)</f>
        <v>0</v>
      </c>
    </row>
    <row r="10" spans="1:9">
      <c r="A10" s="6" t="s">
        <v>7</v>
      </c>
      <c r="E10">
        <f>COUNTIF(Reconcile!C$2:C$3,$A10)</f>
        <v>2</v>
      </c>
      <c r="F10">
        <f>COUNTIF(Reconcile!D$2:D$3,$A10)</f>
        <v>2</v>
      </c>
      <c r="G10">
        <f>COUNTIF(Reconcile!E$2:E$3,$A10)</f>
        <v>2</v>
      </c>
      <c r="H10">
        <f>COUNTIF(Reconcile!F$2:F$3,$A10)</f>
        <v>2</v>
      </c>
      <c r="I10">
        <f>COUNTIF(Reconcile!G$2:G$3,$A10)</f>
        <v>2</v>
      </c>
    </row>
    <row r="11" spans="1:9">
      <c r="A11" s="6" t="s">
        <v>5</v>
      </c>
      <c r="E11">
        <f>COUNTIF(Reconcile!C$2:C$3,$A11)</f>
        <v>0</v>
      </c>
      <c r="F11">
        <f>COUNTIF(Reconcile!D$2:D$3,$A11)</f>
        <v>0</v>
      </c>
      <c r="G11">
        <f>COUNTIF(Reconcile!E$2:E$3,$A11)</f>
        <v>0</v>
      </c>
      <c r="H11">
        <f>COUNTIF(Reconcile!F$2:F$3,$A11)</f>
        <v>0</v>
      </c>
      <c r="I11">
        <f>COUNTIF(Reconcile!G$2:G$3,$A11)</f>
        <v>0</v>
      </c>
    </row>
    <row r="12" spans="1:9">
      <c r="A12" s="6" t="s">
        <v>6</v>
      </c>
      <c r="E12">
        <f>COUNTIF(Reconcile!C$2:C$3,$A12)</f>
        <v>0</v>
      </c>
      <c r="F12">
        <f>COUNTIF(Reconcile!D$2:D$3,$A12)</f>
        <v>0</v>
      </c>
      <c r="G12">
        <f>COUNTIF(Reconcile!E$2:E$3,$A12)</f>
        <v>0</v>
      </c>
      <c r="H12">
        <f>COUNTIF(Reconcile!F$2:F$3,$A12)</f>
        <v>0</v>
      </c>
      <c r="I12">
        <f>COUNTIF(Reconcile!G$2:G$3,$A12)</f>
        <v>0</v>
      </c>
    </row>
    <row r="13" spans="1:9">
      <c r="A13" s="6" t="s">
        <v>8</v>
      </c>
      <c r="E13">
        <f t="shared" ref="E13:H13" si="0">SUM(E9:E12)</f>
        <v>2</v>
      </c>
      <c r="F13">
        <f t="shared" si="0"/>
        <v>2</v>
      </c>
      <c r="G13">
        <f t="shared" si="0"/>
        <v>2</v>
      </c>
      <c r="H13">
        <f t="shared" si="0"/>
        <v>2</v>
      </c>
      <c r="I13">
        <f t="shared" ref="I13" si="1">SUM(I9:I12)</f>
        <v>2</v>
      </c>
    </row>
    <row r="15" spans="1:9">
      <c r="A15" s="6"/>
    </row>
    <row r="16" spans="1:9" ht="23.25">
      <c r="A16" s="7"/>
    </row>
    <row r="17" spans="1:1">
      <c r="A17" s="6"/>
    </row>
    <row r="18" spans="1:1">
      <c r="A18" s="6"/>
    </row>
    <row r="19" spans="1:1">
      <c r="A19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8"/>
    </row>
    <row r="30" spans="1:1">
      <c r="A30" s="8"/>
    </row>
    <row r="34" spans="1:1">
      <c r="A34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10"/>
  <sheetViews>
    <sheetView topLeftCell="D1" zoomScale="110" zoomScaleNormal="110" workbookViewId="0">
      <pane ySplit="2" topLeftCell="A3" activePane="bottomLeft" state="frozen"/>
      <selection pane="bottomLeft" activeCell="H3" sqref="H3"/>
    </sheetView>
  </sheetViews>
  <sheetFormatPr defaultRowHeight="15"/>
  <cols>
    <col min="1" max="1" width="16.5703125" bestFit="1" customWidth="1"/>
    <col min="2" max="2" width="28" bestFit="1" customWidth="1"/>
    <col min="3" max="3" width="14.140625" bestFit="1" customWidth="1"/>
    <col min="4" max="4" width="28" bestFit="1" customWidth="1"/>
    <col min="5" max="5" width="19.85546875" bestFit="1" customWidth="1"/>
    <col min="6" max="6" width="18.85546875" style="14" bestFit="1" customWidth="1"/>
    <col min="7" max="7" width="24" bestFit="1" customWidth="1"/>
    <col min="8" max="8" width="22.42578125" bestFit="1" customWidth="1"/>
    <col min="9" max="9" width="20.5703125" style="14" bestFit="1" customWidth="1"/>
    <col min="10" max="10" width="32" bestFit="1" customWidth="1"/>
    <col min="11" max="11" width="27.5703125" style="14" bestFit="1" customWidth="1"/>
    <col min="12" max="12" width="19.42578125" style="14" bestFit="1" customWidth="1"/>
    <col min="13" max="13" width="10.140625" bestFit="1" customWidth="1"/>
    <col min="39" max="39" width="52.85546875" bestFit="1" customWidth="1"/>
    <col min="40" max="40" width="26.28515625" bestFit="1" customWidth="1"/>
    <col min="54" max="54" width="24.28515625" bestFit="1" customWidth="1"/>
    <col min="55" max="55" width="44.85546875" bestFit="1" customWidth="1"/>
  </cols>
  <sheetData>
    <row r="1" spans="1:46">
      <c r="A1">
        <v>1</v>
      </c>
      <c r="B1">
        <v>2</v>
      </c>
      <c r="C1">
        <v>3</v>
      </c>
      <c r="D1">
        <v>4</v>
      </c>
      <c r="E1">
        <v>5</v>
      </c>
      <c r="F1" s="14">
        <v>6</v>
      </c>
      <c r="G1">
        <v>7</v>
      </c>
      <c r="H1">
        <v>8</v>
      </c>
      <c r="I1" s="14">
        <v>9</v>
      </c>
      <c r="J1">
        <v>10</v>
      </c>
      <c r="K1" s="14">
        <v>11</v>
      </c>
      <c r="L1" s="14">
        <v>12</v>
      </c>
      <c r="M1" s="14">
        <v>13</v>
      </c>
    </row>
    <row r="2" spans="1:46">
      <c r="A2" t="s">
        <v>14</v>
      </c>
      <c r="B2" t="s">
        <v>25</v>
      </c>
      <c r="C2" t="s">
        <v>26</v>
      </c>
      <c r="D2" t="s">
        <v>27</v>
      </c>
      <c r="E2" t="s">
        <v>28</v>
      </c>
      <c r="F2" s="14" t="s">
        <v>16</v>
      </c>
      <c r="G2" t="s">
        <v>15</v>
      </c>
      <c r="H2" t="s">
        <v>11</v>
      </c>
      <c r="I2" t="s">
        <v>12</v>
      </c>
      <c r="J2" t="s">
        <v>13</v>
      </c>
      <c r="K2" t="s">
        <v>29</v>
      </c>
      <c r="L2" s="14" t="s">
        <v>30</v>
      </c>
      <c r="M2" t="s">
        <v>31</v>
      </c>
    </row>
    <row r="3" spans="1:46">
      <c r="A3" s="14">
        <f t="shared" ref="A3:A4" si="0">F3</f>
        <v>300000118974545</v>
      </c>
      <c r="B3" t="s">
        <v>43</v>
      </c>
      <c r="C3">
        <v>430158</v>
      </c>
      <c r="D3" t="s">
        <v>43</v>
      </c>
      <c r="E3" t="s">
        <v>44</v>
      </c>
      <c r="F3" s="14">
        <v>300000118974545</v>
      </c>
      <c r="G3" t="s">
        <v>45</v>
      </c>
      <c r="H3" s="12">
        <v>43556</v>
      </c>
      <c r="I3" s="12">
        <v>1027428</v>
      </c>
      <c r="J3" t="s">
        <v>46</v>
      </c>
      <c r="K3" t="s">
        <v>47</v>
      </c>
      <c r="L3" s="14">
        <v>300000118974517</v>
      </c>
      <c r="M3" t="s">
        <v>48</v>
      </c>
    </row>
    <row r="4" spans="1:46">
      <c r="A4" s="14">
        <f t="shared" si="0"/>
        <v>300000118976302</v>
      </c>
      <c r="B4" t="s">
        <v>43</v>
      </c>
      <c r="C4">
        <v>3977</v>
      </c>
      <c r="D4" t="s">
        <v>43</v>
      </c>
      <c r="E4" t="s">
        <v>44</v>
      </c>
      <c r="F4" s="14">
        <v>300000118976302</v>
      </c>
      <c r="G4" t="s">
        <v>49</v>
      </c>
      <c r="H4" s="12">
        <v>43556</v>
      </c>
      <c r="I4" s="12">
        <v>1027428</v>
      </c>
      <c r="J4" t="s">
        <v>46</v>
      </c>
      <c r="K4" t="s">
        <v>47</v>
      </c>
      <c r="L4" s="14">
        <v>300000118976301</v>
      </c>
      <c r="M4" t="s">
        <v>48</v>
      </c>
      <c r="AT4" s="13"/>
    </row>
    <row r="5" spans="1:46">
      <c r="I5"/>
      <c r="K5"/>
    </row>
    <row r="6" spans="1:46">
      <c r="I6"/>
      <c r="K6"/>
    </row>
    <row r="7" spans="1:46">
      <c r="I7"/>
      <c r="K7"/>
    </row>
    <row r="8" spans="1:46">
      <c r="I8"/>
      <c r="K8"/>
    </row>
    <row r="9" spans="1:46">
      <c r="I9"/>
      <c r="K9"/>
    </row>
    <row r="10" spans="1:46">
      <c r="I10"/>
      <c r="K10"/>
    </row>
  </sheetData>
  <sortState xmlns:xlrd2="http://schemas.microsoft.com/office/spreadsheetml/2017/richdata2" ref="A3:AT156">
    <sortCondition ref="F3:F156"/>
  </sortState>
  <conditionalFormatting sqref="A3:A4">
    <cfRule type="duplicateValues" dxfId="6" priority="77"/>
  </conditionalFormatting>
  <conditionalFormatting sqref="A1:A4">
    <cfRule type="duplicateValues" dxfId="5" priority="7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4"/>
  <sheetViews>
    <sheetView topLeftCell="E1" workbookViewId="0">
      <pane ySplit="1" topLeftCell="A2" activePane="bottomLeft" state="frozen"/>
      <selection pane="bottomLeft" activeCell="F3" sqref="F3:F4"/>
    </sheetView>
  </sheetViews>
  <sheetFormatPr defaultRowHeight="15"/>
  <cols>
    <col min="1" max="1" width="17.28515625" bestFit="1" customWidth="1"/>
    <col min="2" max="2" width="28" bestFit="1" customWidth="1"/>
    <col min="3" max="3" width="14.140625" bestFit="1" customWidth="1"/>
    <col min="4" max="4" width="28" bestFit="1" customWidth="1"/>
    <col min="5" max="5" width="19.85546875" bestFit="1" customWidth="1"/>
    <col min="6" max="6" width="18.85546875" style="14" bestFit="1" customWidth="1"/>
    <col min="7" max="7" width="24" bestFit="1" customWidth="1"/>
    <col min="8" max="8" width="22.42578125" bestFit="1" customWidth="1"/>
    <col min="9" max="9" width="20.5703125" bestFit="1" customWidth="1"/>
    <col min="10" max="10" width="32" bestFit="1" customWidth="1"/>
    <col min="11" max="11" width="27.5703125" bestFit="1" customWidth="1"/>
    <col min="12" max="12" width="19.42578125" style="14" bestFit="1" customWidth="1"/>
    <col min="13" max="13" width="10.140625" bestFit="1" customWidth="1"/>
    <col min="14" max="14" width="14.28515625" bestFit="1" customWidth="1"/>
    <col min="15" max="15" width="21.28515625" bestFit="1" customWidth="1"/>
    <col min="16" max="16" width="20.140625" bestFit="1" customWidth="1"/>
    <col min="17" max="31" width="3" bestFit="1" customWidth="1"/>
  </cols>
  <sheetData>
    <row r="1" spans="1:16">
      <c r="A1" s="9">
        <v>1</v>
      </c>
      <c r="B1">
        <v>2</v>
      </c>
      <c r="C1">
        <v>3</v>
      </c>
      <c r="D1">
        <v>4</v>
      </c>
      <c r="E1">
        <v>5</v>
      </c>
      <c r="F1" s="14">
        <v>6</v>
      </c>
      <c r="G1">
        <v>7</v>
      </c>
      <c r="H1">
        <v>8</v>
      </c>
      <c r="I1">
        <v>9</v>
      </c>
      <c r="J1">
        <v>10</v>
      </c>
      <c r="K1">
        <v>11</v>
      </c>
      <c r="L1" s="14">
        <v>12</v>
      </c>
      <c r="M1">
        <v>13</v>
      </c>
    </row>
    <row r="2" spans="1:16">
      <c r="A2" s="11" t="s">
        <v>17</v>
      </c>
      <c r="B2" t="s">
        <v>25</v>
      </c>
      <c r="C2" t="s">
        <v>26</v>
      </c>
      <c r="D2" t="s">
        <v>27</v>
      </c>
      <c r="E2" t="s">
        <v>28</v>
      </c>
      <c r="F2" s="14" t="s">
        <v>16</v>
      </c>
      <c r="G2" t="s">
        <v>15</v>
      </c>
      <c r="H2" t="s">
        <v>11</v>
      </c>
      <c r="I2" t="s">
        <v>12</v>
      </c>
      <c r="J2" t="s">
        <v>13</v>
      </c>
      <c r="K2" t="s">
        <v>29</v>
      </c>
      <c r="L2" s="14" t="s">
        <v>30</v>
      </c>
      <c r="M2" t="s">
        <v>31</v>
      </c>
      <c r="P2" s="5"/>
    </row>
    <row r="3" spans="1:16">
      <c r="A3" s="18">
        <f>F3</f>
        <v>300000118974545</v>
      </c>
      <c r="B3" t="s">
        <v>43</v>
      </c>
      <c r="C3">
        <v>430158</v>
      </c>
      <c r="D3" t="s">
        <v>43</v>
      </c>
      <c r="E3" t="s">
        <v>44</v>
      </c>
      <c r="F3" s="14">
        <v>300000118974545</v>
      </c>
      <c r="G3" t="s">
        <v>45</v>
      </c>
      <c r="H3" s="12">
        <v>43556</v>
      </c>
      <c r="I3" s="12">
        <v>1027428</v>
      </c>
      <c r="J3" t="s">
        <v>46</v>
      </c>
      <c r="K3" t="s">
        <v>47</v>
      </c>
      <c r="L3" s="14">
        <v>300000118974517</v>
      </c>
      <c r="M3" t="s">
        <v>48</v>
      </c>
    </row>
    <row r="4" spans="1:16">
      <c r="A4" s="18">
        <f t="shared" ref="A3:A4" si="0">F4</f>
        <v>300000118976302</v>
      </c>
      <c r="B4" t="s">
        <v>43</v>
      </c>
      <c r="C4">
        <v>3977</v>
      </c>
      <c r="D4" t="s">
        <v>43</v>
      </c>
      <c r="E4" t="s">
        <v>44</v>
      </c>
      <c r="F4" s="14">
        <v>300000118976302</v>
      </c>
      <c r="G4" t="s">
        <v>49</v>
      </c>
      <c r="H4" s="12">
        <v>43556</v>
      </c>
      <c r="I4" s="12">
        <v>1027428</v>
      </c>
      <c r="J4" t="s">
        <v>46</v>
      </c>
      <c r="K4" t="s">
        <v>47</v>
      </c>
      <c r="L4" s="14">
        <v>300000118976301</v>
      </c>
      <c r="M4" t="s">
        <v>48</v>
      </c>
    </row>
  </sheetData>
  <sortState xmlns:xlrd2="http://schemas.microsoft.com/office/spreadsheetml/2017/richdata2" ref="A3:P149">
    <sortCondition ref="F3:F1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16.140625" bestFit="1" customWidth="1"/>
    <col min="2" max="2" width="15.5703125" customWidth="1"/>
    <col min="3" max="3" width="23.5703125" customWidth="1"/>
    <col min="5" max="5" width="18.85546875" bestFit="1" customWidth="1"/>
    <col min="6" max="6" width="16.140625" style="14" bestFit="1" customWidth="1"/>
    <col min="7" max="7" width="19.85546875" customWidth="1"/>
    <col min="8" max="8" width="14.5703125" customWidth="1"/>
    <col min="9" max="9" width="12.42578125" customWidth="1"/>
    <col min="10" max="10" width="14" bestFit="1" customWidth="1"/>
    <col min="11" max="11" width="13.42578125" customWidth="1"/>
    <col min="12" max="12" width="14" style="14" bestFit="1" customWidth="1"/>
    <col min="13" max="13" width="16.28515625" style="14" bestFit="1" customWidth="1"/>
  </cols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 s="14">
        <v>6</v>
      </c>
      <c r="G1">
        <v>7</v>
      </c>
      <c r="H1">
        <v>8</v>
      </c>
      <c r="I1">
        <v>9</v>
      </c>
      <c r="J1">
        <v>10</v>
      </c>
      <c r="K1">
        <v>11</v>
      </c>
      <c r="L1" s="14">
        <v>12</v>
      </c>
      <c r="M1" s="14">
        <v>13</v>
      </c>
      <c r="N1">
        <v>14</v>
      </c>
    </row>
    <row r="2" spans="1:14" ht="31.5">
      <c r="A2" s="4" t="s">
        <v>17</v>
      </c>
      <c r="B2" s="4" t="s">
        <v>32</v>
      </c>
      <c r="C2" s="4" t="s">
        <v>33</v>
      </c>
      <c r="D2" s="4" t="s">
        <v>34</v>
      </c>
      <c r="E2" s="4" t="s">
        <v>35</v>
      </c>
      <c r="F2" s="15" t="s">
        <v>16</v>
      </c>
      <c r="G2" s="4" t="s">
        <v>15</v>
      </c>
      <c r="H2" s="4" t="s">
        <v>11</v>
      </c>
      <c r="I2" s="4" t="s">
        <v>12</v>
      </c>
      <c r="J2" s="4" t="s">
        <v>36</v>
      </c>
      <c r="K2" s="4" t="s">
        <v>37</v>
      </c>
      <c r="L2" s="4" t="s">
        <v>38</v>
      </c>
      <c r="M2" s="15" t="s">
        <v>39</v>
      </c>
      <c r="N2" s="4" t="s">
        <v>41</v>
      </c>
    </row>
    <row r="3" spans="1:14" ht="21">
      <c r="A3" s="19">
        <f t="shared" ref="A3:A6" si="0">F3</f>
        <v>300000118346628</v>
      </c>
      <c r="B3" s="20" t="s">
        <v>50</v>
      </c>
      <c r="C3" s="20" t="s">
        <v>43</v>
      </c>
      <c r="D3" s="20" t="s">
        <v>51</v>
      </c>
      <c r="E3" s="20" t="s">
        <v>44</v>
      </c>
      <c r="F3" s="22">
        <v>300000118346628</v>
      </c>
      <c r="G3" s="20" t="s">
        <v>45</v>
      </c>
      <c r="H3" s="23">
        <v>43003</v>
      </c>
      <c r="I3" s="23">
        <v>1027428</v>
      </c>
      <c r="J3" s="20" t="s">
        <v>46</v>
      </c>
      <c r="K3" s="20" t="s">
        <v>47</v>
      </c>
      <c r="L3" s="20" t="s">
        <v>43</v>
      </c>
      <c r="M3" s="24">
        <v>300000118346627</v>
      </c>
      <c r="N3" s="21"/>
    </row>
    <row r="4" spans="1:14" ht="21">
      <c r="A4" s="19">
        <f t="shared" si="0"/>
        <v>300000118346628</v>
      </c>
      <c r="B4" s="20" t="s">
        <v>50</v>
      </c>
      <c r="C4" s="20" t="s">
        <v>43</v>
      </c>
      <c r="D4" s="20" t="s">
        <v>52</v>
      </c>
      <c r="E4" s="20" t="s">
        <v>44</v>
      </c>
      <c r="F4" s="22">
        <v>300000118346628</v>
      </c>
      <c r="G4" s="20" t="s">
        <v>45</v>
      </c>
      <c r="H4" s="23">
        <v>43003</v>
      </c>
      <c r="I4" s="23">
        <v>1027428</v>
      </c>
      <c r="J4" s="20" t="s">
        <v>46</v>
      </c>
      <c r="K4" s="20" t="s">
        <v>47</v>
      </c>
      <c r="L4" s="20" t="s">
        <v>43</v>
      </c>
      <c r="M4" s="24">
        <v>300000118346627</v>
      </c>
      <c r="N4" s="21"/>
    </row>
    <row r="5" spans="1:14">
      <c r="A5" s="19">
        <v>300000118974545</v>
      </c>
      <c r="F5" s="14">
        <v>300000118974545</v>
      </c>
      <c r="H5" s="12">
        <v>43556</v>
      </c>
      <c r="I5" s="12">
        <v>1027428</v>
      </c>
      <c r="K5" t="s">
        <v>47</v>
      </c>
      <c r="M5" s="14">
        <v>300000118974517</v>
      </c>
      <c r="N5" t="s">
        <v>48</v>
      </c>
    </row>
    <row r="6" spans="1:14">
      <c r="A6" s="19">
        <f>F6</f>
        <v>300000118976302</v>
      </c>
      <c r="F6" s="14">
        <v>300000118976302</v>
      </c>
      <c r="H6" s="12">
        <v>43556</v>
      </c>
      <c r="I6" s="12">
        <v>1027428</v>
      </c>
      <c r="K6" t="s">
        <v>47</v>
      </c>
      <c r="M6" s="14">
        <v>300000118976301</v>
      </c>
      <c r="N6" t="s">
        <v>48</v>
      </c>
    </row>
  </sheetData>
  <sortState xmlns:xlrd2="http://schemas.microsoft.com/office/spreadsheetml/2017/richdata2" ref="A3:N6633">
    <sortCondition ref="F3:F6633"/>
    <sortCondition ref="D3:D66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5"/>
  <cols>
    <col min="1" max="1" width="16.140625" style="14" bestFit="1" customWidth="1"/>
    <col min="2" max="2" width="17.5703125" bestFit="1" customWidth="1"/>
    <col min="3" max="3" width="13.85546875" customWidth="1"/>
    <col min="4" max="7" width="11.140625" bestFit="1" customWidth="1"/>
  </cols>
  <sheetData>
    <row r="1" spans="1:7" ht="21">
      <c r="A1" s="15" t="s">
        <v>18</v>
      </c>
      <c r="B1" s="4" t="s">
        <v>19</v>
      </c>
      <c r="C1" s="4" t="s">
        <v>11</v>
      </c>
      <c r="D1" s="4" t="s">
        <v>12</v>
      </c>
      <c r="E1" s="4" t="s">
        <v>41</v>
      </c>
      <c r="F1" s="4" t="s">
        <v>40</v>
      </c>
      <c r="G1" s="4" t="s">
        <v>23</v>
      </c>
    </row>
    <row r="2" spans="1:7">
      <c r="A2" s="14">
        <v>300000118974545</v>
      </c>
      <c r="B2" s="14" t="str">
        <f>_xlfn.IFNA(TEXT(VLOOKUP($A2,HCM!$A$3:$F$128,1,FALSE),"0"),"Not Loaded")</f>
        <v>300000118974545</v>
      </c>
      <c r="C2" t="str">
        <f>IF($B2="Not Loaded","Not Loaded",IF(VLOOKUP($A2,STG!$A$3:$R$129,8,FALSE)=VLOOKUP($A2,HDL!$A$3:$M$129,8,FALSE),IF(VLOOKUP($A2,HDL!$A$3:$M$129,8,FALSE)=VLOOKUP($A2,HCM!$A$2:$R$128,8,FALSE),"OK","HCM&lt;&gt;HDL"),"STG&lt;&gt;HDL"))</f>
        <v>OK</v>
      </c>
      <c r="D2" t="str">
        <f>IF($B2="Not Loaded","Not Loaded",IF(VLOOKUP($A2,STG!$A$3:$R$129,9,FALSE)=VLOOKUP($A2,HDL!$A$3:$M$129,9,FALSE),IF(VLOOKUP($A2,HDL!$A$3:$M$129,9,FALSE)=VLOOKUP($A2,HCM!$A$2:$R$128,9,FALSE),"OK","HCM&lt;&gt;HDL"),"STG&lt;&gt;HDL"))</f>
        <v>OK</v>
      </c>
      <c r="E2" t="str">
        <f>IF($B2="Not Loaded","Not Loaded",IF(VLOOKUP($A2,STG!$A$3:$R$129,13,FALSE)=VLOOKUP($A2,HDL!$A$3:$M$129,13,FALSE),IF(VLOOKUP($A2,HDL!$A$3:$M$129,13,FALSE)=VLOOKUP($A2,HCM!$A$2:$R$128,14,FALSE),"OK","HCM&lt;&gt;HDL"),"STG&lt;&gt;HDL"))</f>
        <v>OK</v>
      </c>
      <c r="F2" t="str">
        <f>IF($B2="Not Loaded","Not Loaded",IF(VLOOKUP($A2,STG!$A$3:$R$129,11,FALSE)=VLOOKUP($A2,HDL!$A$3:$M$129,11,FALSE),IF(VLOOKUP($A2,HDL!$A$3:$M$129,11,FALSE)=VLOOKUP($A2,HCM!$A$2:$R$128,11,FALSE),"OK","HCM&lt;&gt;HDL"),"STG&lt;&gt;HDL"))</f>
        <v>OK</v>
      </c>
      <c r="G2" t="str">
        <f>IF($B2="Not Loaded","Not Loaded",IF(VLOOKUP($A2,STG!$A$3:$R$129,12,FALSE)=VLOOKUP($A2,HDL!$A$3:$M$129,12,FALSE),IF(VLOOKUP($A2,HDL!$A$3:$M$129,12,FALSE)=VLOOKUP($A2,HCM!$A$2:$R$128,13,FALSE),"OK","HCM&lt;&gt;HDL"),"STG&lt;&gt;HDL"))</f>
        <v>OK</v>
      </c>
    </row>
    <row r="3" spans="1:7">
      <c r="A3" s="14">
        <v>300000118976302</v>
      </c>
      <c r="B3" s="14" t="str">
        <f>_xlfn.IFNA(TEXT(VLOOKUP($A3,HCM!$A$3:$F$128,1,FALSE),"0"),"Not Loaded")</f>
        <v>300000118976302</v>
      </c>
      <c r="C3" t="str">
        <f>IF($B3="Not Loaded","Not Loaded",IF(VLOOKUP($A3,STG!$A$3:$R$129,8,FALSE)=VLOOKUP($A3,HDL!$A$3:$M$129,8,FALSE),IF(VLOOKUP($A3,HDL!$A$3:$M$129,8,FALSE)=VLOOKUP($A3,HCM!$A$2:$R$128,8,FALSE),"OK","HCM&lt;&gt;HDL"),"STG&lt;&gt;HDL"))</f>
        <v>OK</v>
      </c>
      <c r="D3" t="str">
        <f>IF($B3="Not Loaded","Not Loaded",IF(VLOOKUP($A3,STG!$A$3:$R$129,9,FALSE)=VLOOKUP($A3,HDL!$A$3:$M$129,9,FALSE),IF(VLOOKUP($A3,HDL!$A$3:$M$129,9,FALSE)=VLOOKUP($A3,HCM!$A$2:$R$128,9,FALSE),"OK","HCM&lt;&gt;HDL"),"STG&lt;&gt;HDL"))</f>
        <v>OK</v>
      </c>
      <c r="E3" t="str">
        <f>IF($B3="Not Loaded","Not Loaded",IF(VLOOKUP($A3,STG!$A$3:$R$129,13,FALSE)=VLOOKUP($A3,HDL!$A$3:$M$129,13,FALSE),IF(VLOOKUP($A3,HDL!$A$3:$M$129,13,FALSE)=VLOOKUP($A3,HCM!$A$2:$R$128,14,FALSE),"OK","HCM&lt;&gt;HDL"),"STG&lt;&gt;HDL"))</f>
        <v>OK</v>
      </c>
      <c r="F3" t="str">
        <f>IF($B3="Not Loaded","Not Loaded",IF(VLOOKUP($A3,STG!$A$3:$R$129,11,FALSE)=VLOOKUP($A3,HDL!$A$3:$M$129,11,FALSE),IF(VLOOKUP($A3,HDL!$A$3:$M$129,11,FALSE)=VLOOKUP($A3,HCM!$A$2:$R$128,11,FALSE),"OK","HCM&lt;&gt;HDL"),"STG&lt;&gt;HDL"))</f>
        <v>OK</v>
      </c>
      <c r="G3" t="str">
        <f>IF($B3="Not Loaded","Not Loaded",IF(VLOOKUP($A3,STG!$A$3:$R$129,12,FALSE)=VLOOKUP($A3,HDL!$A$3:$M$129,12,FALSE),IF(VLOOKUP($A3,HDL!$A$3:$M$129,12,FALSE)=VLOOKUP($A3,HCM!$A$2:$R$128,13,FALSE),"OK","HCM&lt;&gt;HDL"),"STG&lt;&gt;HDL"))</f>
        <v>OK</v>
      </c>
    </row>
  </sheetData>
  <conditionalFormatting sqref="C2:G3">
    <cfRule type="cellIs" dxfId="4" priority="52" operator="notEqual">
      <formula>"OK"</formula>
    </cfRule>
    <cfRule type="cellIs" dxfId="3" priority="53" operator="equal">
      <formula>"OK"</formula>
    </cfRule>
  </conditionalFormatting>
  <conditionalFormatting sqref="C2:G3">
    <cfRule type="cellIs" dxfId="2" priority="42" stopIfTrue="1" operator="equal">
      <formula>"Not Loaded"</formula>
    </cfRule>
  </conditionalFormatting>
  <conditionalFormatting sqref="C2:G3">
    <cfRule type="containsBlanks" dxfId="1" priority="5">
      <formula>LEN(TRIM(C2))=0</formula>
    </cfRule>
  </conditionalFormatting>
  <conditionalFormatting sqref="A2:A3">
    <cfRule type="duplicateValues" dxfId="0" priority="7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6D6920-32B7-44EA-A1DE-3B7F467897CC}"/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