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F11B5D38-381C-49EA-B7C6-AF9897524DD1}" xr6:coauthVersionLast="47" xr6:coauthVersionMax="47" xr10:uidLastSave="{00000000-0000-0000-0000-000000000000}"/>
  <bookViews>
    <workbookView xWindow="-120" yWindow="-120" windowWidth="29040" windowHeight="15840" tabRatio="536" activeTab="4" xr2:uid="{00000000-000D-0000-FFFF-FFFF00000000}"/>
  </bookViews>
  <sheets>
    <sheet name="Summary" sheetId="4" r:id="rId1"/>
    <sheet name="STG" sheetId="2" r:id="rId2"/>
    <sheet name="HDL" sheetId="27" r:id="rId3"/>
    <sheet name="HCM" sheetId="29" r:id="rId4"/>
    <sheet name="Reconcile" sheetId="3" r:id="rId5"/>
  </sheets>
  <definedNames>
    <definedName name="_xlnm._FilterDatabase" localSheetId="3" hidden="1">HCM!$A$2:$AH$2</definedName>
    <definedName name="_xlnm._FilterDatabase" localSheetId="2" hidden="1">HDL!$A$2:$BL$4</definedName>
    <definedName name="_xlnm._FilterDatabase" localSheetId="4" hidden="1">Reconcile!$A$1:$Z$2</definedName>
    <definedName name="_xlnm._FilterDatabase" localSheetId="1" hidden="1">STG!$A$2:$AT$4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7" l="1"/>
  <c r="A3" i="2"/>
  <c r="A3" i="29"/>
  <c r="A4" i="2" l="1"/>
  <c r="A4" i="29" l="1"/>
  <c r="A4" i="27" l="1"/>
  <c r="B8" i="4" l="1"/>
  <c r="C8" i="4"/>
  <c r="B2" i="3" l="1"/>
  <c r="D8" i="4"/>
  <c r="W2" i="3" l="1"/>
  <c r="Z2" i="3"/>
  <c r="V2" i="3"/>
  <c r="Q2" i="3"/>
  <c r="M2" i="3"/>
  <c r="I2" i="3"/>
  <c r="D2" i="3"/>
  <c r="Y2" i="3"/>
  <c r="T2" i="3"/>
  <c r="P2" i="3"/>
  <c r="L2" i="3"/>
  <c r="H2" i="3"/>
  <c r="C2" i="3"/>
  <c r="U2" i="3"/>
  <c r="R2" i="3"/>
  <c r="N2" i="3"/>
  <c r="J2" i="3"/>
  <c r="E2" i="3"/>
  <c r="X2" i="3"/>
  <c r="S2" i="3"/>
  <c r="O2" i="3"/>
  <c r="K2" i="3"/>
  <c r="G2" i="3"/>
  <c r="F2" i="3"/>
  <c r="E10" i="4"/>
  <c r="E11" i="4"/>
  <c r="F9" i="4" l="1"/>
  <c r="F10" i="4"/>
  <c r="F11" i="4"/>
  <c r="F12" i="4"/>
  <c r="E12" i="4"/>
  <c r="G9" i="4"/>
  <c r="G10" i="4"/>
  <c r="G11" i="4"/>
  <c r="G12" i="4"/>
  <c r="H9" i="4"/>
  <c r="H10" i="4"/>
  <c r="H11" i="4"/>
  <c r="H12" i="4"/>
  <c r="E9" i="4"/>
  <c r="E13" i="4" s="1"/>
  <c r="I10" i="4"/>
  <c r="I11" i="4"/>
  <c r="I9" i="4"/>
  <c r="I12" i="4"/>
  <c r="M10" i="4"/>
  <c r="M12" i="4"/>
  <c r="M9" i="4"/>
  <c r="M11" i="4"/>
  <c r="N9" i="4"/>
  <c r="N11" i="4"/>
  <c r="N10" i="4"/>
  <c r="N12" i="4"/>
  <c r="O10" i="4"/>
  <c r="O12" i="4"/>
  <c r="O9" i="4"/>
  <c r="O11" i="4"/>
  <c r="P9" i="4"/>
  <c r="P11" i="4"/>
  <c r="P10" i="4"/>
  <c r="P12" i="4"/>
  <c r="Q10" i="4"/>
  <c r="Q12" i="4"/>
  <c r="Q9" i="4"/>
  <c r="Q11" i="4"/>
  <c r="R9" i="4"/>
  <c r="R11" i="4"/>
  <c r="R10" i="4"/>
  <c r="R12" i="4"/>
  <c r="S10" i="4"/>
  <c r="S12" i="4"/>
  <c r="S9" i="4"/>
  <c r="S11" i="4"/>
  <c r="T9" i="4"/>
  <c r="T11" i="4"/>
  <c r="T10" i="4"/>
  <c r="T12" i="4"/>
  <c r="U10" i="4"/>
  <c r="U12" i="4"/>
  <c r="U9" i="4"/>
  <c r="U11" i="4"/>
  <c r="V9" i="4"/>
  <c r="V11" i="4"/>
  <c r="V10" i="4"/>
  <c r="V12" i="4"/>
  <c r="J9" i="4"/>
  <c r="J11" i="4"/>
  <c r="J10" i="4"/>
  <c r="J12" i="4"/>
  <c r="AB9" i="4"/>
  <c r="AB11" i="4"/>
  <c r="AB10" i="4"/>
  <c r="AB12" i="4"/>
  <c r="Z9" i="4"/>
  <c r="Z11" i="4"/>
  <c r="Z10" i="4"/>
  <c r="Z12" i="4"/>
  <c r="X9" i="4"/>
  <c r="X11" i="4"/>
  <c r="X10" i="4"/>
  <c r="X12" i="4"/>
  <c r="L9" i="4"/>
  <c r="L11" i="4"/>
  <c r="L10" i="4"/>
  <c r="L12" i="4"/>
  <c r="AA10" i="4"/>
  <c r="AA12" i="4"/>
  <c r="AA9" i="4"/>
  <c r="AA11" i="4"/>
  <c r="Y10" i="4"/>
  <c r="Y12" i="4"/>
  <c r="Y9" i="4"/>
  <c r="Y11" i="4"/>
  <c r="W10" i="4"/>
  <c r="W12" i="4"/>
  <c r="W9" i="4"/>
  <c r="W11" i="4"/>
  <c r="K10" i="4"/>
  <c r="K12" i="4"/>
  <c r="K9" i="4"/>
  <c r="K11" i="4"/>
  <c r="H13" i="4"/>
  <c r="I13" i="4" l="1"/>
  <c r="G13" i="4"/>
  <c r="F13" i="4"/>
  <c r="V13" i="4"/>
  <c r="K13" i="4"/>
  <c r="AB13" i="4"/>
  <c r="Z13" i="4"/>
  <c r="X13" i="4"/>
  <c r="N13" i="4"/>
  <c r="Y13" i="4"/>
  <c r="U13" i="4"/>
  <c r="Q13" i="4"/>
  <c r="M13" i="4"/>
  <c r="J13" i="4"/>
  <c r="L13" i="4"/>
  <c r="T13" i="4"/>
  <c r="R13" i="4"/>
  <c r="P13" i="4"/>
  <c r="AA13" i="4"/>
  <c r="W13" i="4"/>
  <c r="S13" i="4"/>
  <c r="O13" i="4"/>
</calcChain>
</file>

<file path=xl/sharedStrings.xml><?xml version="1.0" encoding="utf-8"?>
<sst xmlns="http://schemas.openxmlformats.org/spreadsheetml/2006/main" count="269" uniqueCount="98">
  <si>
    <t>Staging</t>
  </si>
  <si>
    <t>HCM</t>
  </si>
  <si>
    <t>Data Migration Reconciliation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</si>
  <si>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</si>
  <si>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</si>
  <si>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</si>
  <si>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</si>
  <si>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</si>
  <si>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</si>
  <si>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</si>
  <si>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</si>
  <si>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EFFECTIVE_START_DATE</t>
  </si>
  <si>
    <t>EFFECTIVE_END_DATE</t>
  </si>
  <si>
    <t>LEGISLATIVE_DATA_GROUP_NAME</t>
  </si>
  <si>
    <t>Unique Ref</t>
  </si>
  <si>
    <t>SOURCE_SYSTEM_OWNER</t>
  </si>
  <si>
    <t>SOURCE_SYSTEM_ID</t>
  </si>
  <si>
    <t>Unique Reference</t>
  </si>
  <si>
    <t>Unique Identifier</t>
  </si>
  <si>
    <t>Loaded</t>
  </si>
  <si>
    <t>Count</t>
  </si>
  <si>
    <t>Environment</t>
  </si>
  <si>
    <t>DIR_CARD_COMP_DEF_NAME</t>
  </si>
  <si>
    <t>DIR_CARD_COMP_ID</t>
  </si>
  <si>
    <t>ComponentDetail</t>
  </si>
  <si>
    <t>DIR_INFORMATION_CATEGORY</t>
  </si>
  <si>
    <t>ASSIGNMENT_NUMBER</t>
  </si>
  <si>
    <t>DISPLAY_NAME</t>
  </si>
  <si>
    <t>LegislativeDataGroupName</t>
  </si>
  <si>
    <t>DirCardCompDefName</t>
  </si>
  <si>
    <t>FLEX</t>
  </si>
  <si>
    <t>DirCardCompId_SourceSystemId_</t>
  </si>
  <si>
    <t>PENSIONER</t>
  </si>
  <si>
    <t xml:space="preserve">Statutory Deductions - PAYE Details </t>
  </si>
  <si>
    <t>PERSON_ID</t>
  </si>
  <si>
    <t>DIR_CARD_DEFINITION_NAME</t>
  </si>
  <si>
    <t>COMP_DEATIL_SOURCE_ID</t>
  </si>
  <si>
    <t>COMP_DTL_EFFEC_START_DATE</t>
  </si>
  <si>
    <t>DIR_INFORMATION_CATEGORY_1</t>
  </si>
  <si>
    <t>TAX_CODE</t>
  </si>
  <si>
    <t>TAX_BASIS</t>
  </si>
  <si>
    <t>PRE_TAX_PAY_P11</t>
  </si>
  <si>
    <t>PRE_TAX_PAID_P11</t>
  </si>
  <si>
    <t>AUTHORITY</t>
  </si>
  <si>
    <t>AUTHORITY_DATE</t>
  </si>
  <si>
    <t>LAST_UPD_PROCESS_DT</t>
  </si>
  <si>
    <t>ISSUE_DATE</t>
  </si>
  <si>
    <t>REASON_WITHHOLD_TAX</t>
  </si>
  <si>
    <t>PAY_FREQUENCY</t>
  </si>
  <si>
    <t>P45_ACTION</t>
  </si>
  <si>
    <t>P45_MANUAL_ISSUE_DT</t>
  </si>
  <si>
    <t>EMP_FILED_WITH_HMRC</t>
  </si>
  <si>
    <t>NO_PERIOD_COVERED</t>
  </si>
  <si>
    <t>NO_HOURS_WORKED</t>
  </si>
  <si>
    <t>REPORT_NI_YTD_VALUES</t>
  </si>
  <si>
    <t>IRREGULAR_EMP_PAYMENT</t>
  </si>
  <si>
    <t>PREVIOUS_HMRC_PAYROLL_ID</t>
  </si>
  <si>
    <t>SEND_HMRC_PAYROLL_ID_CHANGE</t>
  </si>
  <si>
    <t>PREVIOUS_TAXABLE_PAY_ON_P11</t>
  </si>
  <si>
    <t>PREVIOUS_TAX_PAID_ON_P11</t>
  </si>
  <si>
    <t>ISSUING_AUTHORITY</t>
  </si>
  <si>
    <t>LAST_UPDATE_PROCESS_DATE</t>
  </si>
  <si>
    <t>REASON_TO_WITHHOLD_TAX</t>
  </si>
  <si>
    <t>P45_DATE_ISSUED</t>
  </si>
  <si>
    <t>EMPLOYMENT_FILED_HMRC</t>
  </si>
  <si>
    <t>NUMBER_OF_PERIODS_CVD</t>
  </si>
  <si>
    <t>NUMBER_OF_HRS_WORKED</t>
  </si>
  <si>
    <t>PREV_HMRC_PAYROLL_ID</t>
  </si>
  <si>
    <t>SEND_HMRC_PAYROLL_ID_CHG</t>
  </si>
  <si>
    <t>effective_start_date</t>
  </si>
  <si>
    <t>effective_end_date</t>
  </si>
  <si>
    <t>Dir_Card_Comp_ID</t>
  </si>
  <si>
    <t>DeduDeveloperDF_HRX_GB_PAYE</t>
  </si>
  <si>
    <t>PROD</t>
  </si>
  <si>
    <t>HRX_GB_PAYE</t>
  </si>
  <si>
    <t>Statutory Deductions</t>
  </si>
  <si>
    <t>FUSION</t>
  </si>
  <si>
    <t>GB Legislative Data Group</t>
  </si>
  <si>
    <t>PAYE</t>
  </si>
  <si>
    <t>1250L</t>
  </si>
  <si>
    <t>C</t>
  </si>
  <si>
    <t>P9</t>
  </si>
  <si>
    <t>N</t>
  </si>
  <si>
    <t>IAT</t>
  </si>
  <si>
    <t>Y</t>
  </si>
  <si>
    <t>CalculationComponentDetails</t>
  </si>
  <si>
    <t>E</t>
  </si>
  <si>
    <t>D</t>
  </si>
  <si>
    <t>A</t>
  </si>
  <si>
    <t>D0</t>
  </si>
  <si>
    <t>1588926/416279</t>
  </si>
  <si>
    <t>E1588926-2</t>
  </si>
  <si>
    <t>1707040/418290</t>
  </si>
  <si>
    <t>1741947/374178</t>
  </si>
  <si>
    <t>1743075/392237</t>
  </si>
  <si>
    <t>E1588926</t>
  </si>
  <si>
    <t>HCM_IMPL10</t>
  </si>
  <si>
    <t>HCM_IMPL38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</si>
</sst>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11"/>
      <name val="Dialog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F3FD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5" fillId="0" borderId="0" xfId="1" applyFont="1"/>
    <xf numFmtId="0" fontId="6" fillId="0" borderId="0" xfId="1" applyFont="1"/>
    <xf numFmtId="0" fontId="7" fillId="0" borderId="0" xfId="0" applyFont="1"/>
    <xf numFmtId="0" fontId="0" fillId="3" borderId="0" xfId="0" applyFill="1"/>
    <xf numFmtId="0" fontId="0" fillId="4" borderId="2" xfId="0" applyFill="1" applyBorder="1" applyAlignment="1">
      <alignment horizontal="left" vertical="top" wrapText="1"/>
    </xf>
    <xf numFmtId="0" fontId="0" fillId="3" borderId="0" xfId="0" applyNumberFormat="1" applyFill="1"/>
    <xf numFmtId="14" fontId="0" fillId="0" borderId="0" xfId="0" applyNumberFormat="1"/>
    <xf numFmtId="1" fontId="0" fillId="0" borderId="0" xfId="0" applyNumberFormat="1"/>
    <xf numFmtId="1" fontId="4" fillId="2" borderId="1" xfId="0" applyNumberFormat="1" applyFont="1" applyFill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wrapText="1"/>
    </xf>
    <xf numFmtId="1" fontId="4" fillId="5" borderId="1" xfId="0" applyNumberFormat="1" applyFont="1" applyFill="1" applyBorder="1" applyAlignment="1">
      <alignment horizontal="left" vertical="top" wrapText="1"/>
    </xf>
    <xf numFmtId="1" fontId="0" fillId="3" borderId="0" xfId="0" applyNumberFormat="1" applyFill="1"/>
    <xf numFmtId="0" fontId="12" fillId="0" borderId="0" xfId="0" applyFont="1" applyAlignment="1">
      <alignment wrapText="1"/>
    </xf>
    <xf numFmtId="0" fontId="12" fillId="0" borderId="3" xfId="0" applyFont="1" applyBorder="1" applyAlignment="1">
      <alignment horizontal="center" vertical="center" wrapText="1"/>
    </xf>
    <xf numFmtId="1" fontId="12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4" borderId="2" xfId="0" applyFont="1" applyFill="1" applyBorder="1" applyAlignment="1">
      <alignment horizontal="left" vertical="top" wrapText="1"/>
    </xf>
    <xf numFmtId="15" fontId="0" fillId="0" borderId="0" xfId="0" applyNumberFormat="1"/>
    <xf numFmtId="1" fontId="11" fillId="0" borderId="0" xfId="0" applyNumberFormat="1" applyFont="1" applyAlignment="1">
      <alignment horizontal="right"/>
    </xf>
    <xf numFmtId="1" fontId="14" fillId="0" borderId="1" xfId="5" applyNumberFormat="1" applyFont="1" applyBorder="1" applyAlignment="1">
      <alignment horizontal="left" vertical="top" wrapText="1"/>
    </xf>
    <xf numFmtId="0" fontId="14" fillId="0" borderId="1" xfId="5" applyFont="1" applyBorder="1" applyAlignment="1">
      <alignment horizontal="right" vertical="top" wrapText="1"/>
    </xf>
    <xf numFmtId="0" fontId="14" fillId="0" borderId="1" xfId="5" applyFont="1" applyBorder="1" applyAlignment="1">
      <alignment horizontal="left" vertical="top" wrapText="1"/>
    </xf>
    <xf numFmtId="0" fontId="10" fillId="0" borderId="1" xfId="5" applyBorder="1" applyAlignment="1">
      <alignment horizontal="left" vertical="top" wrapText="1"/>
    </xf>
    <xf numFmtId="14" fontId="14" fillId="0" borderId="1" xfId="5" applyNumberFormat="1" applyFont="1" applyBorder="1" applyAlignment="1">
      <alignment horizontal="left" vertical="top" wrapText="1"/>
    </xf>
    <xf numFmtId="1" fontId="14" fillId="0" borderId="1" xfId="5" applyNumberFormat="1" applyFont="1" applyBorder="1" applyAlignment="1">
      <alignment horizontal="righ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561975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194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34"/>
  <sheetViews>
    <sheetView zoomScaleNormal="100" workbookViewId="0"/>
  </sheetViews>
  <sheetFormatPr defaultRowHeight="15"/>
  <cols>
    <col min="1" max="1" width="21.7109375" bestFit="1" customWidth="1"/>
    <col min="2" max="2" width="12" style="19" customWidth="1"/>
    <col min="3" max="4" width="9.140625" style="19"/>
    <col min="6" max="6" width="10.7109375" bestFit="1" customWidth="1"/>
    <col min="7" max="7" width="10.42578125" customWidth="1"/>
  </cols>
  <sheetData>
    <row r="1" spans="1:28" ht="21">
      <c r="E1" s="2" t="s">
        <v>2</v>
      </c>
    </row>
    <row r="2" spans="1:28">
      <c r="E2" t="s">
        <v>9</v>
      </c>
      <c r="G2" t="s">
        <v>33</v>
      </c>
    </row>
    <row r="3" spans="1:28">
      <c r="E3" t="s">
        <v>10</v>
      </c>
      <c r="G3" s="10">
        <v>43603</v>
      </c>
    </row>
    <row r="4" spans="1:28">
      <c r="E4" t="s">
        <v>21</v>
      </c>
      <c r="G4" t="s">
        <v>73</v>
      </c>
    </row>
    <row r="5" spans="1:28" ht="14.25" customHeight="1"/>
    <row r="7" spans="1:28" ht="48">
      <c r="A7" s="1"/>
      <c r="B7" s="19" t="s">
        <v>0</v>
      </c>
      <c r="C7" s="19" t="s">
        <v>4</v>
      </c>
      <c r="D7" s="19" t="s">
        <v>1</v>
      </c>
      <c r="E7" s="20" t="s">
        <v>11</v>
      </c>
      <c r="F7" s="20" t="s">
        <v>12</v>
      </c>
      <c r="G7" s="20" t="s">
        <v>29</v>
      </c>
      <c r="H7" s="20" t="s">
        <v>31</v>
      </c>
      <c r="I7" s="20" t="s">
        <v>39</v>
      </c>
      <c r="J7" s="20" t="s">
        <v>40</v>
      </c>
      <c r="K7" s="20" t="s">
        <v>58</v>
      </c>
      <c r="L7" s="20" t="s">
        <v>59</v>
      </c>
      <c r="M7" s="20" t="s">
        <v>60</v>
      </c>
      <c r="N7" s="20" t="s">
        <v>44</v>
      </c>
      <c r="O7" s="20" t="s">
        <v>61</v>
      </c>
      <c r="P7" s="20" t="s">
        <v>46</v>
      </c>
      <c r="Q7" s="20" t="s">
        <v>32</v>
      </c>
      <c r="R7" s="20" t="s">
        <v>62</v>
      </c>
      <c r="S7" s="20" t="s">
        <v>48</v>
      </c>
      <c r="T7" s="20" t="s">
        <v>49</v>
      </c>
      <c r="U7" s="20" t="s">
        <v>63</v>
      </c>
      <c r="V7" s="20" t="s">
        <v>64</v>
      </c>
      <c r="W7" s="20" t="s">
        <v>65</v>
      </c>
      <c r="X7" s="20" t="s">
        <v>66</v>
      </c>
      <c r="Y7" s="20" t="s">
        <v>54</v>
      </c>
      <c r="Z7" s="20" t="s">
        <v>55</v>
      </c>
      <c r="AA7" s="20" t="s">
        <v>67</v>
      </c>
      <c r="AB7" s="20" t="s">
        <v>68</v>
      </c>
    </row>
    <row r="8" spans="1:28">
      <c r="A8" s="4" t="s">
        <v>20</v>
      </c>
      <c r="B8" s="19">
        <f>COUNTA(STG!A3:A4)</f>
        <v>2</v>
      </c>
      <c r="C8" s="19">
        <f>COUNTA(HDL!A3:A5746)</f>
        <v>2</v>
      </c>
      <c r="D8" s="19">
        <f>COUNTA(HCM!A3:A4)</f>
        <v>2</v>
      </c>
    </row>
    <row r="9" spans="1:28">
      <c r="A9" s="4" t="s">
        <v>3</v>
      </c>
      <c r="E9">
        <f>COUNTIF(Reconcile!C$2:C$15709,$A9)</f>
        <v>0</v>
      </c>
      <c r="F9">
        <f>COUNTIF(Reconcile!D$2:D$15709,$A9)</f>
        <v>0</v>
      </c>
      <c r="G9">
        <f>COUNTIF(Reconcile!E$2:E$15709,$A9)</f>
        <v>0</v>
      </c>
      <c r="H9">
        <f>COUNTIF(Reconcile!F$2:F$15709,$A9)</f>
        <v>0</v>
      </c>
      <c r="I9">
        <f>COUNTIF(Reconcile!G$2:G$15709,$A9)</f>
        <v>0</v>
      </c>
      <c r="J9">
        <f>COUNTIF(Reconcile!H$2:H$15709,$A9)</f>
        <v>0</v>
      </c>
      <c r="K9">
        <f>COUNTIF(Reconcile!I$2:I$15709,$A9)</f>
        <v>0</v>
      </c>
      <c r="L9">
        <f>COUNTIF(Reconcile!J$2:J$15709,$A9)</f>
        <v>0</v>
      </c>
      <c r="M9">
        <f>COUNTIF(Reconcile!K$2:K$15709,$A9)</f>
        <v>0</v>
      </c>
      <c r="N9">
        <f>COUNTIF(Reconcile!L$2:L$15709,$A9)</f>
        <v>0</v>
      </c>
      <c r="O9">
        <f>COUNTIF(Reconcile!M$2:M$15709,$A9)</f>
        <v>0</v>
      </c>
      <c r="P9">
        <f>COUNTIF(Reconcile!N$2:N$15709,$A9)</f>
        <v>0</v>
      </c>
      <c r="Q9">
        <f>COUNTIF(Reconcile!O$2:O$15709,$A9)</f>
        <v>0</v>
      </c>
      <c r="R9">
        <f>COUNTIF(Reconcile!P$2:P$15709,$A9)</f>
        <v>0</v>
      </c>
      <c r="S9">
        <f>COUNTIF(Reconcile!Q$2:Q$15709,$A9)</f>
        <v>0</v>
      </c>
      <c r="T9">
        <f>COUNTIF(Reconcile!R$2:R$15709,$A9)</f>
        <v>0</v>
      </c>
      <c r="U9">
        <f>COUNTIF(Reconcile!S$2:S$15709,$A9)</f>
        <v>0</v>
      </c>
      <c r="V9">
        <f>COUNTIF(Reconcile!T$2:T$15709,$A9)</f>
        <v>0</v>
      </c>
      <c r="W9">
        <f>COUNTIF(Reconcile!U$2:U$15709,$A9)</f>
        <v>0</v>
      </c>
      <c r="X9">
        <f>COUNTIF(Reconcile!V$2:V$15709,$A9)</f>
        <v>0</v>
      </c>
      <c r="Y9">
        <f>COUNTIF(Reconcile!W$2:W$15709,$A9)</f>
        <v>0</v>
      </c>
      <c r="Z9">
        <f>COUNTIF(Reconcile!X$2:X$15709,$A9)</f>
        <v>0</v>
      </c>
      <c r="AA9">
        <f>COUNTIF(Reconcile!Y$2:Y$15709,$A9)</f>
        <v>0</v>
      </c>
      <c r="AB9">
        <f>COUNTIF(Reconcile!Z$2:Z$15709,$A9)</f>
        <v>0</v>
      </c>
    </row>
    <row r="10" spans="1:28">
      <c r="A10" s="4" t="s">
        <v>7</v>
      </c>
      <c r="E10">
        <f>COUNTIF(Reconcile!C$2:C$15709,$A10)</f>
        <v>1</v>
      </c>
      <c r="F10">
        <f>COUNTIF(Reconcile!D$2:D$15709,$A10)</f>
        <v>1</v>
      </c>
      <c r="G10">
        <f>COUNTIF(Reconcile!E$2:E$15709,$A10)</f>
        <v>1</v>
      </c>
      <c r="H10">
        <f>COUNTIF(Reconcile!F$2:F$15709,$A10)</f>
        <v>1</v>
      </c>
      <c r="I10">
        <f>COUNTIF(Reconcile!G$2:G$15709,$A10)</f>
        <v>1</v>
      </c>
      <c r="J10">
        <f>COUNTIF(Reconcile!H$2:H$15709,$A10)</f>
        <v>1</v>
      </c>
      <c r="K10">
        <f>COUNTIF(Reconcile!I$2:I$15709,$A10)</f>
        <v>1</v>
      </c>
      <c r="L10">
        <f>COUNTIF(Reconcile!J$2:J$15709,$A10)</f>
        <v>1</v>
      </c>
      <c r="M10">
        <f>COUNTIF(Reconcile!K$2:K$15709,$A10)</f>
        <v>1</v>
      </c>
      <c r="N10">
        <f>COUNTIF(Reconcile!L$2:L$15709,$A10)</f>
        <v>0</v>
      </c>
      <c r="O10">
        <f>COUNTIF(Reconcile!M$2:M$15709,$A10)</f>
        <v>0</v>
      </c>
      <c r="P10">
        <f>COUNTIF(Reconcile!N$2:N$15709,$A10)</f>
        <v>0</v>
      </c>
      <c r="Q10">
        <f>COUNTIF(Reconcile!O$2:O$15709,$A10)</f>
        <v>1</v>
      </c>
      <c r="R10">
        <f>COUNTIF(Reconcile!P$2:P$15709,$A10)</f>
        <v>1</v>
      </c>
      <c r="S10">
        <f>COUNTIF(Reconcile!Q$2:Q$15709,$A10)</f>
        <v>1</v>
      </c>
      <c r="T10">
        <f>COUNTIF(Reconcile!R$2:R$15709,$A10)</f>
        <v>1</v>
      </c>
      <c r="U10">
        <f>COUNTIF(Reconcile!S$2:S$15709,$A10)</f>
        <v>1</v>
      </c>
      <c r="V10">
        <f>COUNTIF(Reconcile!T$2:T$15709,$A10)</f>
        <v>1</v>
      </c>
      <c r="W10">
        <f>COUNTIF(Reconcile!U$2:U$15709,$A10)</f>
        <v>1</v>
      </c>
      <c r="X10">
        <f>COUNTIF(Reconcile!V$2:V$15709,$A10)</f>
        <v>0</v>
      </c>
      <c r="Y10">
        <f>COUNTIF(Reconcile!W$2:W$15709,$A10)</f>
        <v>1</v>
      </c>
      <c r="Z10">
        <f>COUNTIF(Reconcile!X$2:X$15709,$A10)</f>
        <v>0</v>
      </c>
      <c r="AA10">
        <f>COUNTIF(Reconcile!Y$2:Y$15709,$A10)</f>
        <v>0</v>
      </c>
      <c r="AB10">
        <f>COUNTIF(Reconcile!Z$2:Z$15709,$A10)</f>
        <v>1</v>
      </c>
    </row>
    <row r="11" spans="1:28">
      <c r="A11" s="4" t="s">
        <v>5</v>
      </c>
      <c r="E11">
        <f>COUNTIF(Reconcile!C$2:C$15709,$A11)</f>
        <v>0</v>
      </c>
      <c r="F11">
        <f>COUNTIF(Reconcile!D$2:D$15709,$A11)</f>
        <v>0</v>
      </c>
      <c r="G11">
        <f>COUNTIF(Reconcile!E$2:E$15709,$A11)</f>
        <v>0</v>
      </c>
      <c r="H11">
        <f>COUNTIF(Reconcile!F$2:F$15709,$A11)</f>
        <v>0</v>
      </c>
      <c r="I11">
        <f>COUNTIF(Reconcile!G$2:G$15709,$A11)</f>
        <v>0</v>
      </c>
      <c r="J11">
        <f>COUNTIF(Reconcile!H$2:H$15709,$A11)</f>
        <v>0</v>
      </c>
      <c r="K11">
        <f>COUNTIF(Reconcile!I$2:I$15709,$A11)</f>
        <v>0</v>
      </c>
      <c r="L11">
        <f>COUNTIF(Reconcile!J$2:J$15709,$A11)</f>
        <v>0</v>
      </c>
      <c r="M11">
        <f>COUNTIF(Reconcile!K$2:K$15709,$A11)</f>
        <v>0</v>
      </c>
      <c r="N11">
        <f>COUNTIF(Reconcile!L$2:L$15709,$A11)</f>
        <v>1</v>
      </c>
      <c r="O11">
        <f>COUNTIF(Reconcile!M$2:M$15709,$A11)</f>
        <v>1</v>
      </c>
      <c r="P11">
        <f>COUNTIF(Reconcile!N$2:N$15709,$A11)</f>
        <v>1</v>
      </c>
      <c r="Q11">
        <f>COUNTIF(Reconcile!O$2:O$15709,$A11)</f>
        <v>0</v>
      </c>
      <c r="R11">
        <f>COUNTIF(Reconcile!P$2:P$15709,$A11)</f>
        <v>0</v>
      </c>
      <c r="S11">
        <f>COUNTIF(Reconcile!Q$2:Q$15709,$A11)</f>
        <v>0</v>
      </c>
      <c r="T11">
        <f>COUNTIF(Reconcile!R$2:R$15709,$A11)</f>
        <v>0</v>
      </c>
      <c r="U11">
        <f>COUNTIF(Reconcile!S$2:S$15709,$A11)</f>
        <v>0</v>
      </c>
      <c r="V11">
        <f>COUNTIF(Reconcile!T$2:T$15709,$A11)</f>
        <v>0</v>
      </c>
      <c r="W11">
        <f>COUNTIF(Reconcile!U$2:U$15709,$A11)</f>
        <v>0</v>
      </c>
      <c r="X11">
        <f>COUNTIF(Reconcile!V$2:V$15709,$A11)</f>
        <v>1</v>
      </c>
      <c r="Y11">
        <f>COUNTIF(Reconcile!W$2:W$15709,$A11)</f>
        <v>0</v>
      </c>
      <c r="Z11">
        <f>COUNTIF(Reconcile!X$2:X$15709,$A11)</f>
        <v>1</v>
      </c>
      <c r="AA11">
        <f>COUNTIF(Reconcile!Y$2:Y$15709,$A11)</f>
        <v>1</v>
      </c>
      <c r="AB11">
        <f>COUNTIF(Reconcile!Z$2:Z$15709,$A11)</f>
        <v>0</v>
      </c>
    </row>
    <row r="12" spans="1:28">
      <c r="A12" s="4" t="s">
        <v>6</v>
      </c>
      <c r="E12">
        <f>COUNTIF(Reconcile!C$2:C$15709,$A12)</f>
        <v>0</v>
      </c>
      <c r="F12">
        <f>COUNTIF(Reconcile!D$2:D$15709,$A12)</f>
        <v>0</v>
      </c>
      <c r="G12">
        <f>COUNTIF(Reconcile!E$2:E$15709,$A12)</f>
        <v>0</v>
      </c>
      <c r="H12">
        <f>COUNTIF(Reconcile!F$2:F$15709,$A12)</f>
        <v>0</v>
      </c>
      <c r="I12">
        <f>COUNTIF(Reconcile!G$2:G$15709,$A12)</f>
        <v>0</v>
      </c>
      <c r="J12">
        <f>COUNTIF(Reconcile!H$2:H$15709,$A12)</f>
        <v>0</v>
      </c>
      <c r="K12">
        <f>COUNTIF(Reconcile!I$2:I$15709,$A12)</f>
        <v>0</v>
      </c>
      <c r="L12">
        <f>COUNTIF(Reconcile!J$2:J$15709,$A12)</f>
        <v>0</v>
      </c>
      <c r="M12">
        <f>COUNTIF(Reconcile!K$2:K$15709,$A12)</f>
        <v>0</v>
      </c>
      <c r="N12">
        <f>COUNTIF(Reconcile!L$2:L$15709,$A12)</f>
        <v>0</v>
      </c>
      <c r="O12">
        <f>COUNTIF(Reconcile!M$2:M$15709,$A12)</f>
        <v>0</v>
      </c>
      <c r="P12">
        <f>COUNTIF(Reconcile!N$2:N$15709,$A12)</f>
        <v>0</v>
      </c>
      <c r="Q12">
        <f>COUNTIF(Reconcile!O$2:O$15709,$A12)</f>
        <v>0</v>
      </c>
      <c r="R12">
        <f>COUNTIF(Reconcile!P$2:P$15709,$A12)</f>
        <v>0</v>
      </c>
      <c r="S12">
        <f>COUNTIF(Reconcile!Q$2:Q$15709,$A12)</f>
        <v>0</v>
      </c>
      <c r="T12">
        <f>COUNTIF(Reconcile!R$2:R$15709,$A12)</f>
        <v>0</v>
      </c>
      <c r="U12">
        <f>COUNTIF(Reconcile!S$2:S$15709,$A12)</f>
        <v>0</v>
      </c>
      <c r="V12">
        <f>COUNTIF(Reconcile!T$2:T$15709,$A12)</f>
        <v>0</v>
      </c>
      <c r="W12">
        <f>COUNTIF(Reconcile!U$2:U$15709,$A12)</f>
        <v>0</v>
      </c>
      <c r="X12">
        <f>COUNTIF(Reconcile!V$2:V$15709,$A12)</f>
        <v>0</v>
      </c>
      <c r="Y12">
        <f>COUNTIF(Reconcile!W$2:W$15709,$A12)</f>
        <v>0</v>
      </c>
      <c r="Z12">
        <f>COUNTIF(Reconcile!X$2:X$15709,$A12)</f>
        <v>0</v>
      </c>
      <c r="AA12">
        <f>COUNTIF(Reconcile!Y$2:Y$15709,$A12)</f>
        <v>0</v>
      </c>
      <c r="AB12">
        <f>COUNTIF(Reconcile!Z$2:Z$15709,$A12)</f>
        <v>0</v>
      </c>
    </row>
    <row r="13" spans="1:28">
      <c r="A13" s="4" t="s">
        <v>8</v>
      </c>
      <c r="E13">
        <f>SUM(E9:E12)</f>
        <v>1</v>
      </c>
      <c r="F13">
        <f t="shared" ref="F13:AB13" si="0">SUM(F9:F12)</f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1</v>
      </c>
      <c r="Y13">
        <f t="shared" si="0"/>
        <v>1</v>
      </c>
      <c r="Z13">
        <f t="shared" si="0"/>
        <v>1</v>
      </c>
      <c r="AA13">
        <f t="shared" si="0"/>
        <v>1</v>
      </c>
      <c r="AB13">
        <f t="shared" si="0"/>
        <v>1</v>
      </c>
    </row>
    <row r="15" spans="1:28">
      <c r="A15" s="4"/>
    </row>
    <row r="16" spans="1:28" ht="23.25">
      <c r="A16" s="5"/>
    </row>
    <row r="17" spans="1:1">
      <c r="A17" s="4"/>
    </row>
    <row r="18" spans="1:1">
      <c r="A18" s="4"/>
    </row>
    <row r="19" spans="1:1">
      <c r="A19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6"/>
    </row>
    <row r="30" spans="1:1">
      <c r="A30" s="6"/>
    </row>
    <row r="34" spans="1:1">
      <c r="A34" s="6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4"/>
  <sheetViews>
    <sheetView zoomScale="110" zoomScaleNormal="110" workbookViewId="0">
      <pane ySplit="2" topLeftCell="A3" activePane="bottomLeft" state="frozen"/>
      <selection pane="bottomLeft" activeCell="H3" sqref="H3"/>
    </sheetView>
  </sheetViews>
  <sheetFormatPr defaultRowHeight="15"/>
  <cols>
    <col min="1" max="1" width="16.5703125" style="11" bestFit="1" customWidth="1"/>
    <col min="2" max="2" width="19" style="11" bestFit="1" customWidth="1"/>
    <col min="3" max="3" width="14.140625" bestFit="1" customWidth="1"/>
    <col min="4" max="4" width="21.7109375" bestFit="1" customWidth="1"/>
    <col min="5" max="5" width="18.42578125" style="11" bestFit="1" customWidth="1"/>
    <col min="6" max="6" width="17.7109375" style="11" bestFit="1" customWidth="1"/>
    <col min="7" max="7" width="21.5703125" bestFit="1" customWidth="1"/>
    <col min="8" max="8" width="15.85546875" bestFit="1" customWidth="1"/>
    <col min="9" max="9" width="24" style="11" bestFit="1" customWidth="1"/>
    <col min="10" max="10" width="20.85546875" bestFit="1" customWidth="1"/>
    <col min="11" max="11" width="23.7109375" style="11" bestFit="1" customWidth="1"/>
    <col min="12" max="12" width="19" style="11" bestFit="1" customWidth="1"/>
    <col min="13" max="13" width="7.85546875" bestFit="1" customWidth="1"/>
    <col min="14" max="14" width="8" bestFit="1" customWidth="1"/>
    <col min="15" max="16" width="9" bestFit="1" customWidth="1"/>
    <col min="17" max="17" width="8.28515625" bestFit="1" customWidth="1"/>
    <col min="18" max="18" width="13" bestFit="1" customWidth="1"/>
    <col min="19" max="19" width="17" bestFit="1" customWidth="1"/>
    <col min="20" max="20" width="10.85546875" bestFit="1" customWidth="1"/>
    <col min="21" max="21" width="8.28515625" bestFit="1" customWidth="1"/>
    <col min="22" max="22" width="9.7109375" bestFit="1" customWidth="1"/>
    <col min="25" max="25" width="10.85546875" bestFit="1" customWidth="1"/>
    <col min="26" max="26" width="9.42578125" bestFit="1" customWidth="1"/>
    <col min="27" max="27" width="8.85546875" bestFit="1" customWidth="1"/>
    <col min="28" max="28" width="9" bestFit="1" customWidth="1"/>
    <col min="29" max="29" width="9.42578125" bestFit="1" customWidth="1"/>
    <col min="30" max="30" width="10.140625" bestFit="1" customWidth="1"/>
    <col min="31" max="31" width="21.5703125" bestFit="1" customWidth="1"/>
    <col min="32" max="32" width="12.85546875" bestFit="1" customWidth="1"/>
    <col min="39" max="39" width="52.85546875" bestFit="1" customWidth="1"/>
    <col min="40" max="40" width="26.28515625" bestFit="1" customWidth="1"/>
    <col min="54" max="54" width="24.28515625" bestFit="1" customWidth="1"/>
    <col min="55" max="55" width="44.85546875" bestFit="1" customWidth="1"/>
  </cols>
  <sheetData>
    <row r="1" spans="1:34">
      <c r="A1" s="11">
        <v>1</v>
      </c>
      <c r="B1" s="11">
        <v>2</v>
      </c>
      <c r="C1">
        <v>3</v>
      </c>
      <c r="D1">
        <v>4</v>
      </c>
      <c r="E1" s="11">
        <v>5</v>
      </c>
      <c r="F1" s="11">
        <v>6</v>
      </c>
      <c r="G1">
        <v>7</v>
      </c>
      <c r="H1">
        <v>8</v>
      </c>
      <c r="I1" s="11">
        <v>9</v>
      </c>
      <c r="J1">
        <v>10</v>
      </c>
      <c r="K1" s="11">
        <v>11</v>
      </c>
      <c r="L1" s="11">
        <v>12</v>
      </c>
      <c r="M1" s="11">
        <v>13</v>
      </c>
      <c r="N1" s="11">
        <v>14</v>
      </c>
      <c r="O1" s="11">
        <v>15</v>
      </c>
      <c r="P1" s="11">
        <v>16</v>
      </c>
      <c r="Q1" s="11">
        <v>17</v>
      </c>
      <c r="R1" s="11">
        <v>18</v>
      </c>
      <c r="S1" s="11">
        <v>19</v>
      </c>
      <c r="T1" s="11">
        <v>20</v>
      </c>
      <c r="U1" s="11">
        <v>21</v>
      </c>
      <c r="V1" s="11">
        <v>22</v>
      </c>
      <c r="W1" s="11">
        <v>23</v>
      </c>
      <c r="X1" s="11">
        <v>24</v>
      </c>
      <c r="Y1" s="11">
        <v>25</v>
      </c>
      <c r="Z1" s="11">
        <v>26</v>
      </c>
      <c r="AA1" s="11">
        <v>27</v>
      </c>
      <c r="AB1" s="11">
        <v>28</v>
      </c>
      <c r="AC1" s="11">
        <v>29</v>
      </c>
      <c r="AD1" s="11">
        <v>30</v>
      </c>
      <c r="AE1" s="11">
        <v>31</v>
      </c>
      <c r="AF1" s="11">
        <v>32</v>
      </c>
      <c r="AG1" s="11"/>
      <c r="AH1" s="11"/>
    </row>
    <row r="2" spans="1:34" s="16" customFormat="1" ht="22.5">
      <c r="A2" s="18" t="s">
        <v>14</v>
      </c>
      <c r="B2" s="18" t="s">
        <v>34</v>
      </c>
      <c r="C2" s="17" t="s">
        <v>25</v>
      </c>
      <c r="D2" s="17" t="s">
        <v>35</v>
      </c>
      <c r="E2" s="18" t="s">
        <v>36</v>
      </c>
      <c r="F2" s="17" t="s">
        <v>15</v>
      </c>
      <c r="G2" s="17" t="s">
        <v>37</v>
      </c>
      <c r="H2" s="17" t="s">
        <v>12</v>
      </c>
      <c r="I2" s="17" t="s">
        <v>13</v>
      </c>
      <c r="J2" s="17" t="s">
        <v>22</v>
      </c>
      <c r="K2" s="17" t="s">
        <v>38</v>
      </c>
      <c r="L2" s="18" t="s">
        <v>23</v>
      </c>
      <c r="M2" s="17" t="s">
        <v>39</v>
      </c>
      <c r="N2" s="17" t="s">
        <v>40</v>
      </c>
      <c r="O2" s="17" t="s">
        <v>41</v>
      </c>
      <c r="P2" s="17" t="s">
        <v>42</v>
      </c>
      <c r="Q2" s="17" t="s">
        <v>43</v>
      </c>
      <c r="R2" s="17" t="s">
        <v>44</v>
      </c>
      <c r="S2" s="17" t="s">
        <v>45</v>
      </c>
      <c r="T2" s="17" t="s">
        <v>46</v>
      </c>
      <c r="U2" s="17" t="s">
        <v>32</v>
      </c>
      <c r="V2" s="17" t="s">
        <v>47</v>
      </c>
      <c r="W2" s="17" t="s">
        <v>48</v>
      </c>
      <c r="X2" s="17" t="s">
        <v>49</v>
      </c>
      <c r="Y2" s="17" t="s">
        <v>50</v>
      </c>
      <c r="Z2" s="17" t="s">
        <v>51</v>
      </c>
      <c r="AA2" s="17" t="s">
        <v>52</v>
      </c>
      <c r="AB2" s="17" t="s">
        <v>53</v>
      </c>
      <c r="AC2" s="17" t="s">
        <v>54</v>
      </c>
      <c r="AD2" s="17" t="s">
        <v>55</v>
      </c>
      <c r="AE2" s="17" t="s">
        <v>56</v>
      </c>
      <c r="AF2" s="17" t="s">
        <v>57</v>
      </c>
    </row>
    <row r="3" spans="1:34">
      <c r="A3" s="11">
        <f>E3</f>
        <v>300000118346631</v>
      </c>
      <c r="B3" s="22">
        <v>300000118346560</v>
      </c>
      <c r="C3" t="s">
        <v>74</v>
      </c>
      <c r="D3" t="s">
        <v>75</v>
      </c>
      <c r="E3" s="11">
        <v>300000118346631</v>
      </c>
      <c r="F3" t="s">
        <v>97</v>
      </c>
      <c r="G3" s="21">
        <v>43374</v>
      </c>
      <c r="H3" s="10">
        <v>1027428</v>
      </c>
      <c r="I3" t="s">
        <v>77</v>
      </c>
      <c r="J3" t="s">
        <v>78</v>
      </c>
      <c r="K3" t="s">
        <v>74</v>
      </c>
      <c r="L3" s="22">
        <v>300000118346630</v>
      </c>
      <c r="M3" t="s">
        <v>79</v>
      </c>
      <c r="N3" t="s">
        <v>80</v>
      </c>
      <c r="O3">
        <v>0</v>
      </c>
      <c r="P3">
        <v>0</v>
      </c>
      <c r="Q3" t="s">
        <v>81</v>
      </c>
      <c r="R3" s="10">
        <v>43556</v>
      </c>
      <c r="S3" s="10">
        <v>43556</v>
      </c>
      <c r="T3" s="10">
        <v>43556</v>
      </c>
      <c r="U3" t="s">
        <v>82</v>
      </c>
      <c r="X3" t="s">
        <v>83</v>
      </c>
      <c r="Z3" t="s">
        <v>84</v>
      </c>
      <c r="AA3">
        <v>1</v>
      </c>
      <c r="AB3" t="s">
        <v>86</v>
      </c>
      <c r="AC3" t="s">
        <v>84</v>
      </c>
      <c r="AD3" t="s">
        <v>84</v>
      </c>
      <c r="AE3" t="s">
        <v>90</v>
      </c>
      <c r="AF3" t="s">
        <v>84</v>
      </c>
    </row>
    <row r="4" spans="1:34">
      <c r="A4" s="11">
        <f t="shared" ref="A3:A4" si="0">E4</f>
        <v>300000118368971</v>
      </c>
      <c r="B4" s="22">
        <v>300000121977215</v>
      </c>
      <c r="C4" t="s">
        <v>74</v>
      </c>
      <c r="D4" t="s">
        <v>75</v>
      </c>
      <c r="E4" s="11">
        <v>300000118368971</v>
      </c>
      <c r="F4" t="s">
        <v>96</v>
      </c>
      <c r="G4" s="21">
        <v>43374</v>
      </c>
      <c r="H4" s="10">
        <v>1027428</v>
      </c>
      <c r="I4" t="s">
        <v>77</v>
      </c>
      <c r="J4" t="s">
        <v>78</v>
      </c>
      <c r="K4" t="s">
        <v>74</v>
      </c>
      <c r="L4" s="22">
        <v>300000118368970</v>
      </c>
      <c r="M4" t="s">
        <v>79</v>
      </c>
      <c r="N4" t="s">
        <v>80</v>
      </c>
      <c r="Q4" t="s">
        <v>81</v>
      </c>
      <c r="R4" s="10">
        <v>43561</v>
      </c>
      <c r="S4" s="10">
        <v>43564</v>
      </c>
      <c r="T4" s="10">
        <v>43561</v>
      </c>
      <c r="U4" t="s">
        <v>82</v>
      </c>
      <c r="X4" t="s">
        <v>83</v>
      </c>
      <c r="Z4" t="s">
        <v>84</v>
      </c>
      <c r="AA4">
        <v>1</v>
      </c>
      <c r="AB4" t="s">
        <v>88</v>
      </c>
      <c r="AC4" t="s">
        <v>84</v>
      </c>
      <c r="AD4" t="s">
        <v>82</v>
      </c>
      <c r="AE4" t="s">
        <v>92</v>
      </c>
      <c r="AF4" t="s">
        <v>84</v>
      </c>
    </row>
  </sheetData>
  <sortState xmlns:xlrd2="http://schemas.microsoft.com/office/spreadsheetml/2017/richdata2" ref="A3:AT4">
    <sortCondition ref="E3:E4"/>
  </sortState>
  <conditionalFormatting sqref="A3:A4">
    <cfRule type="duplicateValues" dxfId="6" priority="76"/>
  </conditionalFormatting>
  <conditionalFormatting sqref="A1:A4">
    <cfRule type="duplicateValues" dxfId="5" priority="7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L4"/>
  <sheetViews>
    <sheetView workbookViewId="0">
      <pane ySplit="1" topLeftCell="A2" activePane="bottomLeft" state="frozen"/>
      <selection pane="bottomLeft" activeCell="H3" sqref="H3"/>
    </sheetView>
  </sheetViews>
  <sheetFormatPr defaultRowHeight="15"/>
  <cols>
    <col min="1" max="1" width="17.28515625" bestFit="1" customWidth="1"/>
    <col min="2" max="2" width="18.42578125" style="11" bestFit="1" customWidth="1"/>
    <col min="3" max="3" width="28.85546875" bestFit="1" customWidth="1"/>
    <col min="4" max="4" width="28.140625" bestFit="1" customWidth="1"/>
    <col min="5" max="5" width="24.7109375" style="11" bestFit="1" customWidth="1"/>
    <col min="6" max="6" width="24" style="11" bestFit="1" customWidth="1"/>
    <col min="7" max="7" width="29.28515625" bestFit="1" customWidth="1"/>
    <col min="8" max="8" width="20.5703125" bestFit="1" customWidth="1"/>
    <col min="9" max="9" width="32" bestFit="1" customWidth="1"/>
    <col min="10" max="10" width="27.5703125" bestFit="1" customWidth="1"/>
    <col min="11" max="11" width="31" bestFit="1" customWidth="1"/>
    <col min="12" max="12" width="19.42578125" style="11" bestFit="1" customWidth="1"/>
    <col min="13" max="13" width="10.28515625" bestFit="1" customWidth="1"/>
    <col min="14" max="14" width="10.42578125" bestFit="1" customWidth="1"/>
    <col min="15" max="15" width="17.5703125" bestFit="1" customWidth="1"/>
    <col min="16" max="16" width="18.42578125" bestFit="1" customWidth="1"/>
    <col min="17" max="17" width="11" bestFit="1" customWidth="1"/>
    <col min="18" max="18" width="16.7109375" bestFit="1" customWidth="1"/>
    <col min="19" max="19" width="22.42578125" bestFit="1" customWidth="1"/>
    <col min="20" max="20" width="11.42578125" bestFit="1" customWidth="1"/>
    <col min="21" max="21" width="11.140625" bestFit="1" customWidth="1"/>
    <col min="22" max="22" width="23.7109375" bestFit="1" customWidth="1"/>
    <col min="23" max="23" width="16" bestFit="1" customWidth="1"/>
    <col min="24" max="24" width="12" bestFit="1" customWidth="1"/>
    <col min="25" max="25" width="22.5703125" bestFit="1" customWidth="1"/>
    <col min="26" max="26" width="23" bestFit="1" customWidth="1"/>
    <col min="27" max="27" width="21" bestFit="1" customWidth="1"/>
    <col min="28" max="28" width="20.140625" bestFit="1" customWidth="1"/>
    <col min="29" max="29" width="23.28515625" bestFit="1" customWidth="1"/>
    <col min="30" max="30" width="25.7109375" bestFit="1" customWidth="1"/>
    <col min="31" max="31" width="28.28515625" bestFit="1" customWidth="1"/>
    <col min="32" max="32" width="32.7109375" bestFit="1" customWidth="1"/>
  </cols>
  <sheetData>
    <row r="1" spans="1:64">
      <c r="A1" s="7">
        <v>1</v>
      </c>
      <c r="B1" s="11">
        <v>2</v>
      </c>
      <c r="C1">
        <v>3</v>
      </c>
      <c r="D1">
        <v>4</v>
      </c>
      <c r="E1" s="11">
        <v>5</v>
      </c>
      <c r="F1" s="11">
        <v>6</v>
      </c>
      <c r="G1">
        <v>7</v>
      </c>
      <c r="H1">
        <v>8</v>
      </c>
      <c r="I1">
        <v>9</v>
      </c>
      <c r="J1">
        <v>10</v>
      </c>
      <c r="K1">
        <v>11</v>
      </c>
      <c r="L1" s="11">
        <v>12</v>
      </c>
      <c r="M1">
        <v>13</v>
      </c>
      <c r="N1" s="11">
        <v>14</v>
      </c>
      <c r="O1">
        <v>15</v>
      </c>
      <c r="P1" s="11">
        <v>16</v>
      </c>
      <c r="Q1">
        <v>17</v>
      </c>
      <c r="R1" s="11">
        <v>18</v>
      </c>
      <c r="S1">
        <v>19</v>
      </c>
      <c r="T1" s="11">
        <v>20</v>
      </c>
      <c r="U1">
        <v>21</v>
      </c>
      <c r="V1" s="11">
        <v>22</v>
      </c>
      <c r="W1">
        <v>23</v>
      </c>
      <c r="X1" s="11">
        <v>24</v>
      </c>
      <c r="Y1">
        <v>25</v>
      </c>
      <c r="Z1" s="11">
        <v>26</v>
      </c>
      <c r="AA1">
        <v>27</v>
      </c>
      <c r="AB1" s="11">
        <v>28</v>
      </c>
      <c r="AC1">
        <v>29</v>
      </c>
      <c r="AD1" s="11">
        <v>30</v>
      </c>
      <c r="AE1">
        <v>31</v>
      </c>
      <c r="AF1" s="11">
        <v>32</v>
      </c>
      <c r="AH1" s="11"/>
      <c r="AJ1" s="11"/>
      <c r="AL1" s="11"/>
      <c r="AN1" s="11"/>
      <c r="AP1" s="11"/>
      <c r="AR1" s="11"/>
      <c r="AT1" s="11"/>
      <c r="AV1" s="11"/>
      <c r="AX1" s="11"/>
      <c r="AZ1" s="11"/>
      <c r="BB1" s="11"/>
      <c r="BD1" s="11"/>
      <c r="BF1" s="11"/>
      <c r="BH1" s="11"/>
      <c r="BJ1" s="11"/>
      <c r="BL1" s="11"/>
    </row>
    <row r="2" spans="1:64">
      <c r="A2" s="9" t="s">
        <v>17</v>
      </c>
      <c r="B2" s="11" t="s">
        <v>34</v>
      </c>
      <c r="C2" t="s">
        <v>25</v>
      </c>
      <c r="D2" t="s">
        <v>35</v>
      </c>
      <c r="E2" s="11" t="s">
        <v>36</v>
      </c>
      <c r="F2" t="s">
        <v>15</v>
      </c>
      <c r="G2" t="s">
        <v>37</v>
      </c>
      <c r="H2" t="s">
        <v>12</v>
      </c>
      <c r="I2" t="s">
        <v>13</v>
      </c>
      <c r="J2" t="s">
        <v>22</v>
      </c>
      <c r="K2" t="s">
        <v>38</v>
      </c>
      <c r="L2" s="11" t="s">
        <v>23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32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</row>
    <row r="3" spans="1:64">
      <c r="A3" s="15">
        <f>E3</f>
        <v>300000118346631</v>
      </c>
      <c r="B3" s="22">
        <v>300000120573516</v>
      </c>
      <c r="C3" t="s">
        <v>74</v>
      </c>
      <c r="D3" t="s">
        <v>75</v>
      </c>
      <c r="E3" s="11">
        <v>300000118346631</v>
      </c>
      <c r="F3" t="s">
        <v>76</v>
      </c>
      <c r="G3" s="21">
        <v>43374</v>
      </c>
      <c r="H3" s="10">
        <v>1027428</v>
      </c>
      <c r="I3" t="s">
        <v>77</v>
      </c>
      <c r="J3" t="s">
        <v>78</v>
      </c>
      <c r="K3" t="s">
        <v>74</v>
      </c>
      <c r="L3" s="22">
        <v>300000120573645</v>
      </c>
      <c r="M3" t="s">
        <v>79</v>
      </c>
      <c r="N3" t="s">
        <v>80</v>
      </c>
      <c r="Q3" t="s">
        <v>81</v>
      </c>
      <c r="R3" s="10">
        <v>43561</v>
      </c>
      <c r="S3" s="10">
        <v>43564</v>
      </c>
      <c r="T3" s="10">
        <v>43561</v>
      </c>
      <c r="U3" t="s">
        <v>82</v>
      </c>
      <c r="X3" t="s">
        <v>83</v>
      </c>
      <c r="Z3" t="s">
        <v>84</v>
      </c>
      <c r="AA3">
        <v>1</v>
      </c>
      <c r="AB3" t="s">
        <v>87</v>
      </c>
      <c r="AC3" t="s">
        <v>84</v>
      </c>
      <c r="AD3" t="s">
        <v>82</v>
      </c>
      <c r="AE3" t="s">
        <v>93</v>
      </c>
      <c r="AF3" t="s">
        <v>84</v>
      </c>
    </row>
    <row r="4" spans="1:64">
      <c r="A4" s="15">
        <f t="shared" ref="A3:A4" si="0">E4</f>
        <v>300000121815024</v>
      </c>
      <c r="B4" s="22">
        <v>300000121803976</v>
      </c>
      <c r="C4" t="s">
        <v>74</v>
      </c>
      <c r="D4" t="s">
        <v>75</v>
      </c>
      <c r="E4" s="11">
        <v>300000121815024</v>
      </c>
      <c r="F4" t="s">
        <v>76</v>
      </c>
      <c r="G4" s="21">
        <v>43261</v>
      </c>
      <c r="H4" s="10">
        <v>1027428</v>
      </c>
      <c r="I4" t="s">
        <v>77</v>
      </c>
      <c r="J4" t="s">
        <v>78</v>
      </c>
      <c r="K4" t="s">
        <v>74</v>
      </c>
      <c r="L4" s="22">
        <v>300000121815023</v>
      </c>
      <c r="M4" t="s">
        <v>89</v>
      </c>
      <c r="N4" t="s">
        <v>80</v>
      </c>
      <c r="O4">
        <v>0</v>
      </c>
      <c r="P4">
        <v>0</v>
      </c>
      <c r="Q4" t="s">
        <v>81</v>
      </c>
      <c r="R4" s="10">
        <v>43556</v>
      </c>
      <c r="S4" s="10">
        <v>43556</v>
      </c>
      <c r="T4" s="10">
        <v>43556</v>
      </c>
      <c r="U4" t="s">
        <v>82</v>
      </c>
      <c r="X4" t="s">
        <v>83</v>
      </c>
      <c r="Z4" t="s">
        <v>84</v>
      </c>
      <c r="AA4">
        <v>1</v>
      </c>
      <c r="AB4" t="s">
        <v>86</v>
      </c>
      <c r="AC4" t="s">
        <v>84</v>
      </c>
      <c r="AD4" t="s">
        <v>84</v>
      </c>
      <c r="AE4" t="s">
        <v>94</v>
      </c>
      <c r="AF4" t="s">
        <v>84</v>
      </c>
    </row>
  </sheetData>
  <sortState xmlns:xlrd2="http://schemas.microsoft.com/office/spreadsheetml/2017/richdata2" ref="A3:BL4">
    <sortCondition ref="F3:F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4" bestFit="1" customWidth="1"/>
    <col min="2" max="2" width="15.140625" bestFit="1" customWidth="1"/>
    <col min="3" max="3" width="22.85546875" bestFit="1" customWidth="1"/>
    <col min="4" max="4" width="11" bestFit="1" customWidth="1"/>
    <col min="5" max="5" width="15.7109375" bestFit="1" customWidth="1"/>
    <col min="6" max="6" width="15.7109375" style="11" bestFit="1" customWidth="1"/>
    <col min="7" max="7" width="19.7109375" bestFit="1" customWidth="1"/>
    <col min="8" max="8" width="14.5703125" customWidth="1"/>
    <col min="9" max="9" width="12.28515625" bestFit="1" customWidth="1"/>
    <col min="10" max="10" width="14" bestFit="1" customWidth="1"/>
    <col min="11" max="11" width="12.42578125" bestFit="1" customWidth="1"/>
    <col min="12" max="12" width="11" style="11" bestFit="1" customWidth="1"/>
    <col min="13" max="13" width="14.28515625" style="11" bestFit="1" customWidth="1"/>
    <col min="14" max="14" width="8.5703125" bestFit="1" customWidth="1"/>
    <col min="15" max="15" width="8.7109375" bestFit="1" customWidth="1"/>
    <col min="16" max="17" width="9" bestFit="1" customWidth="1"/>
    <col min="18" max="18" width="8.7109375" bestFit="1" customWidth="1"/>
    <col min="19" max="19" width="10.140625" bestFit="1" customWidth="1"/>
    <col min="20" max="20" width="9.7109375" bestFit="1" customWidth="1"/>
    <col min="21" max="21" width="10.140625" bestFit="1" customWidth="1"/>
    <col min="23" max="23" width="9" bestFit="1" customWidth="1"/>
    <col min="24" max="24" width="8.42578125" bestFit="1" customWidth="1"/>
    <col min="25" max="25" width="9" bestFit="1" customWidth="1"/>
    <col min="26" max="26" width="10.42578125" bestFit="1" customWidth="1"/>
    <col min="27" max="27" width="8.5703125" bestFit="1" customWidth="1"/>
    <col min="28" max="28" width="9" bestFit="1" customWidth="1"/>
    <col min="29" max="29" width="8.85546875" bestFit="1" customWidth="1"/>
    <col min="30" max="30" width="9" bestFit="1" customWidth="1"/>
  </cols>
  <sheetData>
    <row r="1" spans="1:34">
      <c r="A1">
        <v>1</v>
      </c>
      <c r="B1">
        <v>2</v>
      </c>
      <c r="C1">
        <v>3</v>
      </c>
      <c r="D1">
        <v>4</v>
      </c>
      <c r="E1">
        <v>5</v>
      </c>
      <c r="F1" s="11">
        <v>6</v>
      </c>
      <c r="G1">
        <v>7</v>
      </c>
      <c r="H1">
        <v>8</v>
      </c>
      <c r="I1">
        <v>9</v>
      </c>
      <c r="J1">
        <v>10</v>
      </c>
      <c r="K1">
        <v>11</v>
      </c>
      <c r="L1" s="11">
        <v>12</v>
      </c>
      <c r="M1" s="11">
        <v>13</v>
      </c>
      <c r="N1">
        <v>14</v>
      </c>
      <c r="O1" s="11">
        <v>15</v>
      </c>
      <c r="P1" s="11">
        <v>16</v>
      </c>
      <c r="Q1">
        <v>17</v>
      </c>
      <c r="R1" s="11">
        <v>18</v>
      </c>
      <c r="S1" s="11">
        <v>19</v>
      </c>
      <c r="T1">
        <v>20</v>
      </c>
      <c r="U1" s="11">
        <v>21</v>
      </c>
      <c r="V1" s="11">
        <v>22</v>
      </c>
      <c r="W1">
        <v>23</v>
      </c>
      <c r="X1" s="11">
        <v>24</v>
      </c>
      <c r="Y1" s="11">
        <v>25</v>
      </c>
      <c r="Z1">
        <v>26</v>
      </c>
      <c r="AA1" s="11">
        <v>27</v>
      </c>
      <c r="AB1" s="11">
        <v>28</v>
      </c>
      <c r="AC1">
        <v>29</v>
      </c>
      <c r="AD1" s="11">
        <v>30</v>
      </c>
      <c r="AE1" s="11">
        <v>31</v>
      </c>
      <c r="AF1">
        <v>32</v>
      </c>
      <c r="AG1" s="11">
        <v>33</v>
      </c>
      <c r="AH1" s="11">
        <v>34</v>
      </c>
    </row>
    <row r="2" spans="1:34" ht="42">
      <c r="A2" s="3" t="s">
        <v>17</v>
      </c>
      <c r="B2" s="3" t="s">
        <v>65</v>
      </c>
      <c r="C2" s="3" t="s">
        <v>25</v>
      </c>
      <c r="D2" s="3" t="s">
        <v>26</v>
      </c>
      <c r="E2" s="3" t="s">
        <v>27</v>
      </c>
      <c r="F2" s="12" t="s">
        <v>16</v>
      </c>
      <c r="G2" s="3" t="s">
        <v>15</v>
      </c>
      <c r="H2" s="3" t="s">
        <v>69</v>
      </c>
      <c r="I2" s="3" t="s">
        <v>70</v>
      </c>
      <c r="J2" s="3" t="s">
        <v>28</v>
      </c>
      <c r="K2" s="3" t="s">
        <v>29</v>
      </c>
      <c r="L2" s="3" t="s">
        <v>30</v>
      </c>
      <c r="M2" s="12" t="s">
        <v>71</v>
      </c>
      <c r="N2" s="3" t="s">
        <v>39</v>
      </c>
      <c r="O2" s="3" t="s">
        <v>40</v>
      </c>
      <c r="P2" s="3" t="s">
        <v>58</v>
      </c>
      <c r="Q2" s="3" t="s">
        <v>59</v>
      </c>
      <c r="R2" s="3" t="s">
        <v>60</v>
      </c>
      <c r="S2" s="3" t="s">
        <v>44</v>
      </c>
      <c r="T2" s="3" t="s">
        <v>46</v>
      </c>
      <c r="U2" s="3" t="s">
        <v>61</v>
      </c>
      <c r="V2" s="3" t="s">
        <v>32</v>
      </c>
      <c r="W2" s="3" t="s">
        <v>62</v>
      </c>
      <c r="X2" s="3" t="s">
        <v>48</v>
      </c>
      <c r="Y2" s="3" t="s">
        <v>49</v>
      </c>
      <c r="Z2" s="3" t="s">
        <v>63</v>
      </c>
      <c r="AA2" s="3" t="s">
        <v>64</v>
      </c>
      <c r="AB2" s="3" t="s">
        <v>72</v>
      </c>
      <c r="AC2" s="3" t="s">
        <v>24</v>
      </c>
      <c r="AD2" s="3" t="s">
        <v>66</v>
      </c>
      <c r="AE2" s="3" t="s">
        <v>54</v>
      </c>
      <c r="AF2" s="3" t="s">
        <v>55</v>
      </c>
      <c r="AG2" s="3" t="s">
        <v>67</v>
      </c>
      <c r="AH2" s="3" t="s">
        <v>68</v>
      </c>
    </row>
    <row r="3" spans="1:34" ht="31.5">
      <c r="A3" s="13">
        <f>F3</f>
        <v>300000118346631</v>
      </c>
      <c r="B3" s="24">
        <v>1</v>
      </c>
      <c r="C3" s="25" t="s">
        <v>74</v>
      </c>
      <c r="D3" s="25" t="s">
        <v>95</v>
      </c>
      <c r="E3" s="25" t="s">
        <v>75</v>
      </c>
      <c r="F3" s="23">
        <v>300000118346631</v>
      </c>
      <c r="G3" s="25" t="s">
        <v>76</v>
      </c>
      <c r="H3" s="21">
        <v>43374</v>
      </c>
      <c r="I3" s="10">
        <v>1027428</v>
      </c>
      <c r="J3" s="25" t="s">
        <v>77</v>
      </c>
      <c r="K3" s="25" t="s">
        <v>78</v>
      </c>
      <c r="L3" s="25" t="s">
        <v>74</v>
      </c>
      <c r="M3" s="28">
        <v>300000118346630</v>
      </c>
      <c r="N3" s="25" t="s">
        <v>79</v>
      </c>
      <c r="O3" s="25" t="s">
        <v>80</v>
      </c>
      <c r="P3" s="24">
        <v>0</v>
      </c>
      <c r="Q3" s="24">
        <v>0</v>
      </c>
      <c r="R3" s="25" t="s">
        <v>81</v>
      </c>
      <c r="S3" s="27">
        <v>43369</v>
      </c>
      <c r="T3" s="27">
        <v>43556</v>
      </c>
      <c r="U3" s="27">
        <v>43556</v>
      </c>
      <c r="V3" s="25" t="s">
        <v>82</v>
      </c>
      <c r="W3" s="26"/>
      <c r="X3" s="26"/>
      <c r="Y3" s="25" t="s">
        <v>83</v>
      </c>
      <c r="Z3" s="26"/>
      <c r="AA3" s="25" t="s">
        <v>84</v>
      </c>
      <c r="AB3" s="24">
        <v>-1</v>
      </c>
      <c r="AC3" s="25" t="s">
        <v>85</v>
      </c>
      <c r="AD3" s="25" t="s">
        <v>86</v>
      </c>
      <c r="AE3" s="25" t="s">
        <v>84</v>
      </c>
      <c r="AF3" s="25" t="s">
        <v>84</v>
      </c>
      <c r="AG3" s="25" t="s">
        <v>90</v>
      </c>
      <c r="AH3" s="25" t="s">
        <v>84</v>
      </c>
    </row>
    <row r="4" spans="1:34" ht="31.5">
      <c r="A4" s="13">
        <f t="shared" ref="A3:A4" si="0">F4</f>
        <v>300000118346631</v>
      </c>
      <c r="B4" s="24">
        <v>1</v>
      </c>
      <c r="C4" s="25" t="s">
        <v>74</v>
      </c>
      <c r="D4" s="25" t="s">
        <v>91</v>
      </c>
      <c r="E4" s="25" t="s">
        <v>75</v>
      </c>
      <c r="F4" s="23">
        <v>300000118346631</v>
      </c>
      <c r="G4" s="25" t="s">
        <v>76</v>
      </c>
      <c r="H4" s="27">
        <v>43369</v>
      </c>
      <c r="I4" s="27">
        <v>1027428</v>
      </c>
      <c r="J4" s="25" t="s">
        <v>77</v>
      </c>
      <c r="K4" s="25" t="s">
        <v>78</v>
      </c>
      <c r="L4" s="25" t="s">
        <v>74</v>
      </c>
      <c r="M4" s="28">
        <v>300000118346630</v>
      </c>
      <c r="N4" s="25" t="s">
        <v>79</v>
      </c>
      <c r="O4" s="25" t="s">
        <v>80</v>
      </c>
      <c r="P4" s="24">
        <v>0</v>
      </c>
      <c r="Q4" s="24">
        <v>0</v>
      </c>
      <c r="R4" s="25" t="s">
        <v>81</v>
      </c>
      <c r="S4" s="27">
        <v>43369</v>
      </c>
      <c r="T4" s="27">
        <v>43556</v>
      </c>
      <c r="U4" s="27">
        <v>43556</v>
      </c>
      <c r="V4" s="25" t="s">
        <v>82</v>
      </c>
      <c r="W4" s="26"/>
      <c r="X4" s="26"/>
      <c r="Y4" s="25" t="s">
        <v>83</v>
      </c>
      <c r="Z4" s="26"/>
      <c r="AA4" s="25" t="s">
        <v>84</v>
      </c>
      <c r="AB4" s="24">
        <v>-1</v>
      </c>
      <c r="AC4" s="25" t="s">
        <v>85</v>
      </c>
      <c r="AD4" s="25" t="s">
        <v>86</v>
      </c>
      <c r="AE4" s="25" t="s">
        <v>84</v>
      </c>
      <c r="AF4" s="25" t="s">
        <v>84</v>
      </c>
      <c r="AG4" s="25" t="s">
        <v>90</v>
      </c>
      <c r="AH4" s="25" t="s">
        <v>84</v>
      </c>
    </row>
  </sheetData>
  <sortState xmlns:xlrd2="http://schemas.microsoft.com/office/spreadsheetml/2017/richdata2" ref="A3:AI4">
    <sortCondition ref="F3:F4"/>
    <sortCondition ref="D3:D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5"/>
  <cols>
    <col min="1" max="1" width="16.140625" style="11" bestFit="1" customWidth="1"/>
    <col min="2" max="2" width="17.5703125" style="11" bestFit="1" customWidth="1"/>
    <col min="3" max="3" width="17.7109375" bestFit="1" customWidth="1"/>
    <col min="4" max="7" width="11.140625" bestFit="1" customWidth="1"/>
    <col min="12" max="12" width="11.140625" bestFit="1" customWidth="1"/>
  </cols>
  <sheetData>
    <row r="1" spans="1:26" ht="42">
      <c r="A1" s="12" t="s">
        <v>18</v>
      </c>
      <c r="B1" s="12" t="s">
        <v>19</v>
      </c>
      <c r="C1" s="8" t="s">
        <v>11</v>
      </c>
      <c r="D1" s="8" t="s">
        <v>12</v>
      </c>
      <c r="E1" s="14" t="s">
        <v>29</v>
      </c>
      <c r="F1" s="14" t="s">
        <v>31</v>
      </c>
      <c r="G1" s="14" t="s">
        <v>39</v>
      </c>
      <c r="H1" s="14" t="s">
        <v>40</v>
      </c>
      <c r="I1" s="14" t="s">
        <v>58</v>
      </c>
      <c r="J1" s="14" t="s">
        <v>59</v>
      </c>
      <c r="K1" s="14" t="s">
        <v>60</v>
      </c>
      <c r="L1" s="14" t="s">
        <v>44</v>
      </c>
      <c r="M1" s="14" t="s">
        <v>61</v>
      </c>
      <c r="N1" s="14" t="s">
        <v>46</v>
      </c>
      <c r="O1" s="14" t="s">
        <v>32</v>
      </c>
      <c r="P1" s="14" t="s">
        <v>62</v>
      </c>
      <c r="Q1" s="14" t="s">
        <v>48</v>
      </c>
      <c r="R1" s="14" t="s">
        <v>49</v>
      </c>
      <c r="S1" s="14" t="s">
        <v>63</v>
      </c>
      <c r="T1" s="14" t="s">
        <v>64</v>
      </c>
      <c r="U1" s="14" t="s">
        <v>65</v>
      </c>
      <c r="V1" s="14" t="s">
        <v>66</v>
      </c>
      <c r="W1" s="14" t="s">
        <v>54</v>
      </c>
      <c r="X1" s="14" t="s">
        <v>55</v>
      </c>
      <c r="Y1" s="14" t="s">
        <v>67</v>
      </c>
      <c r="Z1" s="14" t="s">
        <v>68</v>
      </c>
    </row>
    <row r="2" spans="1:26">
      <c r="A2" s="11">
        <v>300000118346631</v>
      </c>
      <c r="B2" s="11">
        <f>_xlfn.IFNA(VLOOKUP($A2,HCM!$A$3:$L$4,1,FALSE),"Not Loaded")</f>
        <v>300000118346631</v>
      </c>
      <c r="C2" t="str">
        <f>IF($B2="Not Loaded","Not Loaded",IF(VLOOKUP($A2,STG!$A$3:$M$4,7,FALSE)=VLOOKUP($A2,HDL!$A$3:$M$5746,7,FALSE),IF(VLOOKUP($A2,HDL!$A$3:$M$5746,7,FALSE)=VLOOKUP($A2,HCM!$A$3:$N$4,8,FALSE),"OK","HCM&lt;&gt;HDL"),"STG&lt;&gt;HDL"))</f>
        <v>OK</v>
      </c>
      <c r="D2" t="str">
        <f>IF($B2="Not Loaded","Not Loaded",IF(VLOOKUP($A2,STG!$A$3:$I$4,8,FALSE)=VLOOKUP($A2,HDL!$A$3:$I$5746,8,FALSE),IF(VLOOKUP($A2,HDL!$A$3:$I$5746,8,FALSE)=VLOOKUP($A2,HCM!$A$3:$L$4,9,FALSE),"OK","HCM&lt;&gt;HDL"),"STG&lt;&gt;HDL"))</f>
        <v>OK</v>
      </c>
      <c r="E2" t="str">
        <f>IF($B2="Not Loaded","Not Loaded",IF(VLOOKUP($A2,STG!$A$3:$M$4,10,FALSE)=VLOOKUP($A2,HDL!$A$3:$M$5746,10,FALSE),IF(VLOOKUP($A2,HDL!$A$3:$M$5746,10,FALSE)=VLOOKUP($A2,HCM!$A$3:$N$4,11,FALSE),"OK","HCM&lt;&gt;HDL"),"STG&lt;&gt;HDL"))</f>
        <v>OK</v>
      </c>
      <c r="F2" t="str">
        <f>IF($B2="Not Loaded","Not Loaded",IF(VLOOKUP($A2,STG!$A$3:$M$4,13,FALSE)=VLOOKUP($A2,HDL!$A$3:$M$5746,13,FALSE),IF(VLOOKUP($A2,HDL!$A$3:$M$5746,13,FALSE)=VLOOKUP($A2,HCM!$A$3:$N$4,14,FALSE),"OK","HCM&lt;&gt;HDL"),"STG&lt;&gt;HDL"))</f>
        <v>OK</v>
      </c>
      <c r="G2" t="str">
        <f>IF($B2="Not Loaded","Not Loaded",IF(VLOOKUP($A2,STG!$A$3:$M$4,13,FALSE)=VLOOKUP($A2,HDL!$A$3:$M$5746,13,FALSE),IF(VLOOKUP($A2,HDL!$A$3:$M$5746,13,FALSE)=VLOOKUP($A2,HCM!$A$3:$N$4,14,FALSE),"OK","HCM&lt;&gt;HDL"),"STG&lt;&gt;HDL"))</f>
        <v>OK</v>
      </c>
      <c r="H2" t="str">
        <f>IF($B2="Not Loaded","Not Loaded",IF(VLOOKUP($A2,STG!$A$3:$AG$4,14,FALSE)=VLOOKUP($A2,HDL!$A$3:$AG$5746,14,FALSE),IF(VLOOKUP($A2,HDL!$A$3:$AG$5746,14,FALSE)=VLOOKUP($A2,HCM!$A$3:$AF$4,15,FALSE),"OK","HCM&lt;&gt;HDL"),"STG&lt;&gt;HDL"))</f>
        <v>OK</v>
      </c>
      <c r="I2" t="str">
        <f>IF($B2="Not Loaded","Not Loaded",IF(VLOOKUP($A2,STG!$A$3:$AG$4,15,FALSE)=VLOOKUP($A2,HDL!$A$3:$AG$5746,15,FALSE),IF(VLOOKUP($A2,HDL!$A$3:$AG$5746,15,FALSE)=VLOOKUP($A2,HCM!$A$3:$AF$4,16,FALSE),"OK","HCM&lt;&gt;HDL"),"STG&lt;&gt;HDL"))</f>
        <v>OK</v>
      </c>
      <c r="J2" t="str">
        <f>IF($B2="Not Loaded","Not Loaded",IF(VLOOKUP($A2,STG!$A$3:$AG$4,16,FALSE)=VLOOKUP($A2,HDL!$A$3:$AG$5746,16,FALSE),IF(VLOOKUP($A2,HDL!$A$3:$AG$5746,16,FALSE)=VLOOKUP($A2,HCM!$A$3:$AF$4,17,FALSE),"OK","HCM&lt;&gt;HDL"),"STG&lt;&gt;HDL"))</f>
        <v>OK</v>
      </c>
      <c r="K2" t="str">
        <f>IF($B2="Not Loaded","Not Loaded",IF(VLOOKUP($A2,STG!$A$3:$AG$4,17,FALSE)=VLOOKUP($A2,HDL!$A$3:$AG$5746,17,FALSE),IF(VLOOKUP($A2,HDL!$A$3:$AG$5746,17,FALSE)=VLOOKUP($A2,HCM!$A$3:$AF$4,18,FALSE),"OK","HCM&lt;&gt;HDL"),"STG&lt;&gt;HDL"))</f>
        <v>OK</v>
      </c>
      <c r="L2" t="str">
        <f>IF($B2="Not Loaded","Not Loaded",IF(VLOOKUP($A2,STG!$A$3:$AG$4,18,FALSE)=VLOOKUP($A2,HDL!$A$3:$AG$5746,18,FALSE),IF(VLOOKUP($A2,HDL!$A$3:$AG$5746,18,FALSE)=VLOOKUP($A2,HCM!$A$3:$AF$4,19,FALSE),"OK","HCM&lt;&gt;HDL"),"STG&lt;&gt;HDL"))</f>
        <v>STG&lt;&gt;HDL</v>
      </c>
      <c r="M2" t="str">
        <f>IF($B2="Not Loaded","Not Loaded",IF(VLOOKUP($A2,STG!$A$3:$AG$4,19,FALSE)=VLOOKUP($A2,HDL!$A$3:$AG$5746,19,FALSE),IF(VLOOKUP($A2,HDL!$A$3:$AG$5746,19,FALSE)=VLOOKUP($A2,HCM!$A$3:$AF$4,21,FALSE),"OK","HCM&lt;&gt;HDL"),"STG&lt;&gt;HDL"))</f>
        <v>STG&lt;&gt;HDL</v>
      </c>
      <c r="N2" t="str">
        <f>IF($B2="Not Loaded","Not Loaded",IF(VLOOKUP($A2,STG!$A$3:$AG$4,20,FALSE)=VLOOKUP($A2,HDL!$A$3:$AG$5746,20,FALSE),IF(VLOOKUP($A2,HDL!$A$3:$AG$5746,20,FALSE)=VLOOKUP($A2,HCM!$A$3:$AF$4,20,FALSE),"OK","HCM&lt;&gt;HDL"),"STG&lt;&gt;HDL"))</f>
        <v>STG&lt;&gt;HDL</v>
      </c>
      <c r="O2" t="str">
        <f>IF($B2="Not Loaded","Not Loaded",IF(VLOOKUP($A2,STG!$A$3:$AG$4,21,FALSE)=VLOOKUP($A2,HDL!$A$3:$AG$5746,21,FALSE),IF(VLOOKUP($A2,HDL!$A$3:$AG$5746,21,FALSE)=VLOOKUP($A2,HCM!$A$3:$AF$4,22,FALSE),"OK","HCM&lt;&gt;HDL"),"STG&lt;&gt;HDL"))</f>
        <v>OK</v>
      </c>
      <c r="P2" t="str">
        <f>IF($B2="Not Loaded","Not Loaded",IF(VLOOKUP($A2,STG!$A$3:$AG$4,22,FALSE)=VLOOKUP($A2,HDL!$A$3:$AG$5746,22,FALSE),IF(VLOOKUP($A2,HDL!$A$3:$AG$5746,22,FALSE)=VLOOKUP($A2,HCM!$A$3:$AF$4,23,FALSE),"OK","HCM&lt;&gt;HDL"),"STG&lt;&gt;HDL"))</f>
        <v>OK</v>
      </c>
      <c r="Q2" t="str">
        <f>IF($B2="Not Loaded","Not Loaded",IF(VLOOKUP($A2,STG!$A$3:$AG$4,23,FALSE)=VLOOKUP($A2,HDL!$A$3:$AG$5746,23,FALSE),IF(VLOOKUP($A2,HDL!$A$3:$AG$5746,23,FALSE)=VLOOKUP($A2,HCM!$A$3:$AF$4,24,FALSE),"OK","HCM&lt;&gt;HDL"),"STG&lt;&gt;HDL"))</f>
        <v>OK</v>
      </c>
      <c r="R2" t="str">
        <f>IF($B2="Not Loaded","Not Loaded",IF(VLOOKUP($A2,STG!$A$3:$AG$4,24,FALSE)=VLOOKUP($A2,HDL!$A$3:$AG$5746,24,FALSE),IF(VLOOKUP($A2,HDL!$A$3:$AG$5746,24,FALSE)=VLOOKUP($A2,HCM!$A$3:$AF$4,25,FALSE),"OK","HCM&lt;&gt;HDL"),"STG&lt;&gt;HDL"))</f>
        <v>OK</v>
      </c>
      <c r="S2" t="str">
        <f>IF($B2="Not Loaded","Not Loaded",IF(VLOOKUP($A2,STG!$A$3:$AG$4,25,FALSE)=VLOOKUP($A2,HDL!$A$3:$AG$5746,25,FALSE),IF(VLOOKUP($A2,HDL!$A$3:$AG$5746,25,FALSE)=VLOOKUP($A2,HCM!$A$3:$AF$4,26,FALSE),"OK","HCM&lt;&gt;HDL"),"STG&lt;&gt;HDL"))</f>
        <v>OK</v>
      </c>
      <c r="T2" t="str">
        <f>IF($B2="Not Loaded","Not Loaded",IF(VLOOKUP($A2,STG!$A$3:$AG$4,26,FALSE)=VLOOKUP($A2,HDL!$A$3:$AG$5746,26,FALSE),IF(VLOOKUP($A2,HDL!$A$3:$AG$5746,26,FALSE)=VLOOKUP($A2,HCM!$A$3:$AF$4,27,FALSE),"OK","HCM&lt;&gt;HDL"),"STG&lt;&gt;HDL"))</f>
        <v>OK</v>
      </c>
      <c r="U2" t="str">
        <f>IF($B2="Not Loaded","Not Loaded",IF(VLOOKUP($A2,STG!$A$3:$AG$4,27,FALSE)=VLOOKUP($A2,HDL!$A$3:$AG$5746,27,FALSE),IF(VLOOKUP($A2,HDL!$A$3:$AG$5746,27,FALSE)=VLOOKUP($A2,HCM!$A$3:$AF$4,2,FALSE),"OK","HCM&lt;&gt;HDL"),"STG&lt;&gt;HDL"))</f>
        <v>OK</v>
      </c>
      <c r="V2" t="str">
        <f>IF($B2="Not Loaded","Not Loaded",IF(VLOOKUP($A2,STG!$A$3:$AG$4,28,FALSE)=VLOOKUP($A2,HDL!$A$3:$AG$5746,28,FALSE),IF(VLOOKUP($A2,HDL!$A$3:$AG$5746,28,FALSE)=VLOOKUP($A2,HCM!$A$3:$AF$4,30,FALSE),"OK","HCM&lt;&gt;HDL"),"STG&lt;&gt;HDL"))</f>
        <v>STG&lt;&gt;HDL</v>
      </c>
      <c r="W2" t="str">
        <f>IF($B2="Not Loaded","Not Loaded",IF(VLOOKUP($A2,STG!$A$3:$AG$4,29,FALSE)=VLOOKUP($A2,HDL!$A$3:$AG$5746,29,FALSE),IF(VLOOKUP($A2,HDL!$A$3:$AG$5746,29,FALSE)=VLOOKUP($A2,HCM!$A$3:$AF$4,31,FALSE),"OK","HCM&lt;&gt;HDL"),"STG&lt;&gt;HDL"))</f>
        <v>OK</v>
      </c>
      <c r="X2" t="str">
        <f>IF($B2="Not Loaded","Not Loaded",IF(VLOOKUP($A2,STG!$A$3:$AG$4,30,FALSE)=VLOOKUP($A2,HDL!$A$3:$AG$5746,30,FALSE),IF(VLOOKUP($A2,HDL!$A$3:$AG$5746,30,FALSE)=VLOOKUP($A2,HCM!$A$3:$AF$4,32,FALSE),"OK","HCM&lt;&gt;HDL"),"STG&lt;&gt;HDL"))</f>
        <v>STG&lt;&gt;HDL</v>
      </c>
      <c r="Y2" t="str">
        <f>IF($B2="Not Loaded","Not Loaded",IF(VLOOKUP($A2,STG!$A$3:$AG$4,31,FALSE)=VLOOKUP($A2,HDL!$A$3:$AG$5746,31,FALSE),IF(VLOOKUP($A2,HDL!$A$3:$AG$5746,31,FALSE)=VLOOKUP($A2,HCM!$A$3:$AH$4,33,FALSE),"OK","HCM&lt;&gt;HDL"),"STG&lt;&gt;HDL"))</f>
        <v>STG&lt;&gt;HDL</v>
      </c>
      <c r="Z2" t="str">
        <f>IF($B2="Not Loaded","Not Loaded",IF(VLOOKUP($A2,STG!$A$3:$AG$4,32,FALSE)=VLOOKUP($A2,HDL!$A$3:$AG$5746,32,FALSE),IF(VLOOKUP($A2,HDL!$A$3:$AG$5746,32,FALSE)=VLOOKUP($A2,HCM!$A$3:$AI$4,34,FALSE),"OK","HCM&lt;&gt;HDL"),"STG&lt;&gt;HDL"))</f>
        <v>OK</v>
      </c>
    </row>
  </sheetData>
  <conditionalFormatting sqref="C2:Z2">
    <cfRule type="cellIs" dxfId="4" priority="50" operator="notEqual">
      <formula>"OK"</formula>
    </cfRule>
    <cfRule type="cellIs" dxfId="3" priority="51" operator="equal">
      <formula>"OK"</formula>
    </cfRule>
  </conditionalFormatting>
  <conditionalFormatting sqref="C2:Z2">
    <cfRule type="cellIs" dxfId="2" priority="40" stopIfTrue="1" operator="equal">
      <formula>"Not Loaded"</formula>
    </cfRule>
  </conditionalFormatting>
  <conditionalFormatting sqref="C2:Z2">
    <cfRule type="containsBlanks" dxfId="1" priority="3">
      <formula>LEN(TRIM(C2))=0</formula>
    </cfRule>
  </conditionalFormatting>
  <conditionalFormatting sqref="A2">
    <cfRule type="duplicateValues" dxfId="0" priority="79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961DC-28D0-44C2-A7E5-2C50B18F87AD}">
  <ds:schemaRefs>
    <ds:schemaRef ds:uri="ac6a0247-43fa-4535-a5fb-6906f8e53d52"/>
    <ds:schemaRef ds:uri="http://purl.org/dc/terms/"/>
    <ds:schemaRef ds:uri="http://schemas.microsoft.com/office/2006/metadata/properties"/>
    <ds:schemaRef ds:uri="http://schemas.microsoft.com/office/2006/documentManagement/types"/>
    <ds:schemaRef ds:uri="9e5ebb6e-1584-4dc0-b988-3e8cf38876a9"/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05C40E-D87F-4E65-AE3F-542CC846A4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2021-07-05T13:55:24Z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