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45599E67-F0A6-45BA-A96B-84DA72F48D2D}" xr6:coauthVersionLast="47" xr6:coauthVersionMax="47" xr10:uidLastSave="{00000000-0000-0000-0000-000000000000}"/>
  <bookViews>
    <workbookView xWindow="-120" yWindow="-120" windowWidth="29040" windowHeight="15840" tabRatio="536" activeTab="4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HCM!$A$2:$L$4</definedName>
    <definedName name="_xlnm._FilterDatabase" localSheetId="2" hidden="1">HDL!$A$2:$AD$4</definedName>
    <definedName name="_xlnm._FilterDatabase" localSheetId="4" hidden="1">Reconcile!$A$1:$F$3</definedName>
    <definedName name="_xlnm._FilterDatabase" localSheetId="1" hidden="1">STG!$A$2:$BD$11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7" l="1"/>
  <c r="D8" i="4" l="1"/>
  <c r="C8" i="4"/>
  <c r="B8" i="4"/>
  <c r="A3" i="27"/>
  <c r="A3" i="2" l="1"/>
  <c r="A4" i="2"/>
  <c r="A4" i="1"/>
  <c r="A3" i="1"/>
  <c r="B3" i="3" l="1"/>
  <c r="B2" i="3"/>
  <c r="F2" i="3" l="1"/>
  <c r="E2" i="3"/>
  <c r="D2" i="3"/>
  <c r="C2" i="3"/>
  <c r="F3" i="3"/>
  <c r="E3" i="3"/>
  <c r="D3" i="3"/>
  <c r="C3" i="3"/>
  <c r="G11" i="4"/>
  <c r="E12" i="4" l="1"/>
  <c r="H12" i="4"/>
  <c r="F10" i="4"/>
  <c r="F11" i="4"/>
  <c r="F12" i="4"/>
  <c r="E9" i="4"/>
  <c r="H11" i="4"/>
  <c r="H10" i="4"/>
  <c r="H9" i="4"/>
  <c r="G12" i="4"/>
  <c r="F9" i="4"/>
  <c r="E10" i="4"/>
  <c r="G10" i="4"/>
  <c r="G9" i="4"/>
  <c r="E11" i="4"/>
  <c r="F13" i="4" l="1"/>
  <c r="H13" i="4"/>
  <c r="G13" i="4"/>
  <c r="E13" i="4"/>
</calcChain>
</file>

<file path=xl/sharedStrings.xml><?xml version="1.0" encoding="utf-8"?>
<sst xmlns="http://schemas.openxmlformats.org/spreadsheetml/2006/main" count="89" uniqueCount="47">
  <si>
    <t>Staging</t>
  </si>
  <si>
    <t>HCM</t>
  </si>
  <si>
    <t>Data Migration Reconciliation</t>
  </si>
  <si>
    <t>Not Loaded</t>
  </si>
  <si>
    <t>HDL</t>
  </si>
  <si>
    <t>STG&lt;&gt;HDL</t>
  </si>
  <si>
    <t>HCM&lt;&gt;HDL</t>
  </si>
  <si>
    <t>OK</t>
  </si>
  <si>
    <t>Total Records</t>
  </si>
  <si>
    <t>Object</t>
  </si>
  <si>
    <t>Date</t>
  </si>
  <si>
    <t>EFFECTIVE_START_DATE</t>
  </si>
  <si>
    <t>EFFECTIVE_END_DATE</t>
  </si>
  <si>
    <t>LEGISLATIVE_DATA_GROUP_NAME</t>
  </si>
  <si>
    <t>Unique Ref</t>
  </si>
  <si>
    <t>SOURCE_SYSTEM_OWNER</t>
  </si>
  <si>
    <t>SOURCE_SYSTEM_ID</t>
  </si>
  <si>
    <t>Unique Reference</t>
  </si>
  <si>
    <t>OBJECT_NAME</t>
  </si>
  <si>
    <t>Unique Identifier</t>
  </si>
  <si>
    <t>Loaded</t>
  </si>
  <si>
    <t>Count</t>
  </si>
  <si>
    <t>Environment</t>
  </si>
  <si>
    <t>LEGISLATIVEDATAGROUPNAME</t>
  </si>
  <si>
    <t>DirCardId_SourceSystemId_</t>
  </si>
  <si>
    <t>Start Date</t>
  </si>
  <si>
    <t>End Date</t>
  </si>
  <si>
    <t>Tax_Reporting_Name</t>
  </si>
  <si>
    <t xml:space="preserve">Statutory Deductions - Card Association </t>
  </si>
  <si>
    <t>TAX_REPORTING_UNIT_NAME</t>
  </si>
  <si>
    <t>DIR_CARD_DEFINITION_NAME</t>
  </si>
  <si>
    <t>DIR_CARD_ID</t>
  </si>
  <si>
    <t>ASSO_SOURCE_SYTEM_ID</t>
  </si>
  <si>
    <t>ASSO_SOURCE_OWNER</t>
  </si>
  <si>
    <t>CARDDEFNAME</t>
  </si>
  <si>
    <t>TaxReportingUnitName</t>
  </si>
  <si>
    <t>ASSO_START_DATE</t>
  </si>
  <si>
    <t>ASSO_END_DATE</t>
  </si>
  <si>
    <t>Card Id</t>
  </si>
  <si>
    <t>PROD</t>
  </si>
  <si>
    <t>CalculationCardAssociations</t>
  </si>
  <si>
    <t>DATA_MIGRATION</t>
  </si>
  <si>
    <t>GB Legislative Data Group</t>
  </si>
  <si>
    <t>Statutory Deductions</t>
  </si>
  <si>
    <t>The University of Birmingham</t>
  </si>
  <si>
    <t>SDCARD_300000118346806_300000121984392_ASSO_UOB</t>
  </si>
  <si>
    <t>SDCARD_300000118346560_300000118346626_ASSO_UOB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</si>
</sst>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Dialog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FD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10" fillId="0" borderId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0" fillId="0" borderId="0" xfId="0" applyNumberForma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0" fillId="3" borderId="0" xfId="0" applyFill="1"/>
    <xf numFmtId="0" fontId="0" fillId="4" borderId="2" xfId="0" applyFill="1" applyBorder="1" applyAlignment="1">
      <alignment horizontal="left" vertical="top" wrapText="1"/>
    </xf>
    <xf numFmtId="0" fontId="0" fillId="3" borderId="0" xfId="0" applyNumberFormat="1" applyFill="1"/>
    <xf numFmtId="14" fontId="0" fillId="0" borderId="0" xfId="0" applyNumberFormat="1"/>
    <xf numFmtId="0" fontId="11" fillId="0" borderId="0" xfId="0" applyFont="1" applyAlignment="1">
      <alignment horizontal="right"/>
    </xf>
    <xf numFmtId="1" fontId="0" fillId="0" borderId="0" xfId="0" applyNumberFormat="1"/>
    <xf numFmtId="1" fontId="11" fillId="0" borderId="0" xfId="0" applyNumberFormat="1" applyFont="1" applyAlignment="1">
      <alignment horizontal="right"/>
    </xf>
    <xf numFmtId="0" fontId="0" fillId="4" borderId="0" xfId="0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5" fontId="0" fillId="0" borderId="0" xfId="0" applyNumberFormat="1"/>
    <xf numFmtId="14" fontId="12" fillId="0" borderId="1" xfId="5" applyNumberFormat="1" applyFont="1" applyBorder="1" applyAlignment="1">
      <alignment horizontal="left" vertical="top" wrapText="1"/>
    </xf>
    <xf numFmtId="0" fontId="12" fillId="0" borderId="1" xfId="5" applyFont="1" applyBorder="1" applyAlignment="1">
      <alignment horizontal="left" vertical="top" wrapText="1"/>
    </xf>
    <xf numFmtId="1" fontId="12" fillId="0" borderId="1" xfId="5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561975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94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workbookViewId="0">
      <selection activeCell="F24" sqref="F24"/>
    </sheetView>
  </sheetViews>
  <sheetFormatPr defaultRowHeight="15"/>
  <cols>
    <col min="1" max="1" width="21.7109375" bestFit="1" customWidth="1"/>
    <col min="2" max="2" width="12" customWidth="1"/>
    <col min="6" max="6" width="10.7109375" bestFit="1" customWidth="1"/>
    <col min="7" max="7" width="10.42578125" customWidth="1"/>
  </cols>
  <sheetData>
    <row r="1" spans="1:8" ht="21">
      <c r="E1" s="3" t="s">
        <v>2</v>
      </c>
    </row>
    <row r="2" spans="1:8">
      <c r="E2" t="s">
        <v>9</v>
      </c>
      <c r="G2" t="s">
        <v>28</v>
      </c>
    </row>
    <row r="3" spans="1:8">
      <c r="E3" t="s">
        <v>10</v>
      </c>
      <c r="G3" s="13">
        <v>43603</v>
      </c>
    </row>
    <row r="4" spans="1:8">
      <c r="E4" t="s">
        <v>22</v>
      </c>
      <c r="G4" t="s">
        <v>39</v>
      </c>
    </row>
    <row r="5" spans="1:8" ht="14.25" customHeight="1"/>
    <row r="7" spans="1:8" ht="45">
      <c r="A7" s="1"/>
      <c r="B7" s="2" t="s">
        <v>0</v>
      </c>
      <c r="C7" s="2" t="s">
        <v>4</v>
      </c>
      <c r="D7" t="s">
        <v>1</v>
      </c>
      <c r="E7" s="11" t="s">
        <v>11</v>
      </c>
      <c r="F7" s="20" t="s">
        <v>12</v>
      </c>
      <c r="G7" s="21" t="s">
        <v>27</v>
      </c>
      <c r="H7" s="21" t="s">
        <v>38</v>
      </c>
    </row>
    <row r="8" spans="1:8">
      <c r="A8" s="7" t="s">
        <v>21</v>
      </c>
      <c r="B8">
        <f>COUNTA(STG!B3:B4)</f>
        <v>2</v>
      </c>
      <c r="C8">
        <f>COUNTA(HDL!B3:B2653)</f>
        <v>2</v>
      </c>
      <c r="D8">
        <f>COUNTA(HCM!B3:B2751)</f>
        <v>2</v>
      </c>
    </row>
    <row r="9" spans="1:8">
      <c r="A9" s="7" t="s">
        <v>3</v>
      </c>
      <c r="E9">
        <f>COUNTIF(Reconcile!C$2:C$2659,$A9)</f>
        <v>0</v>
      </c>
      <c r="F9">
        <f>COUNTIF(Reconcile!D$2:D$2659,$A9)</f>
        <v>0</v>
      </c>
      <c r="G9">
        <f>COUNTIF(Reconcile!E$2:E$2659,$A9)</f>
        <v>0</v>
      </c>
      <c r="H9">
        <f>COUNTIF(Reconcile!F$2:F$2659,$A9)</f>
        <v>0</v>
      </c>
    </row>
    <row r="10" spans="1:8">
      <c r="A10" s="7" t="s">
        <v>7</v>
      </c>
      <c r="E10">
        <f>COUNTIF(Reconcile!C$2:C$2659,$A10)</f>
        <v>2</v>
      </c>
      <c r="F10">
        <f>COUNTIF(Reconcile!D$2:D$2659,$A10)</f>
        <v>2</v>
      </c>
      <c r="G10">
        <f>COUNTIF(Reconcile!E$2:E$2659,$A10)</f>
        <v>2</v>
      </c>
      <c r="H10">
        <f>COUNTIF(Reconcile!F$2:F$2659,$A10)</f>
        <v>2</v>
      </c>
    </row>
    <row r="11" spans="1:8">
      <c r="A11" s="7" t="s">
        <v>5</v>
      </c>
      <c r="E11">
        <f>COUNTIF(Reconcile!C$2:C$2659,$A11)</f>
        <v>0</v>
      </c>
      <c r="F11">
        <f>COUNTIF(Reconcile!D$2:D$2659,$A11)</f>
        <v>0</v>
      </c>
      <c r="G11">
        <f>COUNTIF(Reconcile!E$2:E$2659,$A11)</f>
        <v>0</v>
      </c>
      <c r="H11">
        <f>COUNTIF(Reconcile!F$2:F$2659,$A11)</f>
        <v>0</v>
      </c>
    </row>
    <row r="12" spans="1:8">
      <c r="A12" s="7" t="s">
        <v>6</v>
      </c>
      <c r="E12">
        <f>COUNTIF(Reconcile!C$2:C$2659,$A12)</f>
        <v>0</v>
      </c>
      <c r="F12">
        <f>COUNTIF(Reconcile!D$2:D$2659,$A12)</f>
        <v>0</v>
      </c>
      <c r="G12">
        <f>COUNTIF(Reconcile!E$2:E$2659,$A12)</f>
        <v>0</v>
      </c>
      <c r="H12">
        <f>COUNTIF(Reconcile!F$2:F$2659,$A12)</f>
        <v>0</v>
      </c>
    </row>
    <row r="13" spans="1:8">
      <c r="A13" s="7" t="s">
        <v>8</v>
      </c>
      <c r="E13">
        <f t="shared" ref="E13:H13" si="0">SUM(E9:E12)</f>
        <v>2</v>
      </c>
      <c r="F13">
        <f t="shared" si="0"/>
        <v>2</v>
      </c>
      <c r="G13">
        <f t="shared" si="0"/>
        <v>2</v>
      </c>
      <c r="H13">
        <f t="shared" si="0"/>
        <v>2</v>
      </c>
    </row>
    <row r="15" spans="1:8">
      <c r="A15" s="7"/>
    </row>
    <row r="16" spans="1:8" ht="23.25">
      <c r="A16" s="8"/>
    </row>
    <row r="17" spans="1:1">
      <c r="A17" s="7"/>
    </row>
    <row r="18" spans="1:1">
      <c r="A18" s="7"/>
    </row>
    <row r="19" spans="1:1">
      <c r="A19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9"/>
    </row>
    <row r="30" spans="1:1">
      <c r="A30" s="9"/>
    </row>
    <row r="34" spans="1:1">
      <c r="A34" s="9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1"/>
  <sheetViews>
    <sheetView zoomScale="110" zoomScaleNormal="110" workbookViewId="0">
      <pane ySplit="2" topLeftCell="A3" activePane="bottomLeft" state="frozen"/>
      <selection pane="bottomLeft" activeCell="A5" sqref="A5:XFD63403"/>
    </sheetView>
  </sheetViews>
  <sheetFormatPr defaultRowHeight="15"/>
  <cols>
    <col min="1" max="2" width="52.85546875" bestFit="1" customWidth="1"/>
    <col min="3" max="3" width="22" bestFit="1" customWidth="1"/>
    <col min="4" max="4" width="18" bestFit="1" customWidth="1"/>
    <col min="5" max="5" width="16.140625" bestFit="1" customWidth="1"/>
    <col min="6" max="6" width="32" bestFit="1" customWidth="1"/>
    <col min="7" max="7" width="28.140625" bestFit="1" customWidth="1"/>
    <col min="8" max="8" width="56.85546875" bestFit="1" customWidth="1"/>
    <col min="9" max="9" width="16.5703125" style="15" bestFit="1" customWidth="1"/>
    <col min="11" max="11" width="21.7109375" style="15" bestFit="1" customWidth="1"/>
    <col min="13" max="13" width="18.28515625" bestFit="1" customWidth="1"/>
    <col min="39" max="39" width="52.85546875" bestFit="1" customWidth="1"/>
    <col min="40" max="40" width="26.28515625" bestFit="1" customWidth="1"/>
    <col min="54" max="54" width="24.28515625" bestFit="1" customWidth="1"/>
    <col min="55" max="55" width="44.85546875" bestFit="1" customWidth="1"/>
  </cols>
  <sheetData>
    <row r="1" spans="1:4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s="15">
        <v>9</v>
      </c>
    </row>
    <row r="2" spans="1:46">
      <c r="A2" t="s">
        <v>14</v>
      </c>
      <c r="B2" t="s">
        <v>32</v>
      </c>
      <c r="C2" t="s">
        <v>33</v>
      </c>
      <c r="D2" t="s">
        <v>36</v>
      </c>
      <c r="E2" t="s">
        <v>37</v>
      </c>
      <c r="F2" t="s">
        <v>13</v>
      </c>
      <c r="G2" t="s">
        <v>30</v>
      </c>
      <c r="H2" t="s">
        <v>29</v>
      </c>
      <c r="I2" s="15" t="s">
        <v>31</v>
      </c>
    </row>
    <row r="3" spans="1:46">
      <c r="A3" t="str">
        <f t="shared" ref="A3:A4" si="0">B3</f>
        <v>SDCARD_300000118346560_300000118346626_ASSO_UOB</v>
      </c>
      <c r="B3" t="s">
        <v>46</v>
      </c>
      <c r="C3" t="s">
        <v>41</v>
      </c>
      <c r="D3" s="22">
        <v>43003</v>
      </c>
      <c r="E3" s="22">
        <v>1027428</v>
      </c>
      <c r="F3" t="s">
        <v>42</v>
      </c>
      <c r="G3" t="s">
        <v>43</v>
      </c>
      <c r="H3" t="s">
        <v>44</v>
      </c>
      <c r="I3" s="15">
        <v>300000118346626</v>
      </c>
      <c r="K3" s="16"/>
      <c r="AT3" s="14"/>
    </row>
    <row r="4" spans="1:46">
      <c r="A4" t="str">
        <f t="shared" si="0"/>
        <v>SDCARD_300000118346806_300000121984392_ASSO_UOB</v>
      </c>
      <c r="B4" t="s">
        <v>45</v>
      </c>
      <c r="C4" t="s">
        <v>41</v>
      </c>
      <c r="D4" s="22">
        <v>43374</v>
      </c>
      <c r="E4" s="22">
        <v>1027428</v>
      </c>
      <c r="F4" t="s">
        <v>42</v>
      </c>
      <c r="G4" t="s">
        <v>43</v>
      </c>
      <c r="H4" t="s">
        <v>44</v>
      </c>
      <c r="I4" s="15">
        <v>300000121984392</v>
      </c>
      <c r="K4" s="14"/>
      <c r="AT4" s="14"/>
    </row>
    <row r="5" spans="1:46">
      <c r="K5" s="14"/>
      <c r="AT5" s="14"/>
    </row>
    <row r="6" spans="1:46">
      <c r="K6" s="16"/>
      <c r="AT6" s="14"/>
    </row>
    <row r="7" spans="1:46">
      <c r="K7" s="16"/>
      <c r="AT7" s="14"/>
    </row>
    <row r="8" spans="1:46">
      <c r="K8" s="14"/>
      <c r="AT8" s="14"/>
    </row>
    <row r="9" spans="1:46">
      <c r="K9" s="16"/>
      <c r="AT9" s="14"/>
    </row>
    <row r="10" spans="1:46">
      <c r="K10" s="14"/>
      <c r="AT10" s="14"/>
    </row>
    <row r="11" spans="1:46">
      <c r="K11" s="14"/>
      <c r="AT11" s="14"/>
    </row>
  </sheetData>
  <sortState xmlns:xlrd2="http://schemas.microsoft.com/office/spreadsheetml/2017/richdata2" ref="A3:AT12">
    <sortCondition ref="B3:B12"/>
  </sortState>
  <conditionalFormatting sqref="A3:A4">
    <cfRule type="duplicateValues" dxfId="6" priority="74"/>
  </conditionalFormatting>
  <conditionalFormatting sqref="A1:A4">
    <cfRule type="duplicateValues" dxfId="5" priority="7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zoomScale="98" zoomScaleNormal="98" workbookViewId="0">
      <pane ySplit="1" topLeftCell="A2" activePane="bottomLeft" state="frozen"/>
      <selection pane="bottomLeft" activeCell="A5" sqref="A5:XFD22346"/>
    </sheetView>
  </sheetViews>
  <sheetFormatPr defaultRowHeight="15"/>
  <cols>
    <col min="1" max="2" width="52.140625" bestFit="1" customWidth="1"/>
    <col min="3" max="3" width="22" bestFit="1" customWidth="1"/>
    <col min="4" max="4" width="18" bestFit="1" customWidth="1"/>
    <col min="5" max="5" width="16.140625" bestFit="1" customWidth="1"/>
    <col min="6" max="6" width="32" bestFit="1" customWidth="1"/>
    <col min="7" max="7" width="28.140625" bestFit="1" customWidth="1"/>
    <col min="8" max="8" width="56.85546875" bestFit="1" customWidth="1"/>
    <col min="9" max="9" width="18.85546875" style="15" bestFit="1" customWidth="1"/>
    <col min="10" max="10" width="24.28515625" bestFit="1" customWidth="1"/>
    <col min="11" max="11" width="19" bestFit="1" customWidth="1"/>
    <col min="12" max="12" width="15.7109375" bestFit="1" customWidth="1"/>
    <col min="13" max="13" width="18" bestFit="1" customWidth="1"/>
    <col min="14" max="14" width="14.28515625" bestFit="1" customWidth="1"/>
    <col min="15" max="15" width="21.28515625" bestFit="1" customWidth="1"/>
    <col min="16" max="16" width="20.140625" bestFit="1" customWidth="1"/>
    <col min="17" max="31" width="3" bestFit="1" customWidth="1"/>
  </cols>
  <sheetData>
    <row r="1" spans="1:16">
      <c r="A1" s="10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s="15">
        <v>9</v>
      </c>
    </row>
    <row r="2" spans="1:16">
      <c r="A2" s="12" t="s">
        <v>17</v>
      </c>
      <c r="B2" t="s">
        <v>16</v>
      </c>
      <c r="C2" t="s">
        <v>33</v>
      </c>
      <c r="D2" t="s">
        <v>36</v>
      </c>
      <c r="E2" t="s">
        <v>37</v>
      </c>
      <c r="F2" t="s">
        <v>13</v>
      </c>
      <c r="G2" t="s">
        <v>30</v>
      </c>
      <c r="H2" t="s">
        <v>29</v>
      </c>
      <c r="I2" s="15" t="s">
        <v>31</v>
      </c>
      <c r="P2" s="6"/>
    </row>
    <row r="3" spans="1:16">
      <c r="A3" s="12" t="str">
        <f t="shared" ref="A3:A4" si="0">B3</f>
        <v>SDCARD_300000118346560_300000118346626_ASSO_UOB</v>
      </c>
      <c r="B3" t="s">
        <v>46</v>
      </c>
      <c r="C3" t="s">
        <v>41</v>
      </c>
      <c r="D3" s="22">
        <v>43003</v>
      </c>
      <c r="E3" s="22">
        <v>1027428</v>
      </c>
      <c r="F3" t="s">
        <v>42</v>
      </c>
      <c r="G3" t="s">
        <v>43</v>
      </c>
      <c r="H3" t="s">
        <v>44</v>
      </c>
      <c r="I3" s="16">
        <v>300000118346626</v>
      </c>
    </row>
    <row r="4" spans="1:16">
      <c r="A4" s="12" t="str">
        <f t="shared" si="0"/>
        <v>SDCARD_300000118346806_300000121984392_ASSO_UOB</v>
      </c>
      <c r="B4" t="s">
        <v>45</v>
      </c>
      <c r="C4" t="s">
        <v>41</v>
      </c>
      <c r="D4" s="22">
        <v>43374</v>
      </c>
      <c r="E4" s="22">
        <v>1027428</v>
      </c>
      <c r="F4" t="s">
        <v>42</v>
      </c>
      <c r="G4" t="s">
        <v>43</v>
      </c>
      <c r="H4" t="s">
        <v>44</v>
      </c>
      <c r="I4" s="16">
        <v>300000121984392</v>
      </c>
    </row>
  </sheetData>
  <sortState xmlns:xlrd2="http://schemas.microsoft.com/office/spreadsheetml/2017/richdata2" ref="A3:P4">
    <sortCondition ref="B3:B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4"/>
  <sheetViews>
    <sheetView workbookViewId="0">
      <pane ySplit="1" topLeftCell="A2" activePane="bottomLeft" state="frozen"/>
      <selection pane="bottomLeft" activeCell="A5" sqref="A5:XFD22248"/>
    </sheetView>
  </sheetViews>
  <sheetFormatPr defaultRowHeight="15"/>
  <cols>
    <col min="1" max="1" width="23.42578125" customWidth="1"/>
    <col min="2" max="2" width="15.5703125" customWidth="1"/>
    <col min="3" max="3" width="23.5703125" customWidth="1"/>
    <col min="5" max="5" width="18.85546875" bestFit="1" customWidth="1"/>
    <col min="7" max="7" width="19.85546875" customWidth="1"/>
    <col min="8" max="8" width="14.5703125" customWidth="1"/>
    <col min="9" max="9" width="12.42578125" customWidth="1"/>
    <col min="10" max="10" width="14" bestFit="1" customWidth="1"/>
    <col min="11" max="11" width="13.42578125" customWidth="1"/>
    <col min="12" max="12" width="14" style="15" bestFit="1" customWidth="1"/>
  </cols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s="15">
        <v>12</v>
      </c>
    </row>
    <row r="2" spans="1:14" ht="31.5">
      <c r="A2" s="4" t="s">
        <v>17</v>
      </c>
      <c r="B2" s="4" t="s">
        <v>18</v>
      </c>
      <c r="C2" s="4" t="s">
        <v>16</v>
      </c>
      <c r="D2" s="4" t="s">
        <v>15</v>
      </c>
      <c r="E2" s="4" t="s">
        <v>11</v>
      </c>
      <c r="F2" s="4" t="s">
        <v>25</v>
      </c>
      <c r="G2" s="4" t="s">
        <v>12</v>
      </c>
      <c r="H2" s="4" t="s">
        <v>26</v>
      </c>
      <c r="I2" s="4" t="s">
        <v>23</v>
      </c>
      <c r="J2" s="4" t="s">
        <v>34</v>
      </c>
      <c r="K2" s="4" t="s">
        <v>35</v>
      </c>
      <c r="L2" s="18" t="s">
        <v>24</v>
      </c>
    </row>
    <row r="3" spans="1:14" ht="21">
      <c r="A3" s="5" t="str">
        <f t="shared" ref="A3:A4" si="0">C3</f>
        <v>SDCARD_300000118346560_300000118346626_ASSO_UOB</v>
      </c>
      <c r="B3" s="24" t="s">
        <v>40</v>
      </c>
      <c r="C3" s="24" t="s">
        <v>46</v>
      </c>
      <c r="D3" s="24" t="s">
        <v>41</v>
      </c>
      <c r="E3" s="23">
        <v>43003</v>
      </c>
      <c r="F3" s="24"/>
      <c r="G3" s="23">
        <v>1027428</v>
      </c>
      <c r="H3" s="24"/>
      <c r="I3" s="24" t="s">
        <v>42</v>
      </c>
      <c r="J3" s="24" t="s">
        <v>43</v>
      </c>
      <c r="K3" s="24" t="s">
        <v>44</v>
      </c>
      <c r="L3" s="25">
        <v>300000118346626</v>
      </c>
      <c r="M3" s="26"/>
      <c r="N3" s="19"/>
    </row>
    <row r="4" spans="1:14" ht="21">
      <c r="A4" s="5" t="str">
        <f t="shared" si="0"/>
        <v>SDCARD_300000118346806_300000121984392_ASSO_UOB</v>
      </c>
      <c r="B4" s="24" t="s">
        <v>40</v>
      </c>
      <c r="C4" s="24" t="s">
        <v>45</v>
      </c>
      <c r="D4" s="24" t="s">
        <v>41</v>
      </c>
      <c r="E4" s="23">
        <v>43374</v>
      </c>
      <c r="F4" s="24"/>
      <c r="G4" s="23">
        <v>1027428</v>
      </c>
      <c r="H4" s="24"/>
      <c r="I4" s="24" t="s">
        <v>42</v>
      </c>
      <c r="J4" s="24" t="s">
        <v>43</v>
      </c>
      <c r="K4" s="24" t="s">
        <v>44</v>
      </c>
      <c r="L4" s="25">
        <v>300000121984392</v>
      </c>
      <c r="M4" s="26"/>
      <c r="N4" s="19"/>
    </row>
  </sheetData>
  <sortState xmlns:xlrd2="http://schemas.microsoft.com/office/spreadsheetml/2017/richdata2" ref="A3:N4">
    <sortCondition ref="C3:C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/>
  <cols>
    <col min="1" max="2" width="52.140625" bestFit="1" customWidth="1"/>
    <col min="3" max="3" width="18.28515625" customWidth="1"/>
    <col min="4" max="5" width="11.140625" bestFit="1" customWidth="1"/>
  </cols>
  <sheetData>
    <row r="1" spans="1:6" ht="30">
      <c r="A1" s="4" t="s">
        <v>19</v>
      </c>
      <c r="B1" s="4" t="s">
        <v>20</v>
      </c>
      <c r="C1" s="11" t="s">
        <v>11</v>
      </c>
      <c r="D1" s="11" t="s">
        <v>12</v>
      </c>
      <c r="E1" s="11" t="s">
        <v>27</v>
      </c>
      <c r="F1" s="17" t="s">
        <v>38</v>
      </c>
    </row>
    <row r="2" spans="1:6">
      <c r="A2" t="s">
        <v>46</v>
      </c>
      <c r="B2" t="str">
        <f>_xlfn.IFNA(TEXT(VLOOKUP($A2,HCM!$A$3:$L$2751,1,FALSE),"0"),"Not Loaded")</f>
        <v>SDCARD_300000118346560_300000118346626_ASSO_UOB</v>
      </c>
      <c r="C2" t="str">
        <f>IF($B2="Not Loaded","Not Loaded",IF(VLOOKUP($A2,STG!$A$3:$I$4,4,FALSE)=VLOOKUP($A2,HDL!$A$3:$I$2653,4,FALSE),IF(VLOOKUP($A2,HDL!$A$3:$I$2653,4,FALSE)=VLOOKUP($A2,HCM!$A$3:$L$2751,5,FALSE),"OK","HCM&lt;&gt;HDL"),"STG&lt;&gt;HDL"))</f>
        <v>OK</v>
      </c>
      <c r="D2" t="str">
        <f>IF($B2="Not Loaded","Not Loaded",IF(VLOOKUP($A2,STG!$A$3:$I$4,5,FALSE)=VLOOKUP($A2,HDL!$A$3:$I$2653,5,FALSE),IF(VLOOKUP($A2,HDL!$A$3:$I$2653,5,FALSE)=VLOOKUP($A2,HCM!$A$3:$L$2751,7,FALSE),"OK","HCM&lt;&gt;HDL"),"STG&lt;&gt;HDL"))</f>
        <v>OK</v>
      </c>
      <c r="E2" t="str">
        <f>IF($B2="Not Loaded","Not Loaded",IF(VLOOKUP($A2,STG!$A$3:$I$4,8,FALSE)=VLOOKUP($A2,HDL!$A$3:$I$2653,8,FALSE),IF(VLOOKUP($A2,HDL!$A$3:$I$2653,8,FALSE)=VLOOKUP($A2,HCM!$A$3:$L$2751,11,FALSE),"OK","HCM&lt;&gt;HDL"),"STG&lt;&gt;HDL"))</f>
        <v>OK</v>
      </c>
      <c r="F2" t="str">
        <f>IF($B2="Not Loaded","Not Loaded",IF(VLOOKUP($A2,STG!$A$3:$I$4,9,FALSE)=VLOOKUP($A2,HDL!$A$3:$I$2653,9,FALSE),IF(VLOOKUP($A2,HDL!$A$3:$I$2653,9,FALSE)=VLOOKUP($A2,HCM!$A$3:$L$2751,12,FALSE),"OK","HCM&lt;&gt;HDL"),"STG&lt;&gt;HDL"))</f>
        <v>OK</v>
      </c>
    </row>
    <row r="3" spans="1:6">
      <c r="A3" t="s">
        <v>45</v>
      </c>
      <c r="B3" t="str">
        <f>_xlfn.IFNA(TEXT(VLOOKUP($A3,HCM!$A$3:$L$2751,1,FALSE),"0"),"Not Loaded")</f>
        <v>SDCARD_300000118346806_300000121984392_ASSO_UOB</v>
      </c>
      <c r="C3" t="str">
        <f>IF($B3="Not Loaded","Not Loaded",IF(VLOOKUP($A3,STG!$A$3:$I$4,4,FALSE)=VLOOKUP($A3,HDL!$A$3:$I$2653,4,FALSE),IF(VLOOKUP($A3,HDL!$A$3:$I$2653,4,FALSE)=VLOOKUP($A3,HCM!$A$3:$L$2751,5,FALSE),"OK","HCM&lt;&gt;HDL"),"STG&lt;&gt;HDL"))</f>
        <v>OK</v>
      </c>
      <c r="D3" t="str">
        <f>IF($B3="Not Loaded","Not Loaded",IF(VLOOKUP($A3,STG!$A$3:$I$4,5,FALSE)=VLOOKUP($A3,HDL!$A$3:$I$2653,5,FALSE),IF(VLOOKUP($A3,HDL!$A$3:$I$2653,5,FALSE)=VLOOKUP($A3,HCM!$A$3:$L$2751,7,FALSE),"OK","HCM&lt;&gt;HDL"),"STG&lt;&gt;HDL"))</f>
        <v>OK</v>
      </c>
      <c r="E3" t="str">
        <f>IF($B3="Not Loaded","Not Loaded",IF(VLOOKUP($A3,STG!$A$3:$I$4,8,FALSE)=VLOOKUP($A3,HDL!$A$3:$I$2653,8,FALSE),IF(VLOOKUP($A3,HDL!$A$3:$I$2653,8,FALSE)=VLOOKUP($A3,HCM!$A$3:$L$2751,11,FALSE),"OK","HCM&lt;&gt;HDL"),"STG&lt;&gt;HDL"))</f>
        <v>OK</v>
      </c>
      <c r="F3" t="str">
        <f>IF($B3="Not Loaded","Not Loaded",IF(VLOOKUP($A3,STG!$A$3:$I$4,9,FALSE)=VLOOKUP($A3,HDL!$A$3:$I$2653,9,FALSE),IF(VLOOKUP($A3,HDL!$A$3:$I$2653,9,FALSE)=VLOOKUP($A3,HCM!$A$3:$L$2751,12,FALSE),"OK","HCM&lt;&gt;HDL"),"STG&lt;&gt;HDL"))</f>
        <v>OK</v>
      </c>
    </row>
  </sheetData>
  <conditionalFormatting sqref="C2:F3">
    <cfRule type="cellIs" dxfId="4" priority="48" operator="notEqual">
      <formula>"OK"</formula>
    </cfRule>
    <cfRule type="cellIs" dxfId="3" priority="49" operator="equal">
      <formula>"OK"</formula>
    </cfRule>
  </conditionalFormatting>
  <conditionalFormatting sqref="C2:F3">
    <cfRule type="cellIs" dxfId="2" priority="38" stopIfTrue="1" operator="equal">
      <formula>"Not Loaded"</formula>
    </cfRule>
  </conditionalFormatting>
  <conditionalFormatting sqref="C2:F3">
    <cfRule type="containsBlanks" dxfId="1" priority="1">
      <formula>LEN(TRIM(C2))=0</formula>
    </cfRule>
  </conditionalFormatting>
  <conditionalFormatting sqref="A2:A3">
    <cfRule type="duplicateValues" dxfId="0" priority="73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961DC-28D0-44C2-A7E5-2C50B18F87AD}">
  <ds:schemaRefs>
    <ds:schemaRef ds:uri="http://schemas.microsoft.com/sharepoint/v3"/>
    <ds:schemaRef ds:uri="http://purl.org/dc/terms/"/>
    <ds:schemaRef ds:uri="ac6a0247-43fa-4535-a5fb-6906f8e53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e5ebb6e-1584-4dc0-b988-3e8cf38876a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D12535-FB8D-476D-8ADE-2D7FF74D2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2021-07-06T09:24:25Z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