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shanbhagl\Desktop\Version 1\Projects\Maximise Data Migration Toolkit\MXDM 2.0\HCM_RECON_REPORTS\HCM Reconciliation Templates\"/>
    </mc:Choice>
  </mc:AlternateContent>
  <xr:revisionPtr revIDLastSave="0" documentId="13_ncr:1_{C6E4D8D4-C3D7-4C56-84AC-550DDF45573D}" xr6:coauthVersionLast="47" xr6:coauthVersionMax="47" xr10:uidLastSave="{00000000-0000-0000-0000-000000000000}"/>
  <bookViews>
    <workbookView xWindow="-120" yWindow="-120" windowWidth="29040" windowHeight="15840" tabRatio="719" activeTab="3" xr2:uid="{00000000-000D-0000-FFFF-FFFF00000000}"/>
  </bookViews>
  <sheets>
    <sheet name="Summary" sheetId="4" r:id="rId1"/>
    <sheet name="STG" sheetId="2" r:id="rId2"/>
    <sheet name="HDL" sheetId="5" r:id="rId3"/>
    <sheet name="HCM" sheetId="1" r:id="rId4"/>
    <sheet name="Rec" sheetId="3" r:id="rId5"/>
  </sheets>
  <definedNames>
    <definedName name="_xlnm._FilterDatabase" localSheetId="3" hidden="1">HCM!$A$2:$AE$2</definedName>
    <definedName name="_xlnm._FilterDatabase" localSheetId="2" hidden="1">HDL!#REF!</definedName>
    <definedName name="_xlnm._FilterDatabase" localSheetId="4" hidden="1">Rec!$A$2:$W$4</definedName>
    <definedName name="_xlnm._FilterDatabase" localSheetId="1" hidden="1">STG!#REF!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3" i="3"/>
  <c r="A4" i="1"/>
  <c r="A3" i="1"/>
  <c r="A3" i="5"/>
  <c r="A4" i="5"/>
  <c r="O3" i="3" l="1"/>
  <c r="F3" i="3"/>
  <c r="H3" i="3"/>
  <c r="J3" i="3"/>
  <c r="N3" i="3"/>
  <c r="P4" i="3"/>
  <c r="S3" i="3"/>
  <c r="D4" i="3"/>
  <c r="H4" i="3"/>
  <c r="Q3" i="3"/>
  <c r="U3" i="3"/>
  <c r="C3" i="3"/>
  <c r="G3" i="3"/>
  <c r="I3" i="3"/>
  <c r="K3" i="3"/>
  <c r="Q4" i="3"/>
  <c r="T3" i="3"/>
  <c r="F4" i="3"/>
  <c r="J4" i="3"/>
  <c r="V3" i="3"/>
  <c r="C4" i="3"/>
  <c r="I4" i="3"/>
  <c r="K4" i="3"/>
  <c r="P3" i="3"/>
  <c r="R3" i="3"/>
  <c r="W3" i="3"/>
  <c r="A3" i="2"/>
  <c r="D3" i="3" s="1"/>
  <c r="A4" i="2"/>
  <c r="T4" i="3" s="1"/>
  <c r="G4" i="3" l="1"/>
  <c r="R4" i="3"/>
  <c r="W4" i="3"/>
  <c r="S4" i="3"/>
  <c r="O4" i="3"/>
  <c r="M4" i="3"/>
  <c r="E4" i="3"/>
  <c r="N4" i="3"/>
  <c r="V4" i="3"/>
  <c r="M3" i="3"/>
  <c r="E3" i="3"/>
  <c r="L4" i="3"/>
  <c r="U4" i="3"/>
  <c r="L3" i="3"/>
  <c r="D9" i="4"/>
  <c r="B9" i="4"/>
  <c r="C9" i="4"/>
  <c r="O12" i="4" l="1"/>
  <c r="V13" i="4"/>
  <c r="Y13" i="4"/>
  <c r="I13" i="4"/>
  <c r="L10" i="4"/>
  <c r="AA10" i="4"/>
  <c r="T13" i="4"/>
  <c r="T12" i="4"/>
  <c r="T11" i="4"/>
  <c r="X13" i="4"/>
  <c r="X12" i="4"/>
  <c r="X11" i="4"/>
  <c r="G10" i="4"/>
  <c r="G11" i="4"/>
  <c r="G12" i="4"/>
  <c r="O13" i="4"/>
  <c r="S13" i="4"/>
  <c r="S12" i="4"/>
  <c r="S11" i="4"/>
  <c r="L11" i="4"/>
  <c r="P13" i="4"/>
  <c r="P12" i="4"/>
  <c r="P11" i="4"/>
  <c r="J13" i="4"/>
  <c r="J12" i="4"/>
  <c r="J11" i="4"/>
  <c r="R13" i="4"/>
  <c r="R12" i="4"/>
  <c r="R11" i="4"/>
  <c r="Z13" i="4"/>
  <c r="Z12" i="4"/>
  <c r="Z11" i="4"/>
  <c r="M13" i="4"/>
  <c r="M12" i="4"/>
  <c r="M11" i="4"/>
  <c r="Q13" i="4"/>
  <c r="Q12" i="4"/>
  <c r="Q11" i="4"/>
  <c r="U13" i="4"/>
  <c r="U12" i="4"/>
  <c r="U11" i="4"/>
  <c r="X10" i="4"/>
  <c r="X14" i="4" s="1"/>
  <c r="T10" i="4"/>
  <c r="Z10" i="4"/>
  <c r="R10" i="4"/>
  <c r="J10" i="4"/>
  <c r="J14" i="4" s="1"/>
  <c r="U10" i="4"/>
  <c r="Q10" i="4"/>
  <c r="M10" i="4"/>
  <c r="AA13" i="4"/>
  <c r="AA11" i="4"/>
  <c r="H13" i="4"/>
  <c r="H12" i="4"/>
  <c r="H11" i="4"/>
  <c r="N13" i="4"/>
  <c r="N12" i="4"/>
  <c r="N11" i="4"/>
  <c r="V11" i="4"/>
  <c r="K13" i="4"/>
  <c r="K12" i="4"/>
  <c r="K11" i="4"/>
  <c r="W13" i="4"/>
  <c r="W12" i="4"/>
  <c r="W11" i="4"/>
  <c r="H10" i="4"/>
  <c r="P10" i="4"/>
  <c r="P14" i="4" s="1"/>
  <c r="N10" i="4"/>
  <c r="W10" i="4"/>
  <c r="S10" i="4"/>
  <c r="K10" i="4"/>
  <c r="G13" i="4"/>
  <c r="AA12" i="4"/>
  <c r="M14" i="4" l="1"/>
  <c r="G14" i="4"/>
  <c r="V12" i="4"/>
  <c r="Q14" i="4"/>
  <c r="R14" i="4"/>
  <c r="Y11" i="4"/>
  <c r="I11" i="4"/>
  <c r="L12" i="4"/>
  <c r="O10" i="4"/>
  <c r="V10" i="4"/>
  <c r="V14" i="4" s="1"/>
  <c r="U14" i="4"/>
  <c r="Z14" i="4"/>
  <c r="Y12" i="4"/>
  <c r="I12" i="4"/>
  <c r="L13" i="4"/>
  <c r="O11" i="4"/>
  <c r="W14" i="4"/>
  <c r="S14" i="4"/>
  <c r="I10" i="4"/>
  <c r="I14" i="4" s="1"/>
  <c r="Y10" i="4"/>
  <c r="T14" i="4"/>
  <c r="K14" i="4"/>
  <c r="N14" i="4"/>
  <c r="H14" i="4"/>
  <c r="AA14" i="4"/>
  <c r="L14" i="4" l="1"/>
  <c r="Y14" i="4"/>
  <c r="O14" i="4"/>
</calcChain>
</file>

<file path=xl/sharedStrings.xml><?xml version="1.0" encoding="utf-8"?>
<sst xmlns="http://schemas.openxmlformats.org/spreadsheetml/2006/main" count="198" uniqueCount="107">
  <si>
    <t>EFFECTIVE_START_DATE</t>
  </si>
  <si>
    <t>EFFECTIVE_END_DATE</t>
  </si>
  <si>
    <t>HCM</t>
  </si>
  <si>
    <t>Data Migration Reconciliation</t>
  </si>
  <si>
    <t>SOURCE_SYSTEM_OWNER</t>
  </si>
  <si>
    <t>SOURCE_SYSTEM_ID</t>
  </si>
  <si>
    <t>Count of records</t>
  </si>
  <si>
    <t>Loaded?</t>
  </si>
  <si>
    <t>Not Loaded</t>
  </si>
  <si>
    <t>Loaded OK</t>
  </si>
  <si>
    <t>Entity</t>
  </si>
  <si>
    <t>Environment</t>
  </si>
  <si>
    <t>Date</t>
  </si>
  <si>
    <t>HDL</t>
  </si>
  <si>
    <t>STG</t>
  </si>
  <si>
    <t>STG&lt;&gt;HDL</t>
  </si>
  <si>
    <t>Total Records</t>
  </si>
  <si>
    <t>HCM&lt;&gt;HDL</t>
  </si>
  <si>
    <t>SourceSystemOwner</t>
  </si>
  <si>
    <t>SourceSystemId</t>
  </si>
  <si>
    <t>DIR_INFORMATION_CATEGORY</t>
  </si>
  <si>
    <t>DIR_CARD_DEFINITION_NAME</t>
  </si>
  <si>
    <t>COMP_DEATIL_SOURCE_ID</t>
  </si>
  <si>
    <t>'FUSION'</t>
  </si>
  <si>
    <t>LEGISLATIVE_DATA_GROUP_NAME</t>
  </si>
  <si>
    <t>DIR_CARD_COMP_DEF_NAME</t>
  </si>
  <si>
    <t>DIR_INFORMATION_CATEGORY_1</t>
  </si>
  <si>
    <t>DIR_CARD_COMP_ID</t>
  </si>
  <si>
    <t>PENSION_CLASS</t>
  </si>
  <si>
    <t>ELG_JOB_HOLD_DATE</t>
  </si>
  <si>
    <t>ACT_POST_TYPE</t>
  </si>
  <si>
    <t>ACT_POST_END_DATE</t>
  </si>
  <si>
    <t>ACT_POST_RULE</t>
  </si>
  <si>
    <t>PENSION_SCHEME_NAME</t>
  </si>
  <si>
    <t>QUL_JOINING_METHOD</t>
  </si>
  <si>
    <t>QUAL_SCHM_JOING_DATE</t>
  </si>
  <si>
    <t>REASON_FOR_LEAVING</t>
  </si>
  <si>
    <t>SCH_LEV_DATE</t>
  </si>
  <si>
    <t>OPT_OUT_PRD_END_DATE</t>
  </si>
  <si>
    <t>JOINING_PROC_DATE</t>
  </si>
  <si>
    <t>LEAVING_PROC_DATE</t>
  </si>
  <si>
    <t>STATUS_PROC_DATE</t>
  </si>
  <si>
    <t>POSTPONEMENT_PROC_DATE</t>
  </si>
  <si>
    <t>SCHEME_ID</t>
  </si>
  <si>
    <t>DIR_CARD_COMP_DEF_ID</t>
  </si>
  <si>
    <t>METADATA</t>
  </si>
  <si>
    <t>ComponentDetail</t>
  </si>
  <si>
    <t>DirInformationCategory</t>
  </si>
  <si>
    <t>DirCardDefinitionName</t>
  </si>
  <si>
    <t>EffectiveStartDate</t>
  </si>
  <si>
    <t>EffectiveEndDate</t>
  </si>
  <si>
    <t>LegislativeDataGroupName</t>
  </si>
  <si>
    <t>DirCardCompDefName</t>
  </si>
  <si>
    <t>FLEX:Deduction Developer DF</t>
  </si>
  <si>
    <t>DirCardCompId</t>
  </si>
  <si>
    <t>_EMPLOYEE_CLASSIFICATION(Deduction Developer DF=HRX_GB_PAE)</t>
  </si>
  <si>
    <t>_ELIGIBLE_JOBHOLDER_DATE(Deduction Developer DF=HRX_GB_PAE)</t>
  </si>
  <si>
    <t>_ACTIVE_POSTPONEMENT_TYPE(Deduction Developer DF=HRX_GB_PAE)</t>
  </si>
  <si>
    <t>_ACTIVE_POSTPONEMENT_END_DATE(Deduction Developer DF=HRX_GB_PAE)</t>
  </si>
  <si>
    <t>_ACTIVE_POSTPONEMENT_RULE(Deduction Developer DF=HRX_GB_PAE)</t>
  </si>
  <si>
    <t>_ACTIVE_QUALIFYING_SCHEME(Deduction Developer DF=HRX_GB_PAE)</t>
  </si>
  <si>
    <t>_QUALIFYING_SCHEME_JOIN_METHOD(Deduction Developer DF=HRX_GB_PAE)</t>
  </si>
  <si>
    <t>_QUALIFYING_SCHEME_JOIN_DATE(Deduction Developer DF=HRX_GB_PAE)</t>
  </si>
  <si>
    <t>_QUALIFYING_SCHEME_LEAVE_REASON(Deduction Developer DF=HRX_GB_PAE)</t>
  </si>
  <si>
    <t>_QUALIFYING_SCHEME_LEAVE_DATE(Deduction Developer DF=HRX_GB_PAE)</t>
  </si>
  <si>
    <t>_OPT_OUT_PERIOD_END_DATE(Deduction Developer DF=HRX_GB_PAE)</t>
  </si>
  <si>
    <t>_JOINING_SCHEME_PROCESSED_DATE(Deduction Developer DF=HRX_GB_PAE)</t>
  </si>
  <si>
    <t>_LEAVING_SCHEME_PROCESSED_DATE(Deduction Developer DF=HRX_GB_PAE)</t>
  </si>
  <si>
    <t>_CLASSIFICATION_CHANGED_PROC_DT(Deduction Developer DF=HRX_GB_PAE)</t>
  </si>
  <si>
    <t>_ACTIVE_POSTPONEMENT_PROC_DATE(Deduction Developer DF=HRX_GB_PAE)</t>
  </si>
  <si>
    <t>_QUALIFYING_SCHEME_ID(Deduction Developer DF=HRX_GB_PAE)</t>
  </si>
  <si>
    <t>DirCardCompDefId</t>
  </si>
  <si>
    <t>ASSIGNMENT_NUMBER</t>
  </si>
  <si>
    <t>DirCardDefName</t>
  </si>
  <si>
    <t>Flex</t>
  </si>
  <si>
    <t>DirCardCompId_SourceSystemId_</t>
  </si>
  <si>
    <t>EMPLOYEE_CLASSIFICATION</t>
  </si>
  <si>
    <t>ELIGIBLE_JOBHOLDER_DATE</t>
  </si>
  <si>
    <t>ACTIVE_POSTPONEMENT_TYPE</t>
  </si>
  <si>
    <t>ACTIVE_PP_END_DATE</t>
  </si>
  <si>
    <t>ACTIVE_POSTPONEMENT_RULE</t>
  </si>
  <si>
    <t>ACTIVE_QUALIFYING_SCHEME</t>
  </si>
  <si>
    <t>QLFY_SCHEME_JOIN_METHOD</t>
  </si>
  <si>
    <t>QLFY_SCHEME_JOIN_DATE</t>
  </si>
  <si>
    <t>QLFY_SCHEME_LEAVE_REASON</t>
  </si>
  <si>
    <t>QLFY_SCHEME_LEAVE_DATE</t>
  </si>
  <si>
    <t>OPT_OUT_PERIOD_END_DATE</t>
  </si>
  <si>
    <t>JOINING_SCHEME_PROCESSED_DATE</t>
  </si>
  <si>
    <t>LEAVING_SCHEME_PROCESSED_DATE</t>
  </si>
  <si>
    <t>CLASS_CHANGED_PROC_DT</t>
  </si>
  <si>
    <t>ACTIVE_PP_PROC_DATE</t>
  </si>
  <si>
    <t>QUALIFYING_SCHEME_ID</t>
  </si>
  <si>
    <t>DirCardCompdefId</t>
  </si>
  <si>
    <t>PAE Component Detail</t>
  </si>
  <si>
    <t>Unique Identifier</t>
  </si>
  <si>
    <t>Unique identifier</t>
  </si>
  <si>
    <t>PROD</t>
  </si>
  <si>
    <t>HRX_GB_PAE</t>
  </si>
  <si>
    <t>Pensions Automatic Enrolment</t>
  </si>
  <si>
    <t>FUSION</t>
  </si>
  <si>
    <t>GB Legislative Data Group</t>
  </si>
  <si>
    <t>PENSIONS AUTOMATIC ENROLMENT</t>
  </si>
  <si>
    <t>ELIGIBLEJH</t>
  </si>
  <si>
    <t>AUTOREENROL</t>
  </si>
  <si>
    <t>MANENROL</t>
  </si>
  <si>
    <t>WORKER</t>
  </si>
  <si>
    <t>OPTOUT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</si>
</sst>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Calibri"/>
      <family val="2"/>
      <scheme val="minor"/>
    </font>
    <font>
      <sz val="8"/>
      <color theme="1"/>
      <name val="Tahoma"/>
    </font>
    <font>
      <sz val="10"/>
      <name val="Dialog"/>
    </font>
    <font>
      <sz val="8"/>
      <color theme="1"/>
      <name val="Tahoma"/>
      <family val="2"/>
    </font>
    <font>
      <sz val="11"/>
      <name val="Dialog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FE0F1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13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4" fontId="0" fillId="0" borderId="0" xfId="0" applyNumberFormat="1"/>
    <xf numFmtId="0" fontId="4" fillId="0" borderId="0" xfId="0" applyFont="1"/>
    <xf numFmtId="0" fontId="0" fillId="3" borderId="0" xfId="0" applyFill="1"/>
    <xf numFmtId="0" fontId="5" fillId="0" borderId="0" xfId="1" applyFont="1"/>
    <xf numFmtId="0" fontId="5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15" fontId="0" fillId="0" borderId="0" xfId="0" applyNumberFormat="1"/>
    <xf numFmtId="0" fontId="8" fillId="0" borderId="0" xfId="0" applyFont="1"/>
    <xf numFmtId="0" fontId="9" fillId="2" borderId="1" xfId="0" applyFont="1" applyFill="1" applyBorder="1" applyAlignment="1">
      <alignment horizontal="left" vertical="top" wrapText="1"/>
    </xf>
    <xf numFmtId="1" fontId="0" fillId="0" borderId="0" xfId="0" applyNumberFormat="1"/>
    <xf numFmtId="1" fontId="10" fillId="0" borderId="0" xfId="0" applyNumberFormat="1" applyFont="1" applyAlignment="1">
      <alignment horizontal="right"/>
    </xf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1" fontId="6" fillId="0" borderId="0" xfId="0" applyNumberFormat="1" applyFont="1"/>
    <xf numFmtId="1" fontId="9" fillId="2" borderId="1" xfId="0" applyNumberFormat="1" applyFont="1" applyFill="1" applyBorder="1" applyAlignment="1">
      <alignment horizontal="left" vertical="top" wrapText="1"/>
    </xf>
    <xf numFmtId="1" fontId="11" fillId="0" borderId="0" xfId="0" applyNumberFormat="1" applyFont="1"/>
    <xf numFmtId="1" fontId="7" fillId="2" borderId="1" xfId="0" applyNumberFormat="1" applyFont="1" applyFill="1" applyBorder="1" applyAlignment="1">
      <alignment horizontal="left" vertical="top" wrapText="1"/>
    </xf>
    <xf numFmtId="1" fontId="12" fillId="0" borderId="0" xfId="0" applyNumberFormat="1" applyFont="1" applyAlignment="1">
      <alignment horizontal="right"/>
    </xf>
    <xf numFmtId="1" fontId="11" fillId="2" borderId="1" xfId="0" applyNumberFormat="1" applyFont="1" applyFill="1" applyBorder="1" applyAlignment="1">
      <alignment horizontal="left" vertical="top" wrapText="1"/>
    </xf>
    <xf numFmtId="0" fontId="11" fillId="0" borderId="1" xfId="3" applyFont="1" applyBorder="1" applyAlignment="1">
      <alignment horizontal="left" vertical="top" wrapText="1"/>
    </xf>
    <xf numFmtId="0" fontId="0" fillId="0" borderId="0" xfId="0" applyAlignment="1">
      <alignment horizontal="center"/>
    </xf>
  </cellXfs>
  <cellStyles count="4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7">
    <dxf>
      <font>
        <color rgb="FF9C6500"/>
      </font>
      <fill>
        <patternFill>
          <bgColor rgb="FFFFEB9C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687916</xdr:colOff>
      <xdr:row>3</xdr:row>
      <xdr:rowOff>85827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788833" cy="7314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4"/>
  <sheetViews>
    <sheetView zoomScale="90" zoomScaleNormal="90" workbookViewId="0">
      <selection activeCell="J5" sqref="J5"/>
    </sheetView>
  </sheetViews>
  <sheetFormatPr defaultRowHeight="15"/>
  <cols>
    <col min="1" max="1" width="18.5703125" customWidth="1"/>
    <col min="2" max="4" width="6.7109375" bestFit="1" customWidth="1"/>
    <col min="5" max="5" width="3" customWidth="1"/>
    <col min="6" max="6" width="4.85546875" customWidth="1"/>
    <col min="7" max="7" width="10.7109375" customWidth="1"/>
    <col min="10" max="10" width="13.28515625" customWidth="1"/>
  </cols>
  <sheetData>
    <row r="1" spans="1:27" ht="21">
      <c r="H1" s="2" t="s">
        <v>3</v>
      </c>
    </row>
    <row r="2" spans="1:27">
      <c r="H2" t="s">
        <v>10</v>
      </c>
      <c r="J2" t="s">
        <v>93</v>
      </c>
    </row>
    <row r="3" spans="1:27">
      <c r="H3" t="s">
        <v>11</v>
      </c>
      <c r="J3" t="s">
        <v>96</v>
      </c>
    </row>
    <row r="4" spans="1:27">
      <c r="H4" t="s">
        <v>12</v>
      </c>
      <c r="J4" s="10">
        <v>43603</v>
      </c>
    </row>
    <row r="5" spans="1:27" ht="14.25" customHeight="1"/>
    <row r="7" spans="1:27">
      <c r="B7" s="24"/>
      <c r="C7" s="24"/>
    </row>
    <row r="8" spans="1:27">
      <c r="B8" s="1" t="s">
        <v>14</v>
      </c>
      <c r="C8" s="8" t="s">
        <v>13</v>
      </c>
      <c r="D8" s="1" t="s">
        <v>2</v>
      </c>
    </row>
    <row r="9" spans="1:27" ht="42">
      <c r="A9" s="6" t="s">
        <v>6</v>
      </c>
      <c r="B9">
        <f>COUNTA(STG!A3:A35076)</f>
        <v>2</v>
      </c>
      <c r="C9">
        <f>COUNTA(HDL!A3:A30401)</f>
        <v>2</v>
      </c>
      <c r="D9">
        <f>COUNTA(HCM!A3:A10810)</f>
        <v>2</v>
      </c>
      <c r="G9" s="12" t="s">
        <v>0</v>
      </c>
      <c r="H9" s="12" t="s">
        <v>1</v>
      </c>
      <c r="I9" s="12" t="s">
        <v>51</v>
      </c>
      <c r="J9" s="18" t="s">
        <v>75</v>
      </c>
      <c r="K9" s="12" t="s">
        <v>76</v>
      </c>
      <c r="L9" s="12" t="s">
        <v>77</v>
      </c>
      <c r="M9" s="12" t="s">
        <v>78</v>
      </c>
      <c r="N9" s="12" t="s">
        <v>79</v>
      </c>
      <c r="O9" s="12" t="s">
        <v>80</v>
      </c>
      <c r="P9" s="18" t="s">
        <v>81</v>
      </c>
      <c r="Q9" s="12" t="s">
        <v>82</v>
      </c>
      <c r="R9" s="12" t="s">
        <v>83</v>
      </c>
      <c r="S9" s="12" t="s">
        <v>84</v>
      </c>
      <c r="T9" s="12" t="s">
        <v>85</v>
      </c>
      <c r="U9" s="12" t="s">
        <v>86</v>
      </c>
      <c r="V9" s="12" t="s">
        <v>87</v>
      </c>
      <c r="W9" s="12" t="s">
        <v>88</v>
      </c>
      <c r="X9" s="12" t="s">
        <v>89</v>
      </c>
      <c r="Y9" s="12" t="s">
        <v>90</v>
      </c>
      <c r="Z9" s="18" t="s">
        <v>91</v>
      </c>
      <c r="AA9" s="18" t="s">
        <v>92</v>
      </c>
    </row>
    <row r="10" spans="1:27">
      <c r="A10" s="6" t="s">
        <v>9</v>
      </c>
      <c r="G10">
        <f>COUNTIF(Rec!C$3:C$36611,"OK")</f>
        <v>2</v>
      </c>
      <c r="H10">
        <f>COUNTIF(Rec!D$3:D$36611,"OK")</f>
        <v>2</v>
      </c>
      <c r="I10">
        <f>COUNTIF(Rec!E$3:E$36611,"OK")</f>
        <v>2</v>
      </c>
      <c r="J10">
        <f>COUNTIF(Rec!F$3:F$36611,"OK")</f>
        <v>2</v>
      </c>
      <c r="K10">
        <f>COUNTIF(Rec!G$3:G$36611,"OK")</f>
        <v>2</v>
      </c>
      <c r="L10">
        <f>COUNTIF(Rec!H$3:H$36611,"OK")</f>
        <v>2</v>
      </c>
      <c r="M10">
        <f>COUNTIF(Rec!I$3:I$36611,"OK")</f>
        <v>2</v>
      </c>
      <c r="N10">
        <f>COUNTIF(Rec!J$3:J$36611,"OK")</f>
        <v>2</v>
      </c>
      <c r="O10">
        <f>COUNTIF(Rec!K$3:K$36611,"OK")</f>
        <v>2</v>
      </c>
      <c r="P10">
        <f>COUNTIF(Rec!L$3:L$36611,"OK")</f>
        <v>2</v>
      </c>
      <c r="Q10">
        <f>COUNTIF(Rec!M$3:M$36611,"OK")</f>
        <v>2</v>
      </c>
      <c r="R10">
        <f>COUNTIF(Rec!N$3:N$36611,"OK")</f>
        <v>2</v>
      </c>
      <c r="S10">
        <f>COUNTIF(Rec!O$3:O$36611,"OK")</f>
        <v>2</v>
      </c>
      <c r="T10">
        <f>COUNTIF(Rec!P$3:P$36611,"OK")</f>
        <v>2</v>
      </c>
      <c r="U10">
        <f>COUNTIF(Rec!Q$3:Q$36611,"OK")</f>
        <v>2</v>
      </c>
      <c r="V10">
        <f>COUNTIF(Rec!R$3:R$36611,"OK")</f>
        <v>2</v>
      </c>
      <c r="W10">
        <f>COUNTIF(Rec!S$3:S$36611,"OK")</f>
        <v>2</v>
      </c>
      <c r="X10">
        <f>COUNTIF(Rec!T$3:T$36611,"OK")</f>
        <v>2</v>
      </c>
      <c r="Y10">
        <f>COUNTIF(Rec!U$3:U$36611,"OK")</f>
        <v>2</v>
      </c>
      <c r="Z10">
        <f>COUNTIF(Rec!V$3:V$36611,"OK")</f>
        <v>2</v>
      </c>
      <c r="AA10">
        <f>COUNTIF(Rec!W$3:W$36611,"OK")</f>
        <v>2</v>
      </c>
    </row>
    <row r="11" spans="1:27">
      <c r="A11" s="7" t="s">
        <v>15</v>
      </c>
      <c r="G11">
        <f>COUNTIF(Rec!C$3:C$36611,"STG&lt;&gt;HDL")</f>
        <v>0</v>
      </c>
      <c r="H11">
        <f>COUNTIF(Rec!D$3:D$36611,"STG&lt;&gt;HDL")</f>
        <v>0</v>
      </c>
      <c r="I11">
        <f>COUNTIF(Rec!E$3:E$36611,"STG&lt;&gt;HDL")</f>
        <v>0</v>
      </c>
      <c r="J11">
        <f>COUNTIF(Rec!F$3:F$36611,"STG&lt;&gt;HDL")</f>
        <v>0</v>
      </c>
      <c r="K11">
        <f>COUNTIF(Rec!G$3:G$36611,"STG&lt;&gt;HDL")</f>
        <v>0</v>
      </c>
      <c r="L11">
        <f>COUNTIF(Rec!H$3:H$36611,"STG&lt;&gt;HDL")</f>
        <v>0</v>
      </c>
      <c r="M11">
        <f>COUNTIF(Rec!I$3:I$36611,"STG&lt;&gt;HDL")</f>
        <v>0</v>
      </c>
      <c r="N11">
        <f>COUNTIF(Rec!J$3:J$36611,"STG&lt;&gt;HDL")</f>
        <v>0</v>
      </c>
      <c r="O11">
        <f>COUNTIF(Rec!K$3:K$36611,"STG&lt;&gt;HDL")</f>
        <v>0</v>
      </c>
      <c r="P11">
        <f>COUNTIF(Rec!L$3:L$36611,"STG&lt;&gt;HDL")</f>
        <v>0</v>
      </c>
      <c r="Q11">
        <f>COUNTIF(Rec!M$3:M$36611,"STG&lt;&gt;HDL")</f>
        <v>0</v>
      </c>
      <c r="R11">
        <f>COUNTIF(Rec!N$3:N$36611,"STG&lt;&gt;HDL")</f>
        <v>0</v>
      </c>
      <c r="S11">
        <f>COUNTIF(Rec!O$3:O$36611,"STG&lt;&gt;HDL")</f>
        <v>0</v>
      </c>
      <c r="T11">
        <f>COUNTIF(Rec!P$3:P$36611,"STG&lt;&gt;HDL")</f>
        <v>0</v>
      </c>
      <c r="U11">
        <f>COUNTIF(Rec!Q$3:Q$36611,"STG&lt;&gt;HDL")</f>
        <v>0</v>
      </c>
      <c r="V11">
        <f>COUNTIF(Rec!R$3:R$36611,"STG&lt;&gt;HDL")</f>
        <v>0</v>
      </c>
      <c r="W11">
        <f>COUNTIF(Rec!S$3:S$36611,"STG&lt;&gt;HDL")</f>
        <v>0</v>
      </c>
      <c r="X11">
        <f>COUNTIF(Rec!T$3:T$36611,"STG&lt;&gt;HDL")</f>
        <v>0</v>
      </c>
      <c r="Y11">
        <f>COUNTIF(Rec!U$3:U$36611,"STG&lt;&gt;HDL")</f>
        <v>0</v>
      </c>
      <c r="Z11">
        <f>COUNTIF(Rec!V$3:V$36611,"STG&lt;&gt;HDL")</f>
        <v>0</v>
      </c>
      <c r="AA11">
        <f>COUNTIF(Rec!W$3:W$36611,"STG&lt;&gt;HDL")</f>
        <v>0</v>
      </c>
    </row>
    <row r="12" spans="1:27">
      <c r="A12" s="7" t="s">
        <v>17</v>
      </c>
      <c r="G12">
        <f>COUNTIF(Rec!C$3:C$36611,"HCM&lt;&gt;HDL")</f>
        <v>0</v>
      </c>
      <c r="H12">
        <f>COUNTIF(Rec!D$3:D$36611,"HCM&lt;&gt;HDL")</f>
        <v>0</v>
      </c>
      <c r="I12">
        <f>COUNTIF(Rec!E$3:E$36611,"HCM&lt;&gt;HDL")</f>
        <v>0</v>
      </c>
      <c r="J12">
        <f>COUNTIF(Rec!F$3:F$36611,"HCM&lt;&gt;HDL")</f>
        <v>0</v>
      </c>
      <c r="K12">
        <f>COUNTIF(Rec!G$3:G$36611,"HCM&lt;&gt;HDL")</f>
        <v>0</v>
      </c>
      <c r="L12">
        <f>COUNTIF(Rec!H$3:H$36611,"HCM&lt;&gt;HDL")</f>
        <v>0</v>
      </c>
      <c r="M12">
        <f>COUNTIF(Rec!I$3:I$36611,"HCM&lt;&gt;HDL")</f>
        <v>0</v>
      </c>
      <c r="N12">
        <f>COUNTIF(Rec!J$3:J$36611,"HCM&lt;&gt;HDL")</f>
        <v>0</v>
      </c>
      <c r="O12">
        <f>COUNTIF(Rec!K$3:K$36611,"HCM&lt;&gt;HDL")</f>
        <v>0</v>
      </c>
      <c r="P12">
        <f>COUNTIF(Rec!L$3:L$36611,"HCM&lt;&gt;HDL")</f>
        <v>0</v>
      </c>
      <c r="Q12">
        <f>COUNTIF(Rec!M$3:M$36611,"HCM&lt;&gt;HDL")</f>
        <v>0</v>
      </c>
      <c r="R12">
        <f>COUNTIF(Rec!N$3:N$36611,"HCM&lt;&gt;HDL")</f>
        <v>0</v>
      </c>
      <c r="S12">
        <f>COUNTIF(Rec!O$3:O$36611,"HCM&lt;&gt;HDL")</f>
        <v>0</v>
      </c>
      <c r="T12">
        <f>COUNTIF(Rec!P$3:P$36611,"HCM&lt;&gt;HDL")</f>
        <v>0</v>
      </c>
      <c r="U12">
        <f>COUNTIF(Rec!Q$3:Q$36611,"HCM&lt;&gt;HDL")</f>
        <v>0</v>
      </c>
      <c r="V12">
        <f>COUNTIF(Rec!R$3:R$36611,"HCM&lt;&gt;HDL")</f>
        <v>0</v>
      </c>
      <c r="W12">
        <f>COUNTIF(Rec!S$3:S$36611,"HCM&lt;&gt;HDL")</f>
        <v>0</v>
      </c>
      <c r="X12">
        <f>COUNTIF(Rec!T$3:T$36611,"HCM&lt;&gt;HDL")</f>
        <v>0</v>
      </c>
      <c r="Y12">
        <f>COUNTIF(Rec!U$3:U$36611,"HCM&lt;&gt;HDL")</f>
        <v>0</v>
      </c>
      <c r="Z12">
        <f>COUNTIF(Rec!V$3:V$36611,"HCM&lt;&gt;HDL")</f>
        <v>0</v>
      </c>
      <c r="AA12">
        <f>COUNTIF(Rec!W$3:W$36611,"HCM&lt;&gt;HDL")</f>
        <v>0</v>
      </c>
    </row>
    <row r="13" spans="1:27">
      <c r="A13" s="6" t="s">
        <v>8</v>
      </c>
      <c r="B13" s="4"/>
      <c r="C13" s="4"/>
      <c r="G13">
        <f>COUNTIF(Rec!C$3:C$36611,"Not Loaded")</f>
        <v>0</v>
      </c>
      <c r="H13">
        <f>COUNTIF(Rec!D$3:D$36611,"Not Loaded")</f>
        <v>0</v>
      </c>
      <c r="I13">
        <f>COUNTIF(Rec!E$3:E$36611,"Not Loaded")</f>
        <v>0</v>
      </c>
      <c r="J13">
        <f>COUNTIF(Rec!F$3:F$36611,"Not Loaded")</f>
        <v>0</v>
      </c>
      <c r="K13">
        <f>COUNTIF(Rec!G$3:G$36611,"Not Loaded")</f>
        <v>0</v>
      </c>
      <c r="L13">
        <f>COUNTIF(Rec!H$3:H$36611,"Not Loaded")</f>
        <v>0</v>
      </c>
      <c r="M13">
        <f>COUNTIF(Rec!I$3:I$36611,"Not Loaded")</f>
        <v>0</v>
      </c>
      <c r="N13">
        <f>COUNTIF(Rec!J$3:J$36611,"Not Loaded")</f>
        <v>0</v>
      </c>
      <c r="O13">
        <f>COUNTIF(Rec!K$3:K$36611,"Not Loaded")</f>
        <v>0</v>
      </c>
      <c r="P13">
        <f>COUNTIF(Rec!L$3:L$36611,"Not Loaded")</f>
        <v>0</v>
      </c>
      <c r="Q13">
        <f>COUNTIF(Rec!M$3:M$36611,"Not Loaded")</f>
        <v>0</v>
      </c>
      <c r="R13">
        <f>COUNTIF(Rec!N$3:N$36611,"Not Loaded")</f>
        <v>0</v>
      </c>
      <c r="S13">
        <f>COUNTIF(Rec!O$3:O$36611,"Not Loaded")</f>
        <v>0</v>
      </c>
      <c r="T13">
        <f>COUNTIF(Rec!P$3:P$36611,"Not Loaded")</f>
        <v>0</v>
      </c>
      <c r="U13">
        <f>COUNTIF(Rec!Q$3:Q$36611,"Not Loaded")</f>
        <v>0</v>
      </c>
      <c r="V13">
        <f>COUNTIF(Rec!R$3:R$36611,"Not Loaded")</f>
        <v>0</v>
      </c>
      <c r="W13">
        <f>COUNTIF(Rec!S$3:S$36611,"Not Loaded")</f>
        <v>0</v>
      </c>
      <c r="X13">
        <f>COUNTIF(Rec!T$3:T$36611,"Not Loaded")</f>
        <v>0</v>
      </c>
      <c r="Y13">
        <f>COUNTIF(Rec!U$3:U$36611,"Not Loaded")</f>
        <v>0</v>
      </c>
      <c r="Z13">
        <f>COUNTIF(Rec!V$3:V$36611,"Not Loaded")</f>
        <v>0</v>
      </c>
      <c r="AA13">
        <f>COUNTIF(Rec!W$3:W$36611,"Not Loaded")</f>
        <v>0</v>
      </c>
    </row>
    <row r="14" spans="1:27">
      <c r="A14" s="6" t="s">
        <v>16</v>
      </c>
      <c r="G14">
        <f>SUM(G10:G13)</f>
        <v>2</v>
      </c>
      <c r="H14">
        <f t="shared" ref="H14:AA14" si="0">SUM(H10:H13)</f>
        <v>2</v>
      </c>
      <c r="I14">
        <f t="shared" si="0"/>
        <v>2</v>
      </c>
      <c r="J14">
        <f t="shared" si="0"/>
        <v>2</v>
      </c>
      <c r="K14">
        <f t="shared" si="0"/>
        <v>2</v>
      </c>
      <c r="L14">
        <f t="shared" si="0"/>
        <v>2</v>
      </c>
      <c r="M14">
        <f t="shared" si="0"/>
        <v>2</v>
      </c>
      <c r="N14">
        <f t="shared" si="0"/>
        <v>2</v>
      </c>
      <c r="O14">
        <f t="shared" si="0"/>
        <v>2</v>
      </c>
      <c r="P14">
        <f t="shared" si="0"/>
        <v>2</v>
      </c>
      <c r="Q14">
        <f t="shared" si="0"/>
        <v>2</v>
      </c>
      <c r="R14">
        <f t="shared" si="0"/>
        <v>2</v>
      </c>
      <c r="S14">
        <f t="shared" si="0"/>
        <v>2</v>
      </c>
      <c r="T14">
        <f t="shared" si="0"/>
        <v>2</v>
      </c>
      <c r="U14">
        <f t="shared" si="0"/>
        <v>2</v>
      </c>
      <c r="V14">
        <f t="shared" si="0"/>
        <v>2</v>
      </c>
      <c r="W14">
        <f t="shared" si="0"/>
        <v>2</v>
      </c>
      <c r="X14">
        <f t="shared" si="0"/>
        <v>2</v>
      </c>
      <c r="Y14">
        <f t="shared" si="0"/>
        <v>2</v>
      </c>
      <c r="Z14">
        <f t="shared" si="0"/>
        <v>2</v>
      </c>
      <c r="AA14">
        <f t="shared" si="0"/>
        <v>2</v>
      </c>
    </row>
  </sheetData>
  <mergeCells count="1">
    <mergeCell ref="B7:C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6"/>
  <sheetViews>
    <sheetView workbookViewId="0">
      <pane ySplit="2" topLeftCell="A3" activePane="bottomLeft" state="frozen"/>
      <selection pane="bottomLeft" activeCell="A4" sqref="A4"/>
    </sheetView>
  </sheetViews>
  <sheetFormatPr defaultRowHeight="15"/>
  <cols>
    <col min="1" max="1" width="16.42578125" bestFit="1" customWidth="1"/>
    <col min="2" max="3" width="28.85546875" bestFit="1" customWidth="1"/>
    <col min="4" max="4" width="24.7109375" style="13" bestFit="1" customWidth="1"/>
    <col min="5" max="5" width="8.5703125" bestFit="1" customWidth="1"/>
    <col min="6" max="6" width="22.42578125" bestFit="1" customWidth="1"/>
    <col min="7" max="7" width="20.5703125" bestFit="1" customWidth="1"/>
    <col min="8" max="8" width="32" bestFit="1" customWidth="1"/>
    <col min="9" max="9" width="33.28515625" bestFit="1" customWidth="1"/>
    <col min="10" max="10" width="31" bestFit="1" customWidth="1"/>
    <col min="11" max="11" width="19.42578125" style="13" bestFit="1" customWidth="1"/>
    <col min="12" max="12" width="15.42578125" bestFit="1" customWidth="1"/>
    <col min="13" max="13" width="20.140625" bestFit="1" customWidth="1"/>
    <col min="14" max="14" width="15.28515625" bestFit="1" customWidth="1"/>
    <col min="15" max="15" width="20.5703125" bestFit="1" customWidth="1"/>
    <col min="16" max="16" width="15.42578125" bestFit="1" customWidth="1"/>
    <col min="17" max="17" width="24" style="13" bestFit="1" customWidth="1"/>
    <col min="18" max="18" width="22.140625" style="3" bestFit="1" customWidth="1"/>
    <col min="19" max="19" width="24.42578125" style="3" bestFit="1" customWidth="1"/>
    <col min="20" max="20" width="22" bestFit="1" customWidth="1"/>
    <col min="21" max="21" width="14.28515625" bestFit="1" customWidth="1"/>
    <col min="22" max="22" width="24.5703125" bestFit="1" customWidth="1"/>
    <col min="23" max="23" width="20.140625" bestFit="1" customWidth="1"/>
    <col min="24" max="24" width="20.42578125" bestFit="1" customWidth="1"/>
    <col min="25" max="25" width="19.28515625" bestFit="1" customWidth="1"/>
    <col min="26" max="26" width="27.7109375" bestFit="1" customWidth="1"/>
    <col min="27" max="27" width="18.42578125" style="13" bestFit="1" customWidth="1"/>
    <col min="28" max="28" width="24" style="13" bestFit="1" customWidth="1"/>
    <col min="29" max="30" width="11.42578125" bestFit="1" customWidth="1"/>
    <col min="31" max="31" width="21" bestFit="1" customWidth="1"/>
    <col min="32" max="32" width="19" bestFit="1" customWidth="1"/>
    <col min="33" max="33" width="18.28515625" bestFit="1" customWidth="1"/>
    <col min="34" max="35" width="19" bestFit="1" customWidth="1"/>
    <col min="36" max="36" width="18.28515625" bestFit="1" customWidth="1"/>
    <col min="37" max="37" width="19" bestFit="1" customWidth="1"/>
    <col min="38" max="38" width="15.7109375" bestFit="1" customWidth="1"/>
    <col min="39" max="39" width="12" bestFit="1" customWidth="1"/>
    <col min="40" max="40" width="19" bestFit="1" customWidth="1"/>
    <col min="41" max="41" width="17.85546875" bestFit="1" customWidth="1"/>
    <col min="42" max="42" width="9.42578125" bestFit="1" customWidth="1"/>
  </cols>
  <sheetData>
    <row r="1" spans="1:28">
      <c r="A1">
        <v>1</v>
      </c>
      <c r="B1">
        <v>2</v>
      </c>
      <c r="C1">
        <v>3</v>
      </c>
      <c r="D1" s="13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s="13">
        <v>11</v>
      </c>
      <c r="L1">
        <v>12</v>
      </c>
      <c r="M1">
        <v>13</v>
      </c>
      <c r="N1">
        <v>14</v>
      </c>
      <c r="O1">
        <v>15</v>
      </c>
      <c r="P1">
        <v>16</v>
      </c>
      <c r="Q1" s="13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 s="13">
        <v>27</v>
      </c>
      <c r="AB1" s="13">
        <v>28</v>
      </c>
    </row>
    <row r="2" spans="1:28">
      <c r="A2" t="s">
        <v>94</v>
      </c>
      <c r="B2" t="s">
        <v>20</v>
      </c>
      <c r="C2" t="s">
        <v>21</v>
      </c>
      <c r="D2" s="13" t="s">
        <v>22</v>
      </c>
      <c r="E2" t="s">
        <v>23</v>
      </c>
      <c r="F2" t="s">
        <v>0</v>
      </c>
      <c r="G2" t="s">
        <v>1</v>
      </c>
      <c r="H2" t="s">
        <v>24</v>
      </c>
      <c r="I2" t="s">
        <v>25</v>
      </c>
      <c r="J2" t="s">
        <v>26</v>
      </c>
      <c r="K2" s="13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s="13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38</v>
      </c>
      <c r="W2" t="s">
        <v>39</v>
      </c>
      <c r="X2" t="s">
        <v>40</v>
      </c>
      <c r="Y2" t="s">
        <v>41</v>
      </c>
      <c r="Z2" t="s">
        <v>42</v>
      </c>
      <c r="AA2" s="13" t="s">
        <v>43</v>
      </c>
      <c r="AB2" s="13" t="s">
        <v>44</v>
      </c>
    </row>
    <row r="3" spans="1:28">
      <c r="A3" s="13">
        <f t="shared" ref="A3:A4" si="0">D3</f>
        <v>300000118368974</v>
      </c>
      <c r="B3" t="s">
        <v>97</v>
      </c>
      <c r="C3" t="s">
        <v>98</v>
      </c>
      <c r="D3" s="13">
        <v>300000118368974</v>
      </c>
      <c r="E3" t="s">
        <v>99</v>
      </c>
      <c r="F3" s="3">
        <v>43374</v>
      </c>
      <c r="G3" s="3">
        <v>1027428</v>
      </c>
      <c r="H3" t="s">
        <v>100</v>
      </c>
      <c r="I3" t="s">
        <v>101</v>
      </c>
      <c r="J3" t="s">
        <v>97</v>
      </c>
      <c r="K3" s="21">
        <v>300000118368973</v>
      </c>
      <c r="L3" t="s">
        <v>105</v>
      </c>
      <c r="Q3" s="13">
        <v>300000002926998</v>
      </c>
      <c r="R3" t="s">
        <v>104</v>
      </c>
      <c r="S3" s="10">
        <v>43374</v>
      </c>
      <c r="T3" t="s">
        <v>106</v>
      </c>
      <c r="U3" s="10">
        <v>43404</v>
      </c>
      <c r="V3" s="10">
        <v>43405</v>
      </c>
      <c r="W3" s="10">
        <v>43374</v>
      </c>
      <c r="X3" s="10">
        <v>43404</v>
      </c>
      <c r="Y3" s="10">
        <v>43374</v>
      </c>
      <c r="AA3" s="21">
        <v>300000126736543</v>
      </c>
      <c r="AB3" s="21">
        <v>300000000641381</v>
      </c>
    </row>
    <row r="4" spans="1:28">
      <c r="A4" s="13">
        <f t="shared" si="0"/>
        <v>300000118971968</v>
      </c>
      <c r="B4" t="s">
        <v>97</v>
      </c>
      <c r="C4" t="s">
        <v>98</v>
      </c>
      <c r="D4" s="13">
        <v>300000118971968</v>
      </c>
      <c r="E4" t="s">
        <v>99</v>
      </c>
      <c r="F4" s="3">
        <v>37987</v>
      </c>
      <c r="G4" s="3">
        <v>1027428</v>
      </c>
      <c r="H4" t="s">
        <v>100</v>
      </c>
      <c r="I4" t="s">
        <v>101</v>
      </c>
      <c r="J4" t="s">
        <v>97</v>
      </c>
      <c r="K4" s="21">
        <v>300000118971967</v>
      </c>
      <c r="L4" t="s">
        <v>102</v>
      </c>
      <c r="M4" s="10">
        <v>42948</v>
      </c>
      <c r="Q4" s="13">
        <v>300000002947956</v>
      </c>
      <c r="R4" t="s">
        <v>103</v>
      </c>
      <c r="S4" s="10">
        <v>37987</v>
      </c>
      <c r="V4" s="10">
        <v>41395</v>
      </c>
      <c r="W4" s="10">
        <v>41365</v>
      </c>
      <c r="X4" s="10">
        <v>109574</v>
      </c>
      <c r="Y4" s="10">
        <v>41334</v>
      </c>
      <c r="AA4" s="21">
        <v>300000126668811</v>
      </c>
      <c r="AB4" s="21">
        <v>300000000641381</v>
      </c>
    </row>
    <row r="5" spans="1:28">
      <c r="A5" s="13"/>
      <c r="F5" s="3"/>
      <c r="G5" s="3"/>
      <c r="K5" s="14"/>
      <c r="R5"/>
      <c r="S5" s="10"/>
      <c r="V5" s="10"/>
      <c r="W5" s="10"/>
      <c r="X5" s="10"/>
      <c r="Y5" s="10"/>
      <c r="AA5" s="14"/>
      <c r="AB5" s="14"/>
    </row>
    <row r="6" spans="1:28">
      <c r="A6" s="13"/>
      <c r="F6" s="3"/>
      <c r="G6" s="3"/>
      <c r="K6" s="14"/>
      <c r="R6"/>
      <c r="S6" s="10"/>
      <c r="V6" s="10"/>
      <c r="W6" s="10"/>
      <c r="X6" s="10"/>
      <c r="Y6" s="10"/>
      <c r="AA6" s="14"/>
      <c r="AB6" s="14"/>
    </row>
  </sheetData>
  <sortState xmlns:xlrd2="http://schemas.microsoft.com/office/spreadsheetml/2017/richdata2" ref="A3:AB7">
    <sortCondition ref="D3:D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"/>
  <sheetViews>
    <sheetView topLeftCell="R1" workbookViewId="0">
      <selection activeCell="T3" sqref="T3:AD4"/>
    </sheetView>
  </sheetViews>
  <sheetFormatPr defaultColWidth="16.7109375" defaultRowHeight="15"/>
  <cols>
    <col min="2" max="2" width="16.7109375" style="5"/>
    <col min="6" max="6" width="16.7109375" style="13"/>
    <col min="13" max="13" width="18.42578125" style="13" bestFit="1" customWidth="1"/>
    <col min="19" max="19" width="16.7109375" style="13"/>
    <col min="29" max="30" width="18.42578125" style="13" bestFit="1" customWidth="1"/>
  </cols>
  <sheetData>
    <row r="1" spans="1:32">
      <c r="A1">
        <v>1</v>
      </c>
      <c r="B1">
        <v>2</v>
      </c>
      <c r="C1">
        <v>3</v>
      </c>
      <c r="D1">
        <v>4</v>
      </c>
      <c r="E1">
        <v>5</v>
      </c>
      <c r="F1" s="13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 s="13">
        <v>13</v>
      </c>
      <c r="N1">
        <v>14</v>
      </c>
      <c r="O1">
        <v>15</v>
      </c>
      <c r="P1">
        <v>16</v>
      </c>
      <c r="Q1">
        <v>17</v>
      </c>
      <c r="R1">
        <v>18</v>
      </c>
      <c r="S1" s="13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 s="13">
        <v>29</v>
      </c>
      <c r="AD1" s="13">
        <v>30</v>
      </c>
    </row>
    <row r="2" spans="1:32" s="15" customFormat="1" ht="75">
      <c r="A2" s="15" t="s">
        <v>95</v>
      </c>
      <c r="B2" s="15" t="s">
        <v>45</v>
      </c>
      <c r="C2" s="15" t="s">
        <v>46</v>
      </c>
      <c r="D2" s="15" t="s">
        <v>47</v>
      </c>
      <c r="E2" s="15" t="s">
        <v>48</v>
      </c>
      <c r="F2" s="16" t="s">
        <v>19</v>
      </c>
      <c r="G2" s="15" t="s">
        <v>18</v>
      </c>
      <c r="H2" s="15" t="s">
        <v>49</v>
      </c>
      <c r="I2" s="15" t="s">
        <v>50</v>
      </c>
      <c r="J2" s="15" t="s">
        <v>51</v>
      </c>
      <c r="K2" s="15" t="s">
        <v>52</v>
      </c>
      <c r="L2" s="15" t="s">
        <v>53</v>
      </c>
      <c r="M2" s="16" t="s">
        <v>54</v>
      </c>
      <c r="N2" s="15" t="s">
        <v>55</v>
      </c>
      <c r="O2" s="15" t="s">
        <v>56</v>
      </c>
      <c r="P2" s="15" t="s">
        <v>57</v>
      </c>
      <c r="Q2" s="15" t="s">
        <v>58</v>
      </c>
      <c r="R2" s="15" t="s">
        <v>59</v>
      </c>
      <c r="S2" s="16" t="s">
        <v>60</v>
      </c>
      <c r="T2" s="15" t="s">
        <v>61</v>
      </c>
      <c r="U2" s="15" t="s">
        <v>62</v>
      </c>
      <c r="V2" s="15" t="s">
        <v>63</v>
      </c>
      <c r="W2" s="15" t="s">
        <v>64</v>
      </c>
      <c r="X2" s="15" t="s">
        <v>65</v>
      </c>
      <c r="Y2" s="15" t="s">
        <v>66</v>
      </c>
      <c r="Z2" s="15" t="s">
        <v>67</v>
      </c>
      <c r="AA2" s="15" t="s">
        <v>68</v>
      </c>
      <c r="AB2" s="15" t="s">
        <v>69</v>
      </c>
      <c r="AC2" s="16" t="s">
        <v>70</v>
      </c>
      <c r="AD2" s="16" t="s">
        <v>71</v>
      </c>
    </row>
    <row r="3" spans="1:32">
      <c r="A3" s="13">
        <f>F3</f>
        <v>300000118368974</v>
      </c>
      <c r="B3" s="13"/>
      <c r="C3" s="13"/>
      <c r="D3" t="s">
        <v>97</v>
      </c>
      <c r="E3" t="s">
        <v>98</v>
      </c>
      <c r="F3" s="13">
        <v>300000118368974</v>
      </c>
      <c r="G3" t="s">
        <v>99</v>
      </c>
      <c r="H3" s="3">
        <v>43374</v>
      </c>
      <c r="I3" s="3">
        <v>1027428</v>
      </c>
      <c r="J3" t="s">
        <v>100</v>
      </c>
      <c r="K3" t="s">
        <v>101</v>
      </c>
      <c r="L3" t="s">
        <v>97</v>
      </c>
      <c r="M3" s="21">
        <v>300000118368973</v>
      </c>
      <c r="N3" t="s">
        <v>105</v>
      </c>
      <c r="S3" s="13">
        <v>300000002926998</v>
      </c>
      <c r="T3" t="s">
        <v>104</v>
      </c>
      <c r="U3" s="10">
        <v>43374</v>
      </c>
      <c r="V3" t="s">
        <v>106</v>
      </c>
      <c r="W3" s="10">
        <v>43404</v>
      </c>
      <c r="X3" s="10">
        <v>43405</v>
      </c>
      <c r="Y3" s="10">
        <v>43374</v>
      </c>
      <c r="Z3" s="10">
        <v>43404</v>
      </c>
      <c r="AA3" s="10">
        <v>43374</v>
      </c>
      <c r="AC3" s="21">
        <v>300000126736543</v>
      </c>
      <c r="AD3" s="21">
        <v>300000000641381</v>
      </c>
      <c r="AE3" s="21"/>
      <c r="AF3" s="21"/>
    </row>
    <row r="4" spans="1:32">
      <c r="A4" s="13">
        <f t="shared" ref="A3:A4" si="0">F4</f>
        <v>300000118971968</v>
      </c>
      <c r="B4" s="13"/>
      <c r="C4" s="13"/>
      <c r="D4" t="s">
        <v>97</v>
      </c>
      <c r="E4" t="s">
        <v>98</v>
      </c>
      <c r="F4" s="13">
        <v>300000118971968</v>
      </c>
      <c r="G4" t="s">
        <v>99</v>
      </c>
      <c r="H4" s="3">
        <v>37987</v>
      </c>
      <c r="I4" s="3">
        <v>1027428</v>
      </c>
      <c r="J4" t="s">
        <v>100</v>
      </c>
      <c r="K4" t="s">
        <v>101</v>
      </c>
      <c r="L4" t="s">
        <v>97</v>
      </c>
      <c r="M4" s="21">
        <v>300000118971967</v>
      </c>
      <c r="N4" t="s">
        <v>102</v>
      </c>
      <c r="O4" s="10">
        <v>42948</v>
      </c>
      <c r="S4" s="13">
        <v>300000002947956</v>
      </c>
      <c r="T4" t="s">
        <v>103</v>
      </c>
      <c r="U4" s="10">
        <v>37987</v>
      </c>
      <c r="X4" s="10">
        <v>41395</v>
      </c>
      <c r="Y4" s="10">
        <v>41365</v>
      </c>
      <c r="Z4" s="10">
        <v>109574</v>
      </c>
      <c r="AA4" s="10">
        <v>41334</v>
      </c>
      <c r="AC4" s="21">
        <v>300000126668811</v>
      </c>
      <c r="AD4" s="21">
        <v>300000000641381</v>
      </c>
      <c r="AE4" s="21"/>
      <c r="AF4" s="21"/>
    </row>
  </sheetData>
  <sortState xmlns:xlrd2="http://schemas.microsoft.com/office/spreadsheetml/2017/richdata2" ref="A3:AF4">
    <sortCondition ref="A3:A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3"/>
  <sheetViews>
    <sheetView tabSelected="1" workbookViewId="0">
      <pane ySplit="2" topLeftCell="A3" activePane="bottomLeft" state="frozen"/>
      <selection pane="bottomLeft" activeCell="F18" sqref="F18"/>
    </sheetView>
  </sheetViews>
  <sheetFormatPr defaultColWidth="16.7109375" defaultRowHeight="15.75"/>
  <cols>
    <col min="1" max="1" width="14" style="19" bestFit="1" customWidth="1"/>
    <col min="2" max="5" width="16.7109375" style="9"/>
    <col min="6" max="6" width="16.7109375" style="17"/>
    <col min="7" max="12" width="16.7109375" style="9"/>
    <col min="13" max="13" width="16.7109375" style="17"/>
    <col min="14" max="18" width="16.7109375" style="9"/>
    <col min="19" max="19" width="16.7109375" style="17"/>
    <col min="20" max="28" width="16.7109375" style="9"/>
    <col min="29" max="30" width="16.7109375" style="17"/>
    <col min="31" max="16384" width="16.7109375" style="9"/>
  </cols>
  <sheetData>
    <row r="1" spans="1:31">
      <c r="A1" s="19">
        <v>1</v>
      </c>
      <c r="B1" s="9">
        <v>2</v>
      </c>
      <c r="C1" s="9">
        <v>3</v>
      </c>
      <c r="D1" s="9">
        <v>4</v>
      </c>
      <c r="E1" s="9">
        <v>5</v>
      </c>
      <c r="F1" s="17">
        <v>6</v>
      </c>
      <c r="G1" s="9">
        <v>7</v>
      </c>
      <c r="H1" s="9">
        <v>8</v>
      </c>
      <c r="I1" s="9">
        <v>9</v>
      </c>
      <c r="J1" s="9">
        <v>10</v>
      </c>
      <c r="K1" s="9">
        <v>11</v>
      </c>
      <c r="L1" s="9">
        <v>12</v>
      </c>
      <c r="M1" s="17">
        <v>13</v>
      </c>
      <c r="N1" s="9">
        <v>14</v>
      </c>
      <c r="O1" s="9">
        <v>15</v>
      </c>
      <c r="P1" s="9">
        <v>16</v>
      </c>
      <c r="Q1" s="9">
        <v>17</v>
      </c>
      <c r="R1" s="9">
        <v>18</v>
      </c>
      <c r="S1" s="17">
        <v>19</v>
      </c>
      <c r="T1" s="9">
        <v>20</v>
      </c>
      <c r="U1" s="9">
        <v>21</v>
      </c>
      <c r="V1" s="9">
        <v>22</v>
      </c>
      <c r="W1" s="9">
        <v>23</v>
      </c>
      <c r="X1" s="9">
        <v>24</v>
      </c>
      <c r="Y1" s="9">
        <v>25</v>
      </c>
      <c r="Z1" s="9">
        <v>26</v>
      </c>
      <c r="AA1" s="9">
        <v>27</v>
      </c>
      <c r="AB1" s="9">
        <v>28</v>
      </c>
      <c r="AC1" s="17">
        <v>29</v>
      </c>
      <c r="AD1" s="17">
        <v>30</v>
      </c>
    </row>
    <row r="2" spans="1:31" ht="21">
      <c r="A2" s="22" t="s">
        <v>94</v>
      </c>
      <c r="B2" s="12" t="s">
        <v>46</v>
      </c>
      <c r="C2" s="12" t="s">
        <v>20</v>
      </c>
      <c r="D2" s="12" t="s">
        <v>72</v>
      </c>
      <c r="E2" s="12" t="s">
        <v>73</v>
      </c>
      <c r="F2" s="18" t="s">
        <v>5</v>
      </c>
      <c r="G2" s="12" t="s">
        <v>4</v>
      </c>
      <c r="H2" s="12" t="s">
        <v>0</v>
      </c>
      <c r="I2" s="12" t="s">
        <v>1</v>
      </c>
      <c r="J2" s="12" t="s">
        <v>51</v>
      </c>
      <c r="K2" s="12" t="s">
        <v>52</v>
      </c>
      <c r="L2" s="12" t="s">
        <v>74</v>
      </c>
      <c r="M2" s="18" t="s">
        <v>75</v>
      </c>
      <c r="N2" s="12" t="s">
        <v>76</v>
      </c>
      <c r="O2" s="12" t="s">
        <v>77</v>
      </c>
      <c r="P2" s="12" t="s">
        <v>78</v>
      </c>
      <c r="Q2" s="12" t="s">
        <v>79</v>
      </c>
      <c r="R2" s="12" t="s">
        <v>80</v>
      </c>
      <c r="S2" s="18" t="s">
        <v>81</v>
      </c>
      <c r="T2" s="12" t="s">
        <v>82</v>
      </c>
      <c r="U2" s="12" t="s">
        <v>83</v>
      </c>
      <c r="V2" s="12" t="s">
        <v>84</v>
      </c>
      <c r="W2" s="12" t="s">
        <v>85</v>
      </c>
      <c r="X2" s="12" t="s">
        <v>86</v>
      </c>
      <c r="Y2" s="12" t="s">
        <v>87</v>
      </c>
      <c r="Z2" s="12" t="s">
        <v>88</v>
      </c>
      <c r="AA2" s="12" t="s">
        <v>89</v>
      </c>
      <c r="AB2" s="12" t="s">
        <v>90</v>
      </c>
      <c r="AC2" s="18" t="s">
        <v>91</v>
      </c>
      <c r="AD2" s="18" t="s">
        <v>92</v>
      </c>
      <c r="AE2"/>
    </row>
    <row r="3" spans="1:31" customFormat="1">
      <c r="A3" s="19">
        <f>F3</f>
        <v>300000118368974</v>
      </c>
      <c r="C3" t="s">
        <v>97</v>
      </c>
      <c r="D3" s="9"/>
      <c r="E3" t="s">
        <v>98</v>
      </c>
      <c r="F3" s="13">
        <v>300000118368974</v>
      </c>
      <c r="G3" s="23" t="s">
        <v>99</v>
      </c>
      <c r="H3" s="3">
        <v>43374</v>
      </c>
      <c r="I3" s="3">
        <v>1027428</v>
      </c>
      <c r="J3" t="s">
        <v>100</v>
      </c>
      <c r="K3" t="s">
        <v>101</v>
      </c>
      <c r="L3" t="s">
        <v>97</v>
      </c>
      <c r="M3" s="21">
        <v>300000118368973</v>
      </c>
      <c r="N3" t="s">
        <v>105</v>
      </c>
      <c r="S3" s="13">
        <v>300000002926998</v>
      </c>
      <c r="T3" t="s">
        <v>104</v>
      </c>
      <c r="U3" s="10">
        <v>43374</v>
      </c>
      <c r="V3" t="s">
        <v>106</v>
      </c>
      <c r="W3" s="10">
        <v>43404</v>
      </c>
      <c r="X3" s="10">
        <v>43405</v>
      </c>
      <c r="Y3" s="10">
        <v>43374</v>
      </c>
      <c r="Z3" s="10">
        <v>43404</v>
      </c>
      <c r="AA3" s="10">
        <v>43374</v>
      </c>
      <c r="AC3" s="21">
        <v>300000126736543</v>
      </c>
      <c r="AD3" s="21">
        <v>300000000641381</v>
      </c>
    </row>
    <row r="4" spans="1:31" customFormat="1">
      <c r="A4" s="19">
        <f>F4</f>
        <v>300000118971968</v>
      </c>
      <c r="C4" t="s">
        <v>97</v>
      </c>
      <c r="D4" s="9"/>
      <c r="E4" t="s">
        <v>98</v>
      </c>
      <c r="F4" s="13">
        <v>300000118971968</v>
      </c>
      <c r="G4" s="23" t="s">
        <v>99</v>
      </c>
      <c r="H4" s="3">
        <v>37987</v>
      </c>
      <c r="I4" s="3">
        <v>1027428</v>
      </c>
      <c r="J4" t="s">
        <v>100</v>
      </c>
      <c r="K4" t="s">
        <v>101</v>
      </c>
      <c r="L4" t="s">
        <v>97</v>
      </c>
      <c r="M4" s="21">
        <v>300000118971967</v>
      </c>
      <c r="N4" t="s">
        <v>102</v>
      </c>
      <c r="O4" s="10">
        <v>42948</v>
      </c>
      <c r="S4" s="13">
        <v>300000002947956</v>
      </c>
      <c r="T4" t="s">
        <v>103</v>
      </c>
      <c r="U4" s="10">
        <v>37987</v>
      </c>
      <c r="X4" s="10">
        <v>41395</v>
      </c>
      <c r="Y4" s="10">
        <v>41365</v>
      </c>
      <c r="Z4" s="10">
        <v>109574</v>
      </c>
      <c r="AA4" s="10">
        <v>41334</v>
      </c>
      <c r="AC4" s="21">
        <v>300000126668811</v>
      </c>
      <c r="AD4" s="21">
        <v>300000000641381</v>
      </c>
    </row>
    <row r="5" spans="1:31" customFormat="1" ht="15"/>
    <row r="6" spans="1:31" customFormat="1" ht="15"/>
    <row r="7" spans="1:31" customFormat="1" ht="15"/>
    <row r="8" spans="1:31" customFormat="1" ht="15"/>
    <row r="9" spans="1:31" customFormat="1" ht="15"/>
    <row r="10" spans="1:31" customFormat="1" ht="15"/>
    <row r="11" spans="1:31" customFormat="1" ht="15"/>
    <row r="12" spans="1:31" customFormat="1" ht="15"/>
    <row r="13" spans="1:31" customFormat="1" ht="15"/>
  </sheetData>
  <sortState xmlns:xlrd2="http://schemas.microsoft.com/office/spreadsheetml/2017/richdata2" ref="A3:AE15">
    <sortCondition ref="F3:F15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4"/>
  <sheetViews>
    <sheetView workbookViewId="0">
      <pane ySplit="2" topLeftCell="A3" activePane="bottomLeft" state="frozen"/>
      <selection pane="bottomLeft" activeCell="F17" sqref="E17:F17"/>
    </sheetView>
  </sheetViews>
  <sheetFormatPr defaultRowHeight="15"/>
  <cols>
    <col min="1" max="2" width="16.140625" bestFit="1" customWidth="1"/>
    <col min="3" max="3" width="10.7109375" bestFit="1" customWidth="1"/>
    <col min="4" max="4" width="8.7109375" bestFit="1" customWidth="1"/>
    <col min="5" max="16" width="10.7109375" bestFit="1" customWidth="1"/>
  </cols>
  <sheetData>
    <row r="1" spans="1:23">
      <c r="A1" s="13"/>
      <c r="B1" s="13"/>
    </row>
    <row r="2" spans="1:23" s="11" customFormat="1" ht="42">
      <c r="A2" s="20" t="s">
        <v>94</v>
      </c>
      <c r="B2" s="20" t="s">
        <v>7</v>
      </c>
      <c r="C2" s="12" t="s">
        <v>0</v>
      </c>
      <c r="D2" s="12" t="s">
        <v>1</v>
      </c>
      <c r="E2" s="12" t="s">
        <v>51</v>
      </c>
      <c r="F2" s="18" t="s">
        <v>75</v>
      </c>
      <c r="G2" s="12" t="s">
        <v>76</v>
      </c>
      <c r="H2" s="12" t="s">
        <v>77</v>
      </c>
      <c r="I2" s="12" t="s">
        <v>78</v>
      </c>
      <c r="J2" s="12" t="s">
        <v>79</v>
      </c>
      <c r="K2" s="12" t="s">
        <v>80</v>
      </c>
      <c r="L2" s="18" t="s">
        <v>81</v>
      </c>
      <c r="M2" s="12" t="s">
        <v>82</v>
      </c>
      <c r="N2" s="12" t="s">
        <v>83</v>
      </c>
      <c r="O2" s="12" t="s">
        <v>84</v>
      </c>
      <c r="P2" s="12" t="s">
        <v>85</v>
      </c>
      <c r="Q2" s="12" t="s">
        <v>86</v>
      </c>
      <c r="R2" s="12" t="s">
        <v>87</v>
      </c>
      <c r="S2" s="12" t="s">
        <v>88</v>
      </c>
      <c r="T2" s="12" t="s">
        <v>89</v>
      </c>
      <c r="U2" s="12" t="s">
        <v>90</v>
      </c>
      <c r="V2" s="18" t="s">
        <v>91</v>
      </c>
      <c r="W2" s="18" t="s">
        <v>92</v>
      </c>
    </row>
    <row r="3" spans="1:23">
      <c r="A3" s="13">
        <v>300000118368974</v>
      </c>
      <c r="B3" s="13">
        <f>_xlfn.IFNA(VLOOKUP($A3,HCM!$A$3:$AD$811,1,FALSE),"Not Loaded")</f>
        <v>300000118368974</v>
      </c>
      <c r="C3" t="str">
        <f>IF($B3="Not Loaded","Not Loaded",IF(VLOOKUP($A3,STG!$A$3:$AZ$15076,6,FALSE)=VLOOKUP($A3,HDL!$A$3:$AZ$10401,8,FALSE),IF(VLOOKUP($A3,HDL!$A$3:$AZ$10401,8,FALSE)=VLOOKUP($A3,HCM!$A$3:$AZ$10810,8,FALSE),"OK","HCM&lt;&gt;HDL"),"STG&lt;&gt;HDL"))</f>
        <v>OK</v>
      </c>
      <c r="D3" t="str">
        <f>IF($B3="Not Loaded","Not Loaded",IF(VLOOKUP($A3,STG!$A$3:$AZ$15076,7,FALSE)=VLOOKUP($A3,HDL!$A$3:$AZ$10401,9,FALSE),IF(VLOOKUP($A3,HDL!$A$3:$AZ$10401,9,FALSE)=VLOOKUP($A3,HCM!$A$3:$AZ$10810,9,FALSE),"OK","HCM&lt;&gt;HDL"),"STG&lt;&gt;HDL"))</f>
        <v>OK</v>
      </c>
      <c r="E3" t="str">
        <f>IF($B3="Not Loaded","Not Loaded",IF(VLOOKUP($A3,STG!$A$3:$AZ$15076,8,FALSE)=VLOOKUP($A3,HDL!$A$3:$AZ$10401,10,FALSE),IF(VLOOKUP($A3,HDL!$A$3:$AZ$10401,10,FALSE)=VLOOKUP($A3,HCM!$A$3:$AZ$10810,10,FALSE),"OK","HCM&lt;&gt;HDL"),"STG&lt;&gt;HDL"))</f>
        <v>OK</v>
      </c>
      <c r="F3" t="str">
        <f>IF($B3="Not Loaded","Not Loaded",IF(VLOOKUP($A3,STG!$A$3:$AZ$15076,11,FALSE)=VLOOKUP($A3,HDL!$A$3:$AZ$10401,13,FALSE),IF(VLOOKUP($A3,HDL!$A$3:$AZ$10401,13,FALSE)=VLOOKUP($A3,HCM!$A$3:$AZ$10810,13,FALSE),"OK","HCM&lt;&gt;HDL"),"STG&lt;&gt;HDL"))</f>
        <v>OK</v>
      </c>
      <c r="G3" t="str">
        <f>IF($B3="Not Loaded","Not Loaded",IF(VLOOKUP($A3,STG!$A$3:$AZ$15076,12,FALSE)=VLOOKUP($A3,HDL!$A$3:$AZ$10401,14,FALSE),IF(VLOOKUP($A3,HDL!$A$3:$AZ$10401,14,FALSE)=VLOOKUP($A3,HCM!$A$3:$AZ$10810,14,FALSE),"OK","HCM&lt;&gt;HDL"),"STG&lt;&gt;HDL"))</f>
        <v>OK</v>
      </c>
      <c r="H3" t="str">
        <f>IF($B3="Not Loaded","Not Loaded",IF(VLOOKUP($A3,STG!$A$3:$AZ$15076,13,FALSE)=VLOOKUP($A3,HDL!$A$3:$AZ$10401,15,FALSE),IF(VLOOKUP($A3,HDL!$A$3:$AZ$10401,15,FALSE)=VLOOKUP($A3,HCM!$A$3:$AZ$10810,15,FALSE),"OK","HCM&lt;&gt;HDL"),"STG&lt;&gt;HDL"))</f>
        <v>OK</v>
      </c>
      <c r="I3" t="str">
        <f>IF($B3="Not Loaded","Not Loaded",IF(VLOOKUP($A3,STG!$A$3:$AZ$15076,14,FALSE)=VLOOKUP($A3,HDL!$A$3:$AZ$10401,16,FALSE),IF(VLOOKUP($A3,HDL!$A$3:$AZ$10401,16,FALSE)=VLOOKUP($A3,HCM!$A$3:$AZ$10810,16,FALSE),"OK","HCM&lt;&gt;HDL"),"STG&lt;&gt;HDL"))</f>
        <v>OK</v>
      </c>
      <c r="J3" t="str">
        <f>IF($B3="Not Loaded","Not Loaded",IF(VLOOKUP($A3,STG!$A$3:$AZ$15076,15,FALSE)=VLOOKUP($A3,HDL!$A$3:$AZ$10401,17,FALSE),IF(VLOOKUP($A3,HDL!$A$3:$AZ$10401,17,FALSE)=VLOOKUP($A3,HCM!$A$3:$AZ$10810,17,FALSE),"OK","HCM&lt;&gt;HDL"),"STG&lt;&gt;HDL"))</f>
        <v>OK</v>
      </c>
      <c r="K3" t="str">
        <f>IF($B3="Not Loaded","Not Loaded",IF(VLOOKUP($A3,STG!$A$3:$AZ$15076,16,FALSE)=VLOOKUP($A3,HDL!$A$3:$AZ$10401,18,FALSE),IF(VLOOKUP($A3,HDL!$A$3:$AZ$10401,18,FALSE)=VLOOKUP($A3,HCM!$A$3:$AZ$10810,18,FALSE),"OK","HCM&lt;&gt;HDL"),"STG&lt;&gt;HDL"))</f>
        <v>OK</v>
      </c>
      <c r="L3" t="str">
        <f>IF($B3="Not Loaded","Not Loaded",IF(VLOOKUP($A3,STG!$A$3:$AZ$15076,17,FALSE)=VLOOKUP($A3,HDL!$A$3:$AZ$10401,19,FALSE),IF(VLOOKUP($A3,HDL!$A$3:$AZ$10401,19,FALSE)=VLOOKUP($A3,HCM!$A$3:$AZ$10810,19,FALSE),"OK","HCM&lt;&gt;HDL"),"STG&lt;&gt;HDL"))</f>
        <v>OK</v>
      </c>
      <c r="M3" t="str">
        <f>IF($B3="Not Loaded","Not Loaded",IF(VLOOKUP($A3,STG!$A$3:$AZ$15076,18,FALSE)=VLOOKUP($A3,HDL!$A$3:$AZ$10401,20,FALSE),IF(VLOOKUP($A3,HDL!$A$3:$AZ$10401,20,FALSE)=VLOOKUP($A3,HCM!$A$3:$AZ$10810,20,FALSE),"OK","HCM&lt;&gt;HDL"),"STG&lt;&gt;HDL"))</f>
        <v>OK</v>
      </c>
      <c r="N3" t="str">
        <f>IF($B3="Not Loaded","Not Loaded",IF(VLOOKUP($A3,STG!$A$3:$AZ$15076,19,FALSE)=VLOOKUP($A3,HDL!$A$3:$AZ$10401,21,FALSE),IF(VLOOKUP($A3,HDL!$A$3:$AZ$10401,21,FALSE)=VLOOKUP($A3,HCM!$A$3:$AZ$10810,21,FALSE),"OK","HCM&lt;&gt;HDL"),"STG&lt;&gt;HDL"))</f>
        <v>OK</v>
      </c>
      <c r="O3" t="str">
        <f>IF($B3="Not Loaded","Not Loaded",IF(VLOOKUP($A3,STG!$A$3:$AZ$15076,20,FALSE)=VLOOKUP($A3,HDL!$A$3:$AZ$10401,22,FALSE),IF(VLOOKUP($A3,HDL!$A$3:$AZ$10401,22,FALSE)=VLOOKUP($A3,HCM!$A$3:$AZ$10810,22,FALSE),"OK","HCM&lt;&gt;HDL"),"STG&lt;&gt;HDL"))</f>
        <v>OK</v>
      </c>
      <c r="P3" t="str">
        <f>IF($B3="Not Loaded","Not Loaded",IF(VLOOKUP($A3,STG!$A$3:$AZ$15076,21,FALSE)=VLOOKUP($A3,HDL!$A$3:$AZ$10401,23,FALSE),IF(VLOOKUP($A3,HDL!$A$3:$AZ$10401,23,FALSE)=VLOOKUP($A3,HCM!$A$3:$AZ$10810,23,FALSE),"OK","HCM&lt;&gt;HDL"),"STG&lt;&gt;HDL"))</f>
        <v>OK</v>
      </c>
      <c r="Q3" t="str">
        <f>IF($B3="Not Loaded","Not Loaded",IF(VLOOKUP($A3,STG!$A$3:$AZ$15076,22,FALSE)=VLOOKUP($A3,HDL!$A$3:$AZ$10401,24,FALSE),IF(VLOOKUP($A3,HDL!$A$3:$AZ$10401,24,FALSE)=VLOOKUP($A3,HCM!$A$3:$AZ$10810,24,FALSE),"OK","HCM&lt;&gt;HDL"),"STG&lt;&gt;HDL"))</f>
        <v>OK</v>
      </c>
      <c r="R3" t="str">
        <f>IF($B3="Not Loaded","Not Loaded",IF(VLOOKUP($A3,STG!$A$3:$AZ$15076,23,FALSE)=VLOOKUP($A3,HDL!$A$3:$AZ$10401,25,FALSE),IF(VLOOKUP($A3,HDL!$A$3:$AZ$10401,25,FALSE)=VLOOKUP($A3,HCM!$A$3:$AZ$10810,25,FALSE),"OK","HCM&lt;&gt;HDL"),"STG&lt;&gt;HDL"))</f>
        <v>OK</v>
      </c>
      <c r="S3" t="str">
        <f>IF($B3="Not Loaded","Not Loaded",IF(VLOOKUP($A3,STG!$A$3:$AZ$15076,24,FALSE)=VLOOKUP($A3,HDL!$A$3:$AZ$10401,26,FALSE),IF(VLOOKUP($A3,HDL!$A$3:$AZ$10401,26,FALSE)=VLOOKUP($A3,HCM!$A$3:$AZ$10810,26,FALSE),"OK","HCM&lt;&gt;HDL"),"STG&lt;&gt;HDL"))</f>
        <v>OK</v>
      </c>
      <c r="T3" t="str">
        <f>IF($B3="Not Loaded","Not Loaded",IF(VLOOKUP($A3,STG!$A$3:$AZ$15076,25,FALSE)=VLOOKUP($A3,HDL!$A$3:$AZ$10401,27,FALSE),IF(VLOOKUP($A3,HDL!$A$3:$AZ$10401,27,FALSE)=VLOOKUP($A3,HCM!$A$3:$AZ$10810,27,FALSE),"OK","HCM&lt;&gt;HDL"),"STG&lt;&gt;HDL"))</f>
        <v>OK</v>
      </c>
      <c r="U3" t="str">
        <f>IF($B3="Not Loaded","Not Loaded",IF(VLOOKUP($A3,STG!$A$3:$AZ$15076,26,FALSE)=VLOOKUP($A3,HDL!$A$3:$AZ$10401,28,FALSE),IF(VLOOKUP($A3,HDL!$A$3:$AZ$10401,28,FALSE)=VLOOKUP($A3,HCM!$A$3:$AZ$10810,28,FALSE),"OK","HCM&lt;&gt;HDL"),"STG&lt;&gt;HDL"))</f>
        <v>OK</v>
      </c>
      <c r="V3" t="str">
        <f>IF($B3="Not Loaded","Not Loaded",IF(VLOOKUP($A3,STG!$A$3:$AZ$15076,27,FALSE)=VLOOKUP($A3,HDL!$A$3:$AZ$10401,29,FALSE),IF(VLOOKUP($A3,HDL!$A$3:$AZ$10401,29,FALSE)=VLOOKUP($A3,HCM!$A$3:$AZ$10810,29,FALSE),"OK","HCM&lt;&gt;HDL"),"STG&lt;&gt;HDL"))</f>
        <v>OK</v>
      </c>
      <c r="W3" t="str">
        <f>IF($B3="Not Loaded","Not Loaded",IF(VLOOKUP($A3,STG!$A$3:$AZ$15076,28,FALSE)=VLOOKUP($A3,HDL!$A$3:$AZ$10401,30,FALSE),IF(VLOOKUP($A3,HDL!$A$3:$AZ$10401,30,FALSE)=VLOOKUP($A3,HCM!$A$3:$AZ$10810,30,FALSE),"OK","HCM&lt;&gt;HDL"),"STG&lt;&gt;HDL"))</f>
        <v>OK</v>
      </c>
    </row>
    <row r="4" spans="1:23">
      <c r="A4" s="13">
        <v>300000118971968</v>
      </c>
      <c r="B4" s="13">
        <f>_xlfn.IFNA(VLOOKUP($A4,HCM!$A$3:$AD$811,1,FALSE),"Not Loaded")</f>
        <v>300000118971968</v>
      </c>
      <c r="C4" t="str">
        <f>IF($B4="Not Loaded","Not Loaded",IF(VLOOKUP($A4,STG!$A$3:$AZ$15076,6,FALSE)=VLOOKUP($A4,HDL!$A$3:$AZ$10401,8,FALSE),IF(VLOOKUP($A4,HDL!$A$3:$AZ$10401,8,FALSE)=VLOOKUP($A4,HCM!$A$3:$AZ$10810,8,FALSE),"OK","HCM&lt;&gt;HDL"),"STG&lt;&gt;HDL"))</f>
        <v>OK</v>
      </c>
      <c r="D4" t="str">
        <f>IF($B4="Not Loaded","Not Loaded",IF(VLOOKUP($A4,STG!$A$3:$AZ$15076,7,FALSE)=VLOOKUP($A4,HDL!$A$3:$AZ$10401,9,FALSE),IF(VLOOKUP($A4,HDL!$A$3:$AZ$10401,9,FALSE)=VLOOKUP($A4,HCM!$A$3:$AZ$10810,9,FALSE),"OK","HCM&lt;&gt;HDL"),"STG&lt;&gt;HDL"))</f>
        <v>OK</v>
      </c>
      <c r="E4" t="str">
        <f>IF($B4="Not Loaded","Not Loaded",IF(VLOOKUP($A4,STG!$A$3:$AZ$15076,8,FALSE)=VLOOKUP($A4,HDL!$A$3:$AZ$10401,10,FALSE),IF(VLOOKUP($A4,HDL!$A$3:$AZ$10401,10,FALSE)=VLOOKUP($A4,HCM!$A$3:$AZ$10810,10,FALSE),"OK","HCM&lt;&gt;HDL"),"STG&lt;&gt;HDL"))</f>
        <v>OK</v>
      </c>
      <c r="F4" t="str">
        <f>IF($B4="Not Loaded","Not Loaded",IF(VLOOKUP($A4,STG!$A$3:$AZ$15076,11,FALSE)=VLOOKUP($A4,HDL!$A$3:$AZ$10401,13,FALSE),IF(VLOOKUP($A4,HDL!$A$3:$AZ$10401,13,FALSE)=VLOOKUP($A4,HCM!$A$3:$AZ$10810,13,FALSE),"OK","HCM&lt;&gt;HDL"),"STG&lt;&gt;HDL"))</f>
        <v>OK</v>
      </c>
      <c r="G4" t="str">
        <f>IF($B4="Not Loaded","Not Loaded",IF(VLOOKUP($A4,STG!$A$3:$AZ$15076,12,FALSE)=VLOOKUP($A4,HDL!$A$3:$AZ$10401,14,FALSE),IF(VLOOKUP($A4,HDL!$A$3:$AZ$10401,14,FALSE)=VLOOKUP($A4,HCM!$A$3:$AZ$10810,14,FALSE),"OK","HCM&lt;&gt;HDL"),"STG&lt;&gt;HDL"))</f>
        <v>OK</v>
      </c>
      <c r="H4" t="str">
        <f>IF($B4="Not Loaded","Not Loaded",IF(VLOOKUP($A4,STG!$A$3:$AZ$15076,13,FALSE)=VLOOKUP($A4,HDL!$A$3:$AZ$10401,15,FALSE),IF(VLOOKUP($A4,HDL!$A$3:$AZ$10401,15,FALSE)=VLOOKUP($A4,HCM!$A$3:$AZ$10810,15,FALSE),"OK","HCM&lt;&gt;HDL"),"STG&lt;&gt;HDL"))</f>
        <v>OK</v>
      </c>
      <c r="I4" t="str">
        <f>IF($B4="Not Loaded","Not Loaded",IF(VLOOKUP($A4,STG!$A$3:$AZ$15076,14,FALSE)=VLOOKUP($A4,HDL!$A$3:$AZ$10401,16,FALSE),IF(VLOOKUP($A4,HDL!$A$3:$AZ$10401,16,FALSE)=VLOOKUP($A4,HCM!$A$3:$AZ$10810,16,FALSE),"OK","HCM&lt;&gt;HDL"),"STG&lt;&gt;HDL"))</f>
        <v>OK</v>
      </c>
      <c r="J4" t="str">
        <f>IF($B4="Not Loaded","Not Loaded",IF(VLOOKUP($A4,STG!$A$3:$AZ$15076,15,FALSE)=VLOOKUP($A4,HDL!$A$3:$AZ$10401,17,FALSE),IF(VLOOKUP($A4,HDL!$A$3:$AZ$10401,17,FALSE)=VLOOKUP($A4,HCM!$A$3:$AZ$10810,17,FALSE),"OK","HCM&lt;&gt;HDL"),"STG&lt;&gt;HDL"))</f>
        <v>OK</v>
      </c>
      <c r="K4" t="str">
        <f>IF($B4="Not Loaded","Not Loaded",IF(VLOOKUP($A4,STG!$A$3:$AZ$15076,16,FALSE)=VLOOKUP($A4,HDL!$A$3:$AZ$10401,18,FALSE),IF(VLOOKUP($A4,HDL!$A$3:$AZ$10401,18,FALSE)=VLOOKUP($A4,HCM!$A$3:$AZ$10810,18,FALSE),"OK","HCM&lt;&gt;HDL"),"STG&lt;&gt;HDL"))</f>
        <v>OK</v>
      </c>
      <c r="L4" t="str">
        <f>IF($B4="Not Loaded","Not Loaded",IF(VLOOKUP($A4,STG!$A$3:$AZ$15076,17,FALSE)=VLOOKUP($A4,HDL!$A$3:$AZ$10401,19,FALSE),IF(VLOOKUP($A4,HDL!$A$3:$AZ$10401,19,FALSE)=VLOOKUP($A4,HCM!$A$3:$AZ$10810,19,FALSE),"OK","HCM&lt;&gt;HDL"),"STG&lt;&gt;HDL"))</f>
        <v>OK</v>
      </c>
      <c r="M4" t="str">
        <f>IF($B4="Not Loaded","Not Loaded",IF(VLOOKUP($A4,STG!$A$3:$AZ$15076,18,FALSE)=VLOOKUP($A4,HDL!$A$3:$AZ$10401,20,FALSE),IF(VLOOKUP($A4,HDL!$A$3:$AZ$10401,20,FALSE)=VLOOKUP($A4,HCM!$A$3:$AZ$10810,20,FALSE),"OK","HCM&lt;&gt;HDL"),"STG&lt;&gt;HDL"))</f>
        <v>OK</v>
      </c>
      <c r="N4" t="str">
        <f>IF($B4="Not Loaded","Not Loaded",IF(VLOOKUP($A4,STG!$A$3:$AZ$15076,19,FALSE)=VLOOKUP($A4,HDL!$A$3:$AZ$10401,21,FALSE),IF(VLOOKUP($A4,HDL!$A$3:$AZ$10401,21,FALSE)=VLOOKUP($A4,HCM!$A$3:$AZ$10810,21,FALSE),"OK","HCM&lt;&gt;HDL"),"STG&lt;&gt;HDL"))</f>
        <v>OK</v>
      </c>
      <c r="O4" t="str">
        <f>IF($B4="Not Loaded","Not Loaded",IF(VLOOKUP($A4,STG!$A$3:$AZ$15076,20,FALSE)=VLOOKUP($A4,HDL!$A$3:$AZ$10401,22,FALSE),IF(VLOOKUP($A4,HDL!$A$3:$AZ$10401,22,FALSE)=VLOOKUP($A4,HCM!$A$3:$AZ$10810,22,FALSE),"OK","HCM&lt;&gt;HDL"),"STG&lt;&gt;HDL"))</f>
        <v>OK</v>
      </c>
      <c r="P4" t="str">
        <f>IF($B4="Not Loaded","Not Loaded",IF(VLOOKUP($A4,STG!$A$3:$AZ$15076,21,FALSE)=VLOOKUP($A4,HDL!$A$3:$AZ$10401,23,FALSE),IF(VLOOKUP($A4,HDL!$A$3:$AZ$10401,23,FALSE)=VLOOKUP($A4,HCM!$A$3:$AZ$10810,23,FALSE),"OK","HCM&lt;&gt;HDL"),"STG&lt;&gt;HDL"))</f>
        <v>OK</v>
      </c>
      <c r="Q4" t="str">
        <f>IF($B4="Not Loaded","Not Loaded",IF(VLOOKUP($A4,STG!$A$3:$AZ$15076,22,FALSE)=VLOOKUP($A4,HDL!$A$3:$AZ$10401,24,FALSE),IF(VLOOKUP($A4,HDL!$A$3:$AZ$10401,24,FALSE)=VLOOKUP($A4,HCM!$A$3:$AZ$10810,24,FALSE),"OK","HCM&lt;&gt;HDL"),"STG&lt;&gt;HDL"))</f>
        <v>OK</v>
      </c>
      <c r="R4" t="str">
        <f>IF($B4="Not Loaded","Not Loaded",IF(VLOOKUP($A4,STG!$A$3:$AZ$15076,23,FALSE)=VLOOKUP($A4,HDL!$A$3:$AZ$10401,25,FALSE),IF(VLOOKUP($A4,HDL!$A$3:$AZ$10401,25,FALSE)=VLOOKUP($A4,HCM!$A$3:$AZ$10810,25,FALSE),"OK","HCM&lt;&gt;HDL"),"STG&lt;&gt;HDL"))</f>
        <v>OK</v>
      </c>
      <c r="S4" t="str">
        <f>IF($B4="Not Loaded","Not Loaded",IF(VLOOKUP($A4,STG!$A$3:$AZ$15076,24,FALSE)=VLOOKUP($A4,HDL!$A$3:$AZ$10401,26,FALSE),IF(VLOOKUP($A4,HDL!$A$3:$AZ$10401,26,FALSE)=VLOOKUP($A4,HCM!$A$3:$AZ$10810,26,FALSE),"OK","HCM&lt;&gt;HDL"),"STG&lt;&gt;HDL"))</f>
        <v>OK</v>
      </c>
      <c r="T4" t="str">
        <f>IF($B4="Not Loaded","Not Loaded",IF(VLOOKUP($A4,STG!$A$3:$AZ$15076,25,FALSE)=VLOOKUP($A4,HDL!$A$3:$AZ$10401,27,FALSE),IF(VLOOKUP($A4,HDL!$A$3:$AZ$10401,27,FALSE)=VLOOKUP($A4,HCM!$A$3:$AZ$10810,27,FALSE),"OK","HCM&lt;&gt;HDL"),"STG&lt;&gt;HDL"))</f>
        <v>OK</v>
      </c>
      <c r="U4" t="str">
        <f>IF($B4="Not Loaded","Not Loaded",IF(VLOOKUP($A4,STG!$A$3:$AZ$15076,26,FALSE)=VLOOKUP($A4,HDL!$A$3:$AZ$10401,28,FALSE),IF(VLOOKUP($A4,HDL!$A$3:$AZ$10401,28,FALSE)=VLOOKUP($A4,HCM!$A$3:$AZ$10810,28,FALSE),"OK","HCM&lt;&gt;HDL"),"STG&lt;&gt;HDL"))</f>
        <v>OK</v>
      </c>
      <c r="V4" t="str">
        <f>IF($B4="Not Loaded","Not Loaded",IF(VLOOKUP($A4,STG!$A$3:$AZ$15076,27,FALSE)=VLOOKUP($A4,HDL!$A$3:$AZ$10401,29,FALSE),IF(VLOOKUP($A4,HDL!$A$3:$AZ$10401,29,FALSE)=VLOOKUP($A4,HCM!$A$3:$AZ$10810,29,FALSE),"OK","HCM&lt;&gt;HDL"),"STG&lt;&gt;HDL"))</f>
        <v>OK</v>
      </c>
      <c r="W4" t="str">
        <f>IF($B4="Not Loaded","Not Loaded",IF(VLOOKUP($A4,STG!$A$3:$AZ$15076,28,FALSE)=VLOOKUP($A4,HDL!$A$3:$AZ$10401,30,FALSE),IF(VLOOKUP($A4,HDL!$A$3:$AZ$10401,30,FALSE)=VLOOKUP($A4,HCM!$A$3:$AZ$10810,30,FALSE),"OK","HCM&lt;&gt;HDL"),"STG&lt;&gt;HDL"))</f>
        <v>OK</v>
      </c>
    </row>
  </sheetData>
  <conditionalFormatting sqref="E3:W4">
    <cfRule type="cellIs" dxfId="6" priority="10" operator="notEqual">
      <formula>"Ok"</formula>
    </cfRule>
    <cfRule type="cellIs" dxfId="5" priority="11" operator="equal">
      <formula>"Ok"</formula>
    </cfRule>
  </conditionalFormatting>
  <conditionalFormatting sqref="C3:W4">
    <cfRule type="cellIs" dxfId="4" priority="8" operator="notEqual">
      <formula>"Ok"</formula>
    </cfRule>
    <cfRule type="cellIs" dxfId="3" priority="9" operator="equal">
      <formula>"Ok"</formula>
    </cfRule>
  </conditionalFormatting>
  <conditionalFormatting sqref="C3:W4">
    <cfRule type="cellIs" dxfId="2" priority="3" operator="equal">
      <formula>"Not Loaded"</formula>
    </cfRule>
  </conditionalFormatting>
  <conditionalFormatting sqref="B3:B4">
    <cfRule type="cellIs" dxfId="1" priority="1" operator="equal">
      <formula>"Y"</formula>
    </cfRule>
    <cfRule type="cellIs" dxfId="0" priority="2" operator="equal">
      <formula>"Not Loaded"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16C95CC20AB845B736F04A9BD24BFB" ma:contentTypeVersion="12" ma:contentTypeDescription="Create a new document." ma:contentTypeScope="" ma:versionID="fed3b911dae7a8d08853fdd8a728eab0">
  <xsd:schema xmlns:xsd="http://www.w3.org/2001/XMLSchema" xmlns:xs="http://www.w3.org/2001/XMLSchema" xmlns:p="http://schemas.microsoft.com/office/2006/metadata/properties" xmlns:ns2="2b5b883c-7a23-4804-92ae-f91bd5a1abd0" xmlns:ns3="5315d58f-f294-41d1-8758-3ff4e1dfc33e" targetNamespace="http://schemas.microsoft.com/office/2006/metadata/properties" ma:root="true" ma:fieldsID="0cbface36da5e3b514ad6dab523ec295" ns2:_="" ns3:_="">
    <xsd:import namespace="2b5b883c-7a23-4804-92ae-f91bd5a1abd0"/>
    <xsd:import namespace="5315d58f-f294-41d1-8758-3ff4e1dfc3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b883c-7a23-4804-92ae-f91bd5a1ab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15d58f-f294-41d1-8758-3ff4e1dfc33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010853-3CBF-448C-AAE3-84148ADA1F2C}">
  <ds:schemaRefs>
    <ds:schemaRef ds:uri="9e5ebb6e-1584-4dc0-b988-3e8cf38876a9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sharepoint/v3"/>
    <ds:schemaRef ds:uri="http://purl.org/dc/terms/"/>
    <ds:schemaRef ds:uri="http://schemas.microsoft.com/office/2006/documentManagement/types"/>
    <ds:schemaRef ds:uri="http://schemas.microsoft.com/office/infopath/2007/PartnerControls"/>
    <ds:schemaRef ds:uri="ac6a0247-43fa-4535-a5fb-6906f8e53d52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7FBE8D2-42A9-4FC8-82FD-48DB7876D298}"/>
</file>

<file path=customXml/itemProps3.xml><?xml version="1.0" encoding="utf-8"?>
<ds:datastoreItem xmlns:ds="http://schemas.openxmlformats.org/officeDocument/2006/customXml" ds:itemID="{D068F988-00B7-4A59-A34E-511225284E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STG</vt:lpstr>
      <vt:lpstr>HDL</vt:lpstr>
      <vt:lpstr>HCM</vt:lpstr>
      <vt:lpstr>Rec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Niall McColl (Personal Administration Account)</dc:creator>
  <cp:lastModifiedBy>Lokesh Shanbhag</cp:lastModifiedBy>
  <dcterms:created xsi:type="dcterms:W3CDTF">2018-01-31T15:18:30Z</dcterms:created>
  <dcterms:modified xsi:type="dcterms:W3CDTF">2021-07-06T09:29:38Z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0x0101004516C95CC20AB845B736F04A9BD24BFB</vt:lpwstr>
  </property>
</Properties>
</file>