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shanbhagl\Desktop\Version 1\Projects\Maximise Data Migration Toolkit\MXDM 2.0\HCM_RECON_REPORTS\HCM Reconciliation Templates\"/>
    </mc:Choice>
  </mc:AlternateContent>
  <xr:revisionPtr revIDLastSave="0" documentId="13_ncr:1_{F03E494D-7790-4F3B-B96A-31481544D6DC}" xr6:coauthVersionLast="47" xr6:coauthVersionMax="47" xr10:uidLastSave="{00000000-0000-0000-0000-000000000000}"/>
  <bookViews>
    <workbookView xWindow="-120" yWindow="-120" windowWidth="29040" windowHeight="15840" tabRatio="719" activeTab="4" xr2:uid="{00000000-000D-0000-FFFF-FFFF00000000}"/>
  </bookViews>
  <sheets>
    <sheet name="Summary" sheetId="4" r:id="rId1"/>
    <sheet name="STG" sheetId="2" r:id="rId2"/>
    <sheet name="HDL" sheetId="5" r:id="rId3"/>
    <sheet name="HCM" sheetId="1" r:id="rId4"/>
    <sheet name="Rec" sheetId="3" r:id="rId5"/>
  </sheets>
  <definedNames>
    <definedName name="_xlnm._FilterDatabase" localSheetId="3" hidden="1">HCM!#REF!</definedName>
    <definedName name="_xlnm._FilterDatabase" localSheetId="2" hidden="1">HDL!#REF!</definedName>
    <definedName name="_xlnm._FilterDatabase" localSheetId="4" hidden="1">Rec!$A$2:$K$4</definedName>
    <definedName name="_xlnm._FilterDatabase" localSheetId="1" hidden="1">STG!#REF!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4" l="1"/>
  <c r="D9" i="4" l="1"/>
  <c r="B9" i="4"/>
  <c r="B4" i="3"/>
  <c r="B3" i="3"/>
  <c r="J3" i="3" s="1"/>
  <c r="C3" i="3" l="1"/>
  <c r="E3" i="3"/>
  <c r="G3" i="3"/>
  <c r="I3" i="3"/>
  <c r="C4" i="3"/>
  <c r="E4" i="3"/>
  <c r="G4" i="3"/>
  <c r="I4" i="3"/>
  <c r="F4" i="3"/>
  <c r="J4" i="3"/>
  <c r="D4" i="3"/>
  <c r="H4" i="3"/>
  <c r="D3" i="3"/>
  <c r="F3" i="3"/>
  <c r="H3" i="3"/>
  <c r="N10" i="4" l="1"/>
  <c r="J10" i="4"/>
  <c r="J12" i="4"/>
  <c r="J11" i="4"/>
  <c r="J13" i="4"/>
  <c r="K11" i="4"/>
  <c r="K13" i="4"/>
  <c r="K10" i="4"/>
  <c r="K12" i="4"/>
  <c r="G13" i="4"/>
  <c r="G11" i="4"/>
  <c r="G12" i="4"/>
  <c r="G10" i="4"/>
  <c r="N12" i="4"/>
  <c r="N13" i="4"/>
  <c r="L10" i="4"/>
  <c r="L12" i="4"/>
  <c r="L11" i="4"/>
  <c r="L13" i="4"/>
  <c r="H10" i="4"/>
  <c r="H12" i="4"/>
  <c r="H11" i="4"/>
  <c r="H13" i="4"/>
  <c r="M11" i="4"/>
  <c r="M13" i="4"/>
  <c r="M10" i="4"/>
  <c r="M12" i="4"/>
  <c r="I11" i="4"/>
  <c r="I13" i="4"/>
  <c r="I10" i="4"/>
  <c r="I12" i="4"/>
  <c r="N11" i="4"/>
  <c r="M14" i="4" l="1"/>
  <c r="H14" i="4"/>
  <c r="L14" i="4"/>
  <c r="G14" i="4"/>
  <c r="J14" i="4"/>
  <c r="I14" i="4"/>
  <c r="K14" i="4"/>
  <c r="N14" i="4"/>
</calcChain>
</file>

<file path=xl/sharedStrings.xml><?xml version="1.0" encoding="utf-8"?>
<sst xmlns="http://schemas.openxmlformats.org/spreadsheetml/2006/main" count="116" uniqueCount="59">
  <si>
    <t>EFFECTIVE_START_DATE</t>
  </si>
  <si>
    <t>EFFECTIVE_END_DATE</t>
  </si>
  <si>
    <t>HCM</t>
  </si>
  <si>
    <t>Data Migration Reconciliation</t>
  </si>
  <si>
    <t>SOURCE_SYSTEM_OWNER</t>
  </si>
  <si>
    <t>SOURCE_SYSTEM_ID</t>
  </si>
  <si>
    <t>Count of records</t>
  </si>
  <si>
    <t>Loaded?</t>
  </si>
  <si>
    <t>Not Loaded</t>
  </si>
  <si>
    <t>Loaded OK</t>
  </si>
  <si>
    <t>Entity</t>
  </si>
  <si>
    <t>Environment</t>
  </si>
  <si>
    <t>Date</t>
  </si>
  <si>
    <t>HDL</t>
  </si>
  <si>
    <t>STG</t>
  </si>
  <si>
    <t>STG&lt;&gt;HDL</t>
  </si>
  <si>
    <t>Total Records</t>
  </si>
  <si>
    <t>HCM&lt;&gt;HDL</t>
  </si>
  <si>
    <t>SourceSystemOwner</t>
  </si>
  <si>
    <t>SourceSystemId</t>
  </si>
  <si>
    <t>LEGISLATIVE_DATA_GROUP_NAME</t>
  </si>
  <si>
    <t>DIR_CARD_DEFINITION_NAME</t>
  </si>
  <si>
    <t>ASSIGNMENT_NUMBER</t>
  </si>
  <si>
    <t>TAX_REPORTING_UNIT_NAME</t>
  </si>
  <si>
    <t>DIR_CARD_ID</t>
  </si>
  <si>
    <t>DIR_CARD_COMP_ID</t>
  </si>
  <si>
    <t>DIR_CARD_COMP_DEF_NAME</t>
  </si>
  <si>
    <t>DIR_CARD_COMP_DEF_ID</t>
  </si>
  <si>
    <t>METADATA</t>
  </si>
  <si>
    <t>ComponentAssociation</t>
  </si>
  <si>
    <t>EffectiveStartDate</t>
  </si>
  <si>
    <t>EffectiveEndDate</t>
  </si>
  <si>
    <t>LegislativeDataGroupName</t>
  </si>
  <si>
    <t>DirCardDefinitionName</t>
  </si>
  <si>
    <t>TaxReportingUnitName</t>
  </si>
  <si>
    <t>DirCardId</t>
  </si>
  <si>
    <t>DirCardCompId</t>
  </si>
  <si>
    <t>DirCardCompDefName</t>
  </si>
  <si>
    <t>DirCardCompDefId</t>
  </si>
  <si>
    <t>OBJECT_NAME</t>
  </si>
  <si>
    <t>LEGISLATIVEDATAGROUPNAME</t>
  </si>
  <si>
    <t>TaxReportingName</t>
  </si>
  <si>
    <t>DIRCARDID</t>
  </si>
  <si>
    <t>DIRCARDCOMPID</t>
  </si>
  <si>
    <t>DIRCARDCOMPDEFNAME</t>
  </si>
  <si>
    <t>DIRCARDCOMPDEFID</t>
  </si>
  <si>
    <t>PAE Association</t>
  </si>
  <si>
    <t>Unique Identifier</t>
  </si>
  <si>
    <t>PROD</t>
  </si>
  <si>
    <t>DATA_MIGRATION</t>
  </si>
  <si>
    <t>GB Legislative Data Group</t>
  </si>
  <si>
    <t>Pensions Automatic Enrolment</t>
  </si>
  <si>
    <t>The University of Birmingham</t>
  </si>
  <si>
    <t>PAECARD_300000118956959_300000120373059_ASSO</t>
  </si>
  <si>
    <t>PAECARD_300000118956958_300000120373060_ASSO</t>
  </si>
  <si>
    <t>PAECARD_300000118971866_300000118971960_ASSO</t>
  </si>
  <si>
    <t>CalculationCardAssociations</t>
  </si>
  <si>
    <t>E1512292</t>
  </si>
  <si>
    <t>E1990491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</si>
</sst>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theme="1"/>
      <name val="Calibri"/>
      <family val="2"/>
      <scheme val="minor"/>
    </font>
    <font>
      <sz val="8"/>
      <color theme="1"/>
      <name val="Tahoma"/>
    </font>
    <font>
      <sz val="8"/>
      <color theme="1"/>
      <name val="Tahoma"/>
      <family val="2"/>
    </font>
    <font>
      <sz val="11"/>
      <name val="Dialog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12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4" fontId="0" fillId="0" borderId="0" xfId="0" applyNumberFormat="1"/>
    <xf numFmtId="0" fontId="0" fillId="0" borderId="0" xfId="0" applyNumberFormat="1"/>
    <xf numFmtId="0" fontId="4" fillId="0" borderId="0" xfId="0" applyFont="1"/>
    <xf numFmtId="0" fontId="0" fillId="3" borderId="0" xfId="0" applyFill="1"/>
    <xf numFmtId="0" fontId="5" fillId="0" borderId="0" xfId="1" applyFont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15" fontId="0" fillId="0" borderId="0" xfId="0" applyNumberFormat="1"/>
    <xf numFmtId="0" fontId="7" fillId="2" borderId="1" xfId="0" applyFont="1" applyFill="1" applyBorder="1" applyAlignment="1">
      <alignment horizontal="left" vertical="top" wrapText="1"/>
    </xf>
    <xf numFmtId="0" fontId="8" fillId="0" borderId="0" xfId="0" applyFont="1"/>
    <xf numFmtId="0" fontId="9" fillId="2" borderId="1" xfId="0" applyFont="1" applyFill="1" applyBorder="1" applyAlignment="1">
      <alignment horizontal="left" vertical="top" wrapText="1"/>
    </xf>
    <xf numFmtId="1" fontId="0" fillId="0" borderId="0" xfId="0" applyNumberFormat="1"/>
    <xf numFmtId="1" fontId="6" fillId="0" borderId="0" xfId="0" applyNumberFormat="1" applyFont="1"/>
    <xf numFmtId="1" fontId="9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" fontId="11" fillId="0" borderId="0" xfId="0" applyNumberFormat="1" applyFont="1" applyAlignment="1">
      <alignment horizontal="right"/>
    </xf>
    <xf numFmtId="0" fontId="10" fillId="0" borderId="1" xfId="3" applyFont="1" applyBorder="1" applyAlignment="1">
      <alignment horizontal="left" vertical="top" wrapText="1"/>
    </xf>
    <xf numFmtId="14" fontId="10" fillId="0" borderId="1" xfId="3" applyNumberFormat="1" applyFont="1" applyBorder="1" applyAlignment="1">
      <alignment horizontal="left" vertical="top" wrapText="1"/>
    </xf>
    <xf numFmtId="1" fontId="10" fillId="0" borderId="1" xfId="3" applyNumberFormat="1" applyFont="1" applyBorder="1" applyAlignment="1">
      <alignment horizontal="left" vertical="top" wrapText="1"/>
    </xf>
    <xf numFmtId="1" fontId="10" fillId="0" borderId="1" xfId="3" applyNumberFormat="1" applyFont="1" applyBorder="1" applyAlignment="1">
      <alignment horizontal="right" vertical="top" wrapText="1"/>
    </xf>
    <xf numFmtId="0" fontId="10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</cellXfs>
  <cellStyles count="4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</cellStyles>
  <dxfs count="9">
    <dxf>
      <font>
        <color rgb="FF9C6500"/>
      </font>
      <fill>
        <patternFill>
          <bgColor rgb="FFFFEB9C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7" tint="-0.24994659260841701"/>
      </font>
      <fill>
        <patternFill>
          <bgColor theme="7" tint="0.59996337778862885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571500</xdr:colOff>
      <xdr:row>3</xdr:row>
      <xdr:rowOff>85827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8833" cy="731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zoomScale="90" zoomScaleNormal="90" workbookViewId="0">
      <selection activeCell="J5" sqref="J5"/>
    </sheetView>
  </sheetViews>
  <sheetFormatPr defaultRowHeight="15"/>
  <cols>
    <col min="1" max="1" width="18.5703125" customWidth="1"/>
    <col min="2" max="4" width="6.7109375" bestFit="1" customWidth="1"/>
    <col min="5" max="5" width="4.7109375" customWidth="1"/>
    <col min="6" max="6" width="4.85546875" customWidth="1"/>
    <col min="7" max="7" width="10.7109375" customWidth="1"/>
    <col min="10" max="10" width="11.140625" customWidth="1"/>
  </cols>
  <sheetData>
    <row r="1" spans="1:14" ht="21">
      <c r="H1" s="2" t="s">
        <v>3</v>
      </c>
    </row>
    <row r="2" spans="1:14">
      <c r="H2" t="s">
        <v>10</v>
      </c>
      <c r="J2" t="s">
        <v>46</v>
      </c>
    </row>
    <row r="3" spans="1:14">
      <c r="H3" t="s">
        <v>11</v>
      </c>
      <c r="J3" t="s">
        <v>48</v>
      </c>
    </row>
    <row r="4" spans="1:14">
      <c r="H4" t="s">
        <v>12</v>
      </c>
      <c r="J4" s="11">
        <v>43603</v>
      </c>
    </row>
    <row r="5" spans="1:14" ht="14.25" customHeight="1"/>
    <row r="7" spans="1:14">
      <c r="B7" s="26"/>
      <c r="C7" s="26"/>
    </row>
    <row r="8" spans="1:14">
      <c r="B8" s="1" t="s">
        <v>14</v>
      </c>
      <c r="C8" s="9" t="s">
        <v>13</v>
      </c>
      <c r="D8" s="1" t="s">
        <v>2</v>
      </c>
    </row>
    <row r="9" spans="1:14" ht="31.5">
      <c r="A9" s="7" t="s">
        <v>6</v>
      </c>
      <c r="B9">
        <f>COUNTA(STG!A3:A15242)</f>
        <v>3</v>
      </c>
      <c r="C9">
        <f>COUNTA(HDL!C3:C4)</f>
        <v>2</v>
      </c>
      <c r="D9">
        <f>COUNTA(HCM!$B3:B21268)</f>
        <v>2</v>
      </c>
      <c r="G9" s="14" t="s">
        <v>0</v>
      </c>
      <c r="H9" s="14" t="s">
        <v>1</v>
      </c>
      <c r="I9" s="14" t="s">
        <v>40</v>
      </c>
      <c r="J9" s="14" t="s">
        <v>41</v>
      </c>
      <c r="K9" s="17" t="s">
        <v>42</v>
      </c>
      <c r="L9" s="17" t="s">
        <v>43</v>
      </c>
      <c r="M9" s="14" t="s">
        <v>44</v>
      </c>
      <c r="N9" s="17" t="s">
        <v>45</v>
      </c>
    </row>
    <row r="10" spans="1:14">
      <c r="A10" s="7" t="s">
        <v>9</v>
      </c>
      <c r="G10">
        <f>COUNTIF(Rec!C$3:C$16673,"OK")</f>
        <v>2</v>
      </c>
      <c r="H10">
        <f>COUNTIF(Rec!D$3:D$16673,"OK")</f>
        <v>2</v>
      </c>
      <c r="I10">
        <f>COUNTIF(Rec!E$3:E$16673,"OK")</f>
        <v>2</v>
      </c>
      <c r="J10">
        <f>COUNTIF(Rec!F$3:F$16673,"OK")</f>
        <v>2</v>
      </c>
      <c r="K10">
        <f>COUNTIF(Rec!G$3:G$16673,"OK")</f>
        <v>2</v>
      </c>
      <c r="L10">
        <f>COUNTIF(Rec!H$3:H$16673,"OK")</f>
        <v>2</v>
      </c>
      <c r="M10">
        <f>COUNTIF(Rec!I$3:I$16673,"OK")</f>
        <v>2</v>
      </c>
      <c r="N10">
        <f>COUNTIF(Rec!J$3:J$16673,"OK")</f>
        <v>2</v>
      </c>
    </row>
    <row r="11" spans="1:14">
      <c r="A11" s="8" t="s">
        <v>15</v>
      </c>
      <c r="G11">
        <f>COUNTIF(Rec!C$3:C$16673,"STG&lt;&gt;HDL")</f>
        <v>0</v>
      </c>
      <c r="H11">
        <f>COUNTIF(Rec!D$3:D$16673,"STG&lt;&gt;HDL")</f>
        <v>0</v>
      </c>
      <c r="I11">
        <f>COUNTIF(Rec!E$3:E$16673,"STG&lt;&gt;HDL")</f>
        <v>0</v>
      </c>
      <c r="J11">
        <f>COUNTIF(Rec!F$3:F$16673,"STG&lt;&gt;HDL")</f>
        <v>0</v>
      </c>
      <c r="K11">
        <f>COUNTIF(Rec!G$3:G$16673,"STG&lt;&gt;HDL")</f>
        <v>0</v>
      </c>
      <c r="L11">
        <f>COUNTIF(Rec!H$3:H$16673,"STG&lt;&gt;HDL")</f>
        <v>0</v>
      </c>
      <c r="M11">
        <f>COUNTIF(Rec!I$3:I$16673,"STG&lt;&gt;HDL")</f>
        <v>0</v>
      </c>
      <c r="N11">
        <f>COUNTIF(Rec!J$3:J$16673,"STG&lt;&gt;HDL")</f>
        <v>0</v>
      </c>
    </row>
    <row r="12" spans="1:14">
      <c r="A12" s="8" t="s">
        <v>17</v>
      </c>
      <c r="G12">
        <f>COUNTIF(Rec!C$3:C$16673,"HCM&lt;&gt;HDL")</f>
        <v>0</v>
      </c>
      <c r="H12">
        <f>COUNTIF(Rec!D$3:D$16673,"HCM&lt;&gt;HDL")</f>
        <v>0</v>
      </c>
      <c r="I12">
        <f>COUNTIF(Rec!E$3:E$16673,"HCM&lt;&gt;HDL")</f>
        <v>0</v>
      </c>
      <c r="J12">
        <f>COUNTIF(Rec!F$3:F$16673,"HCM&lt;&gt;HDL")</f>
        <v>0</v>
      </c>
      <c r="K12">
        <f>COUNTIF(Rec!G$3:G$16673,"HCM&lt;&gt;HDL")</f>
        <v>0</v>
      </c>
      <c r="L12">
        <f>COUNTIF(Rec!H$3:H$16673,"HCM&lt;&gt;HDL")</f>
        <v>0</v>
      </c>
      <c r="M12">
        <f>COUNTIF(Rec!I$3:I$16673,"HCM&lt;&gt;HDL")</f>
        <v>0</v>
      </c>
      <c r="N12">
        <f>COUNTIF(Rec!J$3:J$16673,"HCM&lt;&gt;HDL")</f>
        <v>0</v>
      </c>
    </row>
    <row r="13" spans="1:14">
      <c r="A13" s="7" t="s">
        <v>8</v>
      </c>
      <c r="B13" s="5"/>
      <c r="C13" s="5"/>
      <c r="G13">
        <f>COUNTIF(Rec!C$3:C$16673,"Not Loaded")</f>
        <v>0</v>
      </c>
      <c r="H13">
        <f>COUNTIF(Rec!D$3:D$16673,"Not Loaded")</f>
        <v>0</v>
      </c>
      <c r="I13">
        <f>COUNTIF(Rec!E$3:E$16673,"Not Loaded")</f>
        <v>0</v>
      </c>
      <c r="J13">
        <f>COUNTIF(Rec!F$3:F$16673,"Not Loaded")</f>
        <v>0</v>
      </c>
      <c r="K13">
        <f>COUNTIF(Rec!G$3:G$16673,"Not Loaded")</f>
        <v>0</v>
      </c>
      <c r="L13">
        <f>COUNTIF(Rec!H$3:H$16673,"Not Loaded")</f>
        <v>0</v>
      </c>
      <c r="M13">
        <f>COUNTIF(Rec!I$3:I$16673,"Not Loaded")</f>
        <v>0</v>
      </c>
      <c r="N13">
        <f>COUNTIF(Rec!J$3:J$16673,"Not Loaded")</f>
        <v>0</v>
      </c>
    </row>
    <row r="14" spans="1:14">
      <c r="A14" s="7" t="s">
        <v>16</v>
      </c>
      <c r="G14">
        <f>SUM(G10:G13)</f>
        <v>2</v>
      </c>
      <c r="H14">
        <f t="shared" ref="H14:N14" si="0">SUM(H10:H13)</f>
        <v>2</v>
      </c>
      <c r="I14">
        <f t="shared" si="0"/>
        <v>2</v>
      </c>
      <c r="J14">
        <f t="shared" si="0"/>
        <v>2</v>
      </c>
      <c r="K14">
        <f t="shared" si="0"/>
        <v>2</v>
      </c>
      <c r="L14">
        <f t="shared" si="0"/>
        <v>2</v>
      </c>
      <c r="M14">
        <f t="shared" si="0"/>
        <v>2</v>
      </c>
      <c r="N14">
        <f t="shared" si="0"/>
        <v>2</v>
      </c>
    </row>
  </sheetData>
  <mergeCells count="1">
    <mergeCell ref="B7:C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pane ySplit="2" topLeftCell="A3" activePane="bottomLeft" state="frozen"/>
      <selection pane="bottomLeft" activeCell="A6" sqref="A6:XFD14759"/>
    </sheetView>
  </sheetViews>
  <sheetFormatPr defaultColWidth="16.7109375" defaultRowHeight="15"/>
  <cols>
    <col min="1" max="1" width="48.28515625" bestFit="1" customWidth="1"/>
    <col min="9" max="9" width="16.7109375" style="15"/>
    <col min="10" max="10" width="18.42578125" style="15" bestFit="1" customWidth="1"/>
    <col min="11" max="11" width="16.7109375" style="15"/>
    <col min="12" max="12" width="18.42578125" style="15" bestFit="1" customWidth="1"/>
    <col min="17" max="18" width="16.7109375" style="3"/>
  </cols>
  <sheetData>
    <row r="1" spans="1:1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 s="15">
        <v>9</v>
      </c>
      <c r="J1" s="15">
        <v>10</v>
      </c>
      <c r="K1" s="15">
        <v>11</v>
      </c>
      <c r="L1" s="15">
        <v>12</v>
      </c>
    </row>
    <row r="2" spans="1:12" s="18" customFormat="1" ht="30">
      <c r="A2" s="18" t="s">
        <v>5</v>
      </c>
      <c r="B2" s="18" t="s">
        <v>4</v>
      </c>
      <c r="C2" s="18" t="s">
        <v>0</v>
      </c>
      <c r="D2" s="18" t="s">
        <v>1</v>
      </c>
      <c r="E2" s="18" t="s">
        <v>20</v>
      </c>
      <c r="F2" s="18" t="s">
        <v>21</v>
      </c>
      <c r="G2" s="18" t="s">
        <v>22</v>
      </c>
      <c r="H2" s="18" t="s">
        <v>23</v>
      </c>
      <c r="I2" s="19" t="s">
        <v>24</v>
      </c>
      <c r="J2" s="19" t="s">
        <v>25</v>
      </c>
      <c r="K2" s="19" t="s">
        <v>26</v>
      </c>
      <c r="L2" s="19" t="s">
        <v>27</v>
      </c>
    </row>
    <row r="3" spans="1:12">
      <c r="A3" t="s">
        <v>54</v>
      </c>
      <c r="B3" t="s">
        <v>49</v>
      </c>
      <c r="C3" s="3">
        <v>41883</v>
      </c>
      <c r="D3" s="3">
        <v>1027428</v>
      </c>
      <c r="E3" t="s">
        <v>50</v>
      </c>
      <c r="F3" t="s">
        <v>51</v>
      </c>
      <c r="H3" t="s">
        <v>52</v>
      </c>
      <c r="I3" s="15">
        <v>300000120373060</v>
      </c>
      <c r="J3" s="20">
        <v>300000120373065</v>
      </c>
      <c r="K3" s="15" t="s">
        <v>51</v>
      </c>
      <c r="L3" s="20">
        <v>300000000641381</v>
      </c>
    </row>
    <row r="4" spans="1:12">
      <c r="A4" t="s">
        <v>53</v>
      </c>
      <c r="B4" t="s">
        <v>49</v>
      </c>
      <c r="C4" s="3">
        <v>43381</v>
      </c>
      <c r="D4" s="3">
        <v>1027428</v>
      </c>
      <c r="E4" t="s">
        <v>50</v>
      </c>
      <c r="F4" t="s">
        <v>51</v>
      </c>
      <c r="H4" t="s">
        <v>52</v>
      </c>
      <c r="I4" s="15">
        <v>300000120373059</v>
      </c>
      <c r="J4" s="20">
        <v>300000120373066</v>
      </c>
      <c r="K4" s="15" t="s">
        <v>51</v>
      </c>
      <c r="L4" s="20">
        <v>300000000641381</v>
      </c>
    </row>
    <row r="5" spans="1:12">
      <c r="A5" t="s">
        <v>55</v>
      </c>
      <c r="B5" t="s">
        <v>49</v>
      </c>
      <c r="C5" s="3">
        <v>42324</v>
      </c>
      <c r="D5" s="3">
        <v>1027428</v>
      </c>
      <c r="E5" t="s">
        <v>50</v>
      </c>
      <c r="F5" t="s">
        <v>51</v>
      </c>
      <c r="H5" t="s">
        <v>52</v>
      </c>
      <c r="I5" s="15">
        <v>300000118971960</v>
      </c>
      <c r="J5" s="20">
        <v>300000118971966</v>
      </c>
      <c r="K5" s="15" t="s">
        <v>51</v>
      </c>
      <c r="L5" s="20">
        <v>300000000641381</v>
      </c>
    </row>
  </sheetData>
  <sortState xmlns:xlrd2="http://schemas.microsoft.com/office/spreadsheetml/2017/richdata2" ref="A3:L5">
    <sortCondition ref="A3:A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"/>
  <sheetViews>
    <sheetView workbookViewId="0">
      <selection activeCell="A5" sqref="A5:XFD1048576"/>
    </sheetView>
  </sheetViews>
  <sheetFormatPr defaultColWidth="16.7109375" defaultRowHeight="15"/>
  <cols>
    <col min="1" max="1" width="16.7109375" style="6"/>
    <col min="10" max="11" width="18.42578125" style="15" bestFit="1" customWidth="1"/>
    <col min="12" max="12" width="16.85546875" style="15" bestFit="1" customWidth="1"/>
    <col min="13" max="13" width="18.42578125" style="15" bestFit="1" customWidth="1"/>
  </cols>
  <sheetData>
    <row r="1" spans="1:15">
      <c r="A1"/>
      <c r="C1" s="6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 s="15">
        <v>8</v>
      </c>
      <c r="K1" s="15">
        <v>9</v>
      </c>
      <c r="L1" s="15">
        <v>10</v>
      </c>
      <c r="M1" s="15">
        <v>11</v>
      </c>
      <c r="N1">
        <v>12</v>
      </c>
      <c r="O1" s="15">
        <v>13</v>
      </c>
    </row>
    <row r="2" spans="1:15" s="18" customFormat="1" ht="30">
      <c r="A2" s="18" t="s">
        <v>28</v>
      </c>
      <c r="B2" s="18" t="s">
        <v>29</v>
      </c>
      <c r="C2" s="18" t="s">
        <v>19</v>
      </c>
      <c r="D2" s="18" t="s">
        <v>18</v>
      </c>
      <c r="E2" s="18" t="s">
        <v>30</v>
      </c>
      <c r="F2" s="18" t="s">
        <v>31</v>
      </c>
      <c r="G2" s="18" t="s">
        <v>32</v>
      </c>
      <c r="H2" s="18" t="s">
        <v>33</v>
      </c>
      <c r="I2" s="18" t="s">
        <v>34</v>
      </c>
      <c r="J2" s="19" t="s">
        <v>35</v>
      </c>
      <c r="K2" s="19" t="s">
        <v>36</v>
      </c>
      <c r="L2" s="19" t="s">
        <v>37</v>
      </c>
      <c r="M2" s="19" t="s">
        <v>38</v>
      </c>
    </row>
    <row r="3" spans="1:15">
      <c r="A3"/>
      <c r="C3" t="s">
        <v>54</v>
      </c>
      <c r="D3" t="s">
        <v>49</v>
      </c>
      <c r="E3" s="3">
        <v>41883</v>
      </c>
      <c r="F3" s="3">
        <v>1027428</v>
      </c>
      <c r="G3" t="s">
        <v>50</v>
      </c>
      <c r="H3" t="s">
        <v>51</v>
      </c>
      <c r="I3" t="s">
        <v>52</v>
      </c>
      <c r="J3" s="20">
        <v>300000120373060</v>
      </c>
      <c r="K3" s="20">
        <v>300000120373065</v>
      </c>
      <c r="L3" t="s">
        <v>51</v>
      </c>
      <c r="M3" s="20">
        <v>300000000641381</v>
      </c>
    </row>
    <row r="4" spans="1:15">
      <c r="A4"/>
      <c r="C4" t="s">
        <v>53</v>
      </c>
      <c r="D4" t="s">
        <v>49</v>
      </c>
      <c r="E4" s="3">
        <v>43381</v>
      </c>
      <c r="F4" s="3">
        <v>1027428</v>
      </c>
      <c r="G4" t="s">
        <v>50</v>
      </c>
      <c r="H4" t="s">
        <v>51</v>
      </c>
      <c r="I4" t="s">
        <v>52</v>
      </c>
      <c r="J4" s="20">
        <v>300000120373059</v>
      </c>
      <c r="K4" s="20">
        <v>300000120373066</v>
      </c>
      <c r="L4" t="s">
        <v>51</v>
      </c>
      <c r="M4" s="20">
        <v>300000000641381</v>
      </c>
    </row>
  </sheetData>
  <sortState xmlns:xlrd2="http://schemas.microsoft.com/office/spreadsheetml/2017/richdata2" ref="C4:M4">
    <sortCondition ref="C4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"/>
  <sheetViews>
    <sheetView workbookViewId="0">
      <pane ySplit="2" topLeftCell="A3" activePane="bottomLeft" state="frozen"/>
      <selection pane="bottomLeft" activeCell="A5" sqref="A5:XFD8732"/>
    </sheetView>
  </sheetViews>
  <sheetFormatPr defaultColWidth="16.7109375" defaultRowHeight="15"/>
  <sheetData>
    <row r="1" spans="1:13" s="10" customFormat="1" ht="15.75"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</row>
    <row r="2" spans="1:13" s="10" customFormat="1" ht="21">
      <c r="A2" s="25" t="s">
        <v>39</v>
      </c>
      <c r="B2" s="14" t="s">
        <v>5</v>
      </c>
      <c r="C2" s="14" t="s">
        <v>4</v>
      </c>
      <c r="D2" s="14" t="s">
        <v>0</v>
      </c>
      <c r="E2" s="14" t="s">
        <v>1</v>
      </c>
      <c r="F2" s="14" t="s">
        <v>40</v>
      </c>
      <c r="G2" s="14" t="s">
        <v>22</v>
      </c>
      <c r="H2" s="14" t="s">
        <v>41</v>
      </c>
      <c r="I2" s="17" t="s">
        <v>42</v>
      </c>
      <c r="J2" s="17" t="s">
        <v>43</v>
      </c>
      <c r="K2" s="17" t="s">
        <v>44</v>
      </c>
      <c r="L2" s="17" t="s">
        <v>45</v>
      </c>
      <c r="M2"/>
    </row>
    <row r="3" spans="1:13" s="10" customFormat="1" ht="31.5">
      <c r="A3" s="21" t="s">
        <v>56</v>
      </c>
      <c r="B3" s="21" t="s">
        <v>54</v>
      </c>
      <c r="C3" s="21" t="s">
        <v>49</v>
      </c>
      <c r="D3" s="22">
        <v>41883</v>
      </c>
      <c r="E3" s="22">
        <v>1027428</v>
      </c>
      <c r="F3" s="21" t="s">
        <v>50</v>
      </c>
      <c r="G3" s="21" t="s">
        <v>57</v>
      </c>
      <c r="H3" s="21" t="s">
        <v>52</v>
      </c>
      <c r="I3" s="23">
        <v>300000120373060</v>
      </c>
      <c r="J3" s="23">
        <v>300000120373065</v>
      </c>
      <c r="K3" s="21" t="s">
        <v>51</v>
      </c>
      <c r="L3" s="24">
        <v>300000000641381</v>
      </c>
      <c r="M3"/>
    </row>
    <row r="4" spans="1:13" s="10" customFormat="1" ht="31.5">
      <c r="A4" s="21" t="s">
        <v>56</v>
      </c>
      <c r="B4" s="21" t="s">
        <v>53</v>
      </c>
      <c r="C4" s="21" t="s">
        <v>49</v>
      </c>
      <c r="D4" s="22">
        <v>43381</v>
      </c>
      <c r="E4" s="22">
        <v>1027428</v>
      </c>
      <c r="F4" s="21" t="s">
        <v>50</v>
      </c>
      <c r="G4" s="21" t="s">
        <v>58</v>
      </c>
      <c r="H4" s="21" t="s">
        <v>52</v>
      </c>
      <c r="I4" s="23">
        <v>300000120373059</v>
      </c>
      <c r="J4" s="23">
        <v>300000120373066</v>
      </c>
      <c r="K4" s="21" t="s">
        <v>51</v>
      </c>
      <c r="L4" s="24">
        <v>300000000641381</v>
      </c>
      <c r="M4"/>
    </row>
  </sheetData>
  <sortState xmlns:xlrd2="http://schemas.microsoft.com/office/spreadsheetml/2017/richdata2" ref="A3:M20393">
    <sortCondition ref="B3:B2039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K4"/>
  <sheetViews>
    <sheetView tabSelected="1" workbookViewId="0">
      <pane ySplit="2" topLeftCell="A3" activePane="bottomLeft" state="frozen"/>
      <selection pane="bottomLeft" activeCell="B10" sqref="B10"/>
    </sheetView>
  </sheetViews>
  <sheetFormatPr defaultRowHeight="15"/>
  <cols>
    <col min="1" max="2" width="48.28515625" bestFit="1" customWidth="1"/>
    <col min="3" max="3" width="10.7109375" bestFit="1" customWidth="1"/>
    <col min="4" max="4" width="8.7109375" bestFit="1" customWidth="1"/>
    <col min="5" max="11" width="10.7109375" bestFit="1" customWidth="1"/>
  </cols>
  <sheetData>
    <row r="2" spans="1:11" s="13" customFormat="1" ht="31.5">
      <c r="A2" s="12" t="s">
        <v>47</v>
      </c>
      <c r="B2" s="12" t="s">
        <v>7</v>
      </c>
      <c r="C2" s="14" t="s">
        <v>0</v>
      </c>
      <c r="D2" s="14" t="s">
        <v>1</v>
      </c>
      <c r="E2" s="14" t="s">
        <v>40</v>
      </c>
      <c r="F2" s="14" t="s">
        <v>41</v>
      </c>
      <c r="G2" s="17" t="s">
        <v>42</v>
      </c>
      <c r="H2" s="17" t="s">
        <v>43</v>
      </c>
      <c r="I2" s="14" t="s">
        <v>44</v>
      </c>
      <c r="J2" s="17" t="s">
        <v>45</v>
      </c>
    </row>
    <row r="3" spans="1:11">
      <c r="A3" t="s">
        <v>54</v>
      </c>
      <c r="B3" t="str">
        <f>_xlfn.IFNA(VLOOKUP($A3,HCM!$B$3:$B$31269,1,FALSE),"Not Loaded")</f>
        <v>PAECARD_300000118956958_300000120373060_ASSO</v>
      </c>
      <c r="C3" t="str">
        <f>IF($B3="Not Loaded","Not Loaded",IF(VLOOKUP($A3,STG!$A$3:$S$25242,3,FALSE)=VLOOKUP($A3,HDL!$C$3:$O$4,3,FALSE),IF(VLOOKUP($A3,HDL!$C$3:$O$4,3,FALSE)=VLOOKUP($A3,HCM!$B$3:$R$30270,3,FALSE),"OK","HCM&lt;&gt;HDL"),"STG&lt;&gt;HDL"))</f>
        <v>OK</v>
      </c>
      <c r="D3" t="str">
        <f>IF($B3="Not Loaded","Not Loaded",IF(VLOOKUP($A3,STG!$A$3:$S$25242,4,FALSE)=VLOOKUP($A3,HDL!$C$3:$O$4,4,FALSE),IF(VLOOKUP($A3,HDL!$C$3:$O$4,4,FALSE)=VLOOKUP($A3,HCM!$B$3:$R$30270,4,FALSE),"OK","HCM&lt;&gt;HDL"),"STG&lt;&gt;HDL"))</f>
        <v>OK</v>
      </c>
      <c r="E3" t="str">
        <f>IF($B3="Not Loaded","Not Loaded",IF(VLOOKUP($A3,STG!$A$3:$S$25242,5,FALSE)=VLOOKUP($A3,HDL!$C$3:$O$4,5,FALSE),IF(VLOOKUP($A3,HDL!$C$3:$O$4,5,FALSE)=VLOOKUP($A3,HCM!$B$3:$R$30270,5,FALSE),"OK","HCM&lt;&gt;HDL"),"STG&lt;&gt;HDL"))</f>
        <v>OK</v>
      </c>
      <c r="F3" t="str">
        <f>IF($B3="Not Loaded","Not Loaded",IF(VLOOKUP($A3,STG!$A$3:$S$25242,8,FALSE)=VLOOKUP($A3,HDL!$C$3:$O$4,7,FALSE),IF(VLOOKUP($A3,HDL!$C$3:$O$4,7,FALSE)=VLOOKUP($A3,HCM!$B$3:$R$30270,7,FALSE),"OK","HCM&lt;&gt;HDL"),"STG&lt;&gt;HDL"))</f>
        <v>OK</v>
      </c>
      <c r="G3" t="str">
        <f>IF($B3="Not Loaded","Not Loaded",IF(VLOOKUP($A3,STG!$A$3:$S$25242,9,FALSE)=VLOOKUP($A3,HDL!$C$3:$O$4,8,FALSE),IF(VLOOKUP($A3,HDL!$C$3:$O$4,8,FALSE)=VLOOKUP($A3,HCM!$B$3:$R$30270,8,FALSE),"OK","HCM&lt;&gt;HDL"),"STG&lt;&gt;HDL"))</f>
        <v>OK</v>
      </c>
      <c r="H3" t="str">
        <f>IF($B3="Not Loaded","Not Loaded",IF(VLOOKUP($A3,STG!$A$3:$S$25242,10,FALSE)=VLOOKUP($A3,HDL!$C$3:$O$4,9,FALSE),IF(VLOOKUP($A3,HDL!$C$3:$O$4,9,FALSE)=VLOOKUP($A3,HCM!$B$3:$R$30270,9,FALSE),"OK","HCM&lt;&gt;HDL"),"STG&lt;&gt;HDL"))</f>
        <v>OK</v>
      </c>
      <c r="I3" t="str">
        <f>IF($B3="Not Loaded","Not Loaded",IF(VLOOKUP($A3,STG!$A$3:$S$25242,11,FALSE)=VLOOKUP($A3,HDL!$C$3:$O$4,10,FALSE),IF(VLOOKUP($A3,HDL!$C$3:$O$4,10,FALSE)=VLOOKUP($A3,HCM!$B$3:$R$30270,10,FALSE),"OK","HCM&lt;&gt;HDL"),"STG&lt;&gt;HDL"))</f>
        <v>OK</v>
      </c>
      <c r="J3" t="str">
        <f>IF($B3="Not Loaded","Not Loaded",IF(VLOOKUP($A3,STG!$A$3:$S$25242,12,FALSE)=VLOOKUP($A3,HDL!$C$3:$O$4,11,FALSE),IF(VLOOKUP($A3,HDL!$C$3:$O$4,11,FALSE)=VLOOKUP($A3,HCM!$B$3:$R$30270,11,FALSE),"OK","HCM&lt;&gt;HDL"),"STG&lt;&gt;HDL"))</f>
        <v>OK</v>
      </c>
      <c r="K3" s="4"/>
    </row>
    <row r="4" spans="1:11">
      <c r="A4" t="s">
        <v>53</v>
      </c>
      <c r="B4" t="str">
        <f>_xlfn.IFNA(VLOOKUP($A4,HCM!$B$3:$B$31269,1,FALSE),"Not Loaded")</f>
        <v>PAECARD_300000118956959_300000120373059_ASSO</v>
      </c>
      <c r="C4" t="str">
        <f>IF($B4="Not Loaded","Not Loaded",IF(VLOOKUP($A4,STG!$A$3:$S$25242,3,FALSE)=VLOOKUP($A4,HDL!$C$3:$O$4,3,FALSE),IF(VLOOKUP($A4,HDL!$C$3:$O$4,3,FALSE)=VLOOKUP($A4,HCM!$B$3:$R$30270,3,FALSE),"OK","HCM&lt;&gt;HDL"),"STG&lt;&gt;HDL"))</f>
        <v>OK</v>
      </c>
      <c r="D4" t="str">
        <f>IF($B4="Not Loaded","Not Loaded",IF(VLOOKUP($A4,STG!$A$3:$S$25242,4,FALSE)=VLOOKUP($A4,HDL!$C$3:$O$4,4,FALSE),IF(VLOOKUP($A4,HDL!$C$3:$O$4,4,FALSE)=VLOOKUP($A4,HCM!$B$3:$R$30270,4,FALSE),"OK","HCM&lt;&gt;HDL"),"STG&lt;&gt;HDL"))</f>
        <v>OK</v>
      </c>
      <c r="E4" t="str">
        <f>IF($B4="Not Loaded","Not Loaded",IF(VLOOKUP($A4,STG!$A$3:$S$25242,5,FALSE)=VLOOKUP($A4,HDL!$C$3:$O$4,5,FALSE),IF(VLOOKUP($A4,HDL!$C$3:$O$4,5,FALSE)=VLOOKUP($A4,HCM!$B$3:$R$30270,5,FALSE),"OK","HCM&lt;&gt;HDL"),"STG&lt;&gt;HDL"))</f>
        <v>OK</v>
      </c>
      <c r="F4" t="str">
        <f>IF($B4="Not Loaded","Not Loaded",IF(VLOOKUP($A4,STG!$A$3:$S$25242,8,FALSE)=VLOOKUP($A4,HDL!$C$3:$O$4,7,FALSE),IF(VLOOKUP($A4,HDL!$C$3:$O$4,7,FALSE)=VLOOKUP($A4,HCM!$B$3:$R$30270,7,FALSE),"OK","HCM&lt;&gt;HDL"),"STG&lt;&gt;HDL"))</f>
        <v>OK</v>
      </c>
      <c r="G4" t="str">
        <f>IF($B4="Not Loaded","Not Loaded",IF(VLOOKUP($A4,STG!$A$3:$S$25242,9,FALSE)=VLOOKUP($A4,HDL!$C$3:$O$4,8,FALSE),IF(VLOOKUP($A4,HDL!$C$3:$O$4,8,FALSE)=VLOOKUP($A4,HCM!$B$3:$R$30270,8,FALSE),"OK","HCM&lt;&gt;HDL"),"STG&lt;&gt;HDL"))</f>
        <v>OK</v>
      </c>
      <c r="H4" t="str">
        <f>IF($B4="Not Loaded","Not Loaded",IF(VLOOKUP($A4,STG!$A$3:$S$25242,10,FALSE)=VLOOKUP($A4,HDL!$C$3:$O$4,9,FALSE),IF(VLOOKUP($A4,HDL!$C$3:$O$4,9,FALSE)=VLOOKUP($A4,HCM!$B$3:$R$30270,9,FALSE),"OK","HCM&lt;&gt;HDL"),"STG&lt;&gt;HDL"))</f>
        <v>OK</v>
      </c>
      <c r="I4" t="str">
        <f>IF($B4="Not Loaded","Not Loaded",IF(VLOOKUP($A4,STG!$A$3:$S$25242,11,FALSE)=VLOOKUP($A4,HDL!$C$3:$O$4,10,FALSE),IF(VLOOKUP($A4,HDL!$C$3:$O$4,10,FALSE)=VLOOKUP($A4,HCM!$B$3:$R$30270,10,FALSE),"OK","HCM&lt;&gt;HDL"),"STG&lt;&gt;HDL"))</f>
        <v>OK</v>
      </c>
      <c r="J4" t="str">
        <f>IF($B4="Not Loaded","Not Loaded",IF(VLOOKUP($A4,STG!$A$3:$S$25242,12,FALSE)=VLOOKUP($A4,HDL!$C$3:$O$4,11,FALSE),IF(VLOOKUP($A4,HDL!$C$3:$O$4,11,FALSE)=VLOOKUP($A4,HCM!$B$3:$R$30270,11,FALSE),"OK","HCM&lt;&gt;HDL"),"STG&lt;&gt;HDL"))</f>
        <v>OK</v>
      </c>
    </row>
  </sheetData>
  <conditionalFormatting sqref="E3:J4">
    <cfRule type="cellIs" dxfId="8" priority="10" operator="notEqual">
      <formula>"Ok"</formula>
    </cfRule>
    <cfRule type="cellIs" dxfId="7" priority="11" operator="equal">
      <formula>"Ok"</formula>
    </cfRule>
  </conditionalFormatting>
  <conditionalFormatting sqref="C3:D4">
    <cfRule type="cellIs" dxfId="6" priority="8" operator="notEqual">
      <formula>"Ok"</formula>
    </cfRule>
    <cfRule type="cellIs" dxfId="5" priority="9" operator="equal">
      <formula>"Ok"</formula>
    </cfRule>
  </conditionalFormatting>
  <conditionalFormatting sqref="G3:J4">
    <cfRule type="cellIs" dxfId="4" priority="4" operator="notEqual">
      <formula>"Ok"</formula>
    </cfRule>
    <cfRule type="cellIs" dxfId="3" priority="5" operator="equal">
      <formula>"Ok"</formula>
    </cfRule>
  </conditionalFormatting>
  <conditionalFormatting sqref="C3:J4">
    <cfRule type="cellIs" dxfId="2" priority="3" operator="equal">
      <formula>"Not Loaded"</formula>
    </cfRule>
  </conditionalFormatting>
  <conditionalFormatting sqref="B3:B4">
    <cfRule type="cellIs" dxfId="1" priority="1" operator="equal">
      <formula>"Y"</formula>
    </cfRule>
    <cfRule type="cellIs" dxfId="0" priority="2" operator="equal">
      <formula>"Not Loaded"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16C95CC20AB845B736F04A9BD24BFB" ma:contentTypeVersion="12" ma:contentTypeDescription="Create a new document." ma:contentTypeScope="" ma:versionID="fed3b911dae7a8d08853fdd8a728eab0">
  <xsd:schema xmlns:xsd="http://www.w3.org/2001/XMLSchema" xmlns:xs="http://www.w3.org/2001/XMLSchema" xmlns:p="http://schemas.microsoft.com/office/2006/metadata/properties" xmlns:ns2="2b5b883c-7a23-4804-92ae-f91bd5a1abd0" xmlns:ns3="5315d58f-f294-41d1-8758-3ff4e1dfc33e" targetNamespace="http://schemas.microsoft.com/office/2006/metadata/properties" ma:root="true" ma:fieldsID="0cbface36da5e3b514ad6dab523ec295" ns2:_="" ns3:_="">
    <xsd:import namespace="2b5b883c-7a23-4804-92ae-f91bd5a1abd0"/>
    <xsd:import namespace="5315d58f-f294-41d1-8758-3ff4e1dfc3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b883c-7a23-4804-92ae-f91bd5a1ab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5d58f-f294-41d1-8758-3ff4e1dfc33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010853-3CBF-448C-AAE3-84148ADA1F2C}">
  <ds:schemaRefs>
    <ds:schemaRef ds:uri="9e5ebb6e-1584-4dc0-b988-3e8cf38876a9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sharepoint/v3"/>
    <ds:schemaRef ds:uri="http://purl.org/dc/terms/"/>
    <ds:schemaRef ds:uri="http://schemas.microsoft.com/office/2006/documentManagement/types"/>
    <ds:schemaRef ds:uri="http://schemas.microsoft.com/office/infopath/2007/PartnerControls"/>
    <ds:schemaRef ds:uri="ac6a0247-43fa-4535-a5fb-6906f8e53d5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8BBE834-F487-4485-B0D0-092CCE3FD7F3}"/>
</file>

<file path=customXml/itemProps3.xml><?xml version="1.0" encoding="utf-8"?>
<ds:datastoreItem xmlns:ds="http://schemas.openxmlformats.org/officeDocument/2006/customXml" ds:itemID="{D068F988-00B7-4A59-A34E-511225284E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STG</vt:lpstr>
      <vt:lpstr>HDL</vt:lpstr>
      <vt:lpstr>HCM</vt:lpstr>
      <vt:lpstr>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McColl (Personal Administration Account)</dc:creator>
  <cp:lastModifiedBy>Lokesh Shanbhag</cp:lastModifiedBy>
  <dcterms:created xsi:type="dcterms:W3CDTF">2018-01-31T15:18:30Z</dcterms:created>
  <dcterms:modified xsi:type="dcterms:W3CDTF">2021-07-06T10:58:34Z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0x0101004516C95CC20AB845B736F04A9BD24BFB</vt:lpwstr>
  </property>
</Properties>
</file>