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0FB4C8B1-1261-4F24-8761-9254CF1DD585}" xr6:coauthVersionLast="47" xr6:coauthVersionMax="47" xr10:uidLastSave="{00000000-0000-0000-0000-000000000000}"/>
  <bookViews>
    <workbookView xWindow="-120" yWindow="-120" windowWidth="29040" windowHeight="15840" tabRatio="501" activeTab="4" xr2:uid="{00000000-000D-0000-FFFF-FFFF00000000}"/>
  </bookViews>
  <sheets>
    <sheet name="Summary" sheetId="4" r:id="rId1"/>
    <sheet name="STG" sheetId="2" r:id="rId2"/>
    <sheet name="HDL" sheetId="5" r:id="rId3"/>
    <sheet name="HCM" sheetId="1" r:id="rId4"/>
    <sheet name="Rec" sheetId="3" r:id="rId5"/>
  </sheets>
  <definedNames>
    <definedName name="_xlnm._FilterDatabase" localSheetId="3" hidden="1">HCM!#REF!</definedName>
    <definedName name="_xlnm._FilterDatabase" localSheetId="2" hidden="1">HDL!#REF!</definedName>
    <definedName name="_xlnm._FilterDatabase" localSheetId="4" hidden="1">Rec!$A$2:$J$2438</definedName>
    <definedName name="_xlnm._FilterDatabase" localSheetId="1" hidden="1">STG!#REF!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H3" i="3" l="1"/>
  <c r="F3" i="3"/>
  <c r="D3" i="3"/>
  <c r="I3" i="3"/>
  <c r="G3" i="3"/>
  <c r="E3" i="3"/>
  <c r="C3" i="3"/>
  <c r="C4" i="3"/>
  <c r="E4" i="3"/>
  <c r="G4" i="3"/>
  <c r="I4" i="3"/>
  <c r="D4" i="3"/>
  <c r="H4" i="3"/>
  <c r="F4" i="3"/>
  <c r="D9" i="4"/>
  <c r="C9" i="4"/>
  <c r="B9" i="4"/>
  <c r="L10" i="4" l="1"/>
  <c r="H10" i="4"/>
  <c r="H11" i="4"/>
  <c r="H12" i="4"/>
  <c r="H13" i="4"/>
  <c r="M10" i="4"/>
  <c r="M11" i="4"/>
  <c r="M12" i="4"/>
  <c r="M13" i="4"/>
  <c r="I10" i="4"/>
  <c r="I11" i="4"/>
  <c r="I12" i="4"/>
  <c r="I13" i="4"/>
  <c r="L11" i="4"/>
  <c r="L13" i="4"/>
  <c r="J10" i="4"/>
  <c r="J11" i="4"/>
  <c r="J12" i="4"/>
  <c r="J13" i="4"/>
  <c r="K10" i="4"/>
  <c r="K11" i="4"/>
  <c r="K12" i="4"/>
  <c r="K13" i="4"/>
  <c r="G13" i="4"/>
  <c r="G11" i="4"/>
  <c r="G12" i="4"/>
  <c r="G10" i="4"/>
  <c r="L12" i="4"/>
  <c r="L14" i="4" l="1"/>
  <c r="K14" i="4"/>
  <c r="J14" i="4"/>
  <c r="I14" i="4"/>
  <c r="M14" i="4"/>
  <c r="H14" i="4"/>
  <c r="G14" i="4"/>
</calcChain>
</file>

<file path=xl/sharedStrings.xml><?xml version="1.0" encoding="utf-8"?>
<sst xmlns="http://schemas.openxmlformats.org/spreadsheetml/2006/main" count="95" uniqueCount="53">
  <si>
    <t>EFFECTIVE_START_DATE</t>
  </si>
  <si>
    <t>EFFECTIVE_END_DATE</t>
  </si>
  <si>
    <t>HCM</t>
  </si>
  <si>
    <t>Data Migration Reconciliation</t>
  </si>
  <si>
    <t>SOURCE_SYSTEM_OWNER</t>
  </si>
  <si>
    <t>SOURCE_SYSTEM_ID</t>
  </si>
  <si>
    <t>Count of records</t>
  </si>
  <si>
    <t>Loaded?</t>
  </si>
  <si>
    <t>Not Loaded</t>
  </si>
  <si>
    <t>Loaded OK</t>
  </si>
  <si>
    <t>Entity</t>
  </si>
  <si>
    <t>Environment</t>
  </si>
  <si>
    <t>Date</t>
  </si>
  <si>
    <t>HDL</t>
  </si>
  <si>
    <t>STG</t>
  </si>
  <si>
    <t>STG&lt;&gt;HDL</t>
  </si>
  <si>
    <t>Total Records</t>
  </si>
  <si>
    <t>HCM&lt;&gt;HDL</t>
  </si>
  <si>
    <t>SourceSystemOwner</t>
  </si>
  <si>
    <t>SourceSystemId</t>
  </si>
  <si>
    <t>DIR_CARD_COMP_DEF_NAME</t>
  </si>
  <si>
    <t>DIR_CARD_COMP_ID</t>
  </si>
  <si>
    <t>DIR_CARD_COMP_DEF_ID</t>
  </si>
  <si>
    <t>METADATA</t>
  </si>
  <si>
    <t>EffectiveStartDate</t>
  </si>
  <si>
    <t>EffectiveEndDate</t>
  </si>
  <si>
    <t>DirCardCompDefName</t>
  </si>
  <si>
    <t>DirCardCompId</t>
  </si>
  <si>
    <t>DirCardCompDefId</t>
  </si>
  <si>
    <t>ASSIGNMENT_NUMBER</t>
  </si>
  <si>
    <t>ASSO_SOURCE_SYTEM_ID</t>
  </si>
  <si>
    <t>RELATION_SHIP_GRP_ID</t>
  </si>
  <si>
    <t>PAY_REL_ID</t>
  </si>
  <si>
    <t>ComponentAssociationDetail</t>
  </si>
  <si>
    <t>DirRepCardId(SourceSystemId)</t>
  </si>
  <si>
    <t>AssignmentNumber</t>
  </si>
  <si>
    <t>RelationshipGroupId</t>
  </si>
  <si>
    <t>PayrollRelationshipId</t>
  </si>
  <si>
    <t>DIRREPCARDID</t>
  </si>
  <si>
    <t>RELATIONSHIP_GROUP_ID</t>
  </si>
  <si>
    <t>PAYROLL_RELATIONSHIP_ID</t>
  </si>
  <si>
    <t>PAE Association Details</t>
  </si>
  <si>
    <t>Unique Identifier</t>
  </si>
  <si>
    <t>PAECARD_E1001641_ASSO_DTL</t>
  </si>
  <si>
    <t>PAECARD_E1001668_ASSO_DTL</t>
  </si>
  <si>
    <t>PROD</t>
  </si>
  <si>
    <t>DATA_MIGRATION</t>
  </si>
  <si>
    <t>Pensions Automatic Enrolment</t>
  </si>
  <si>
    <t>PAECARD_300000121092755_300000121092795_ASSO</t>
  </si>
  <si>
    <t>PAECARD_300000121721434_300000121721469_ASSO</t>
  </si>
  <si>
    <t>CalculationCardAssociationDetails</t>
  </si>
  <si>
    <t>E1001668</t>
  </si>
  <si>
    <t>E1001641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</si>
</sst>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Tahoma"/>
    </font>
    <font>
      <sz val="10"/>
      <name val="Dialog"/>
    </font>
    <font>
      <sz val="11"/>
      <name val="Dialog"/>
    </font>
    <font>
      <sz val="8"/>
      <color theme="1"/>
      <name val="Tahoma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13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0" fontId="4" fillId="0" borderId="0" xfId="0" applyFont="1"/>
    <xf numFmtId="0" fontId="0" fillId="3" borderId="0" xfId="0" applyFill="1"/>
    <xf numFmtId="0" fontId="5" fillId="0" borderId="0" xfId="1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15" fontId="0" fillId="0" borderId="0" xfId="0" applyNumberFormat="1"/>
    <xf numFmtId="0" fontId="7" fillId="2" borderId="1" xfId="0" applyFont="1" applyFill="1" applyBorder="1" applyAlignment="1">
      <alignment horizontal="left" vertical="top" wrapText="1"/>
    </xf>
    <xf numFmtId="0" fontId="8" fillId="0" borderId="0" xfId="0" applyFont="1"/>
    <xf numFmtId="0" fontId="9" fillId="2" borderId="1" xfId="0" applyFont="1" applyFill="1" applyBorder="1" applyAlignment="1">
      <alignment horizontal="left" vertical="top" wrapText="1"/>
    </xf>
    <xf numFmtId="0" fontId="10" fillId="0" borderId="0" xfId="0" applyFont="1" applyAlignment="1">
      <alignment horizontal="right"/>
    </xf>
    <xf numFmtId="1" fontId="9" fillId="2" borderId="1" xfId="0" applyNumberFormat="1" applyFont="1" applyFill="1" applyBorder="1" applyAlignment="1">
      <alignment horizontal="left" vertical="top" wrapText="1"/>
    </xf>
    <xf numFmtId="1" fontId="6" fillId="0" borderId="0" xfId="0" applyNumberFormat="1" applyFont="1"/>
    <xf numFmtId="1" fontId="0" fillId="0" borderId="0" xfId="0" applyNumberFormat="1"/>
    <xf numFmtId="1" fontId="10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1" fontId="12" fillId="0" borderId="1" xfId="3" applyNumberFormat="1" applyFont="1" applyBorder="1" applyAlignment="1">
      <alignment horizontal="right" vertical="top" wrapText="1"/>
    </xf>
    <xf numFmtId="0" fontId="12" fillId="0" borderId="1" xfId="3" applyFont="1" applyBorder="1" applyAlignment="1">
      <alignment horizontal="left" vertical="top" wrapText="1"/>
    </xf>
    <xf numFmtId="14" fontId="12" fillId="0" borderId="1" xfId="3" applyNumberFormat="1" applyFont="1" applyBorder="1" applyAlignment="1">
      <alignment horizontal="left" vertical="top" wrapText="1"/>
    </xf>
    <xf numFmtId="1" fontId="12" fillId="0" borderId="1" xfId="3" applyNumberFormat="1" applyFont="1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9">
    <dxf>
      <font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7" tint="-0.24994659260841701"/>
      </font>
      <fill>
        <patternFill>
          <bgColor theme="7" tint="0.59996337778862885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275166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788833" cy="731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zoomScale="90" zoomScaleNormal="90" workbookViewId="0"/>
  </sheetViews>
  <sheetFormatPr defaultRowHeight="15"/>
  <cols>
    <col min="1" max="1" width="18.5703125" customWidth="1"/>
    <col min="2" max="4" width="6.7109375" bestFit="1" customWidth="1"/>
    <col min="6" max="6" width="4.85546875" customWidth="1"/>
    <col min="7" max="7" width="10.7109375" customWidth="1"/>
    <col min="10" max="10" width="11.28515625" customWidth="1"/>
  </cols>
  <sheetData>
    <row r="1" spans="1:13" ht="21">
      <c r="H1" s="2" t="s">
        <v>3</v>
      </c>
    </row>
    <row r="2" spans="1:13">
      <c r="H2" t="s">
        <v>10</v>
      </c>
      <c r="J2" t="s">
        <v>41</v>
      </c>
    </row>
    <row r="3" spans="1:13">
      <c r="H3" t="s">
        <v>11</v>
      </c>
      <c r="J3" t="s">
        <v>45</v>
      </c>
    </row>
    <row r="4" spans="1:13">
      <c r="H4" t="s">
        <v>12</v>
      </c>
      <c r="J4" s="11">
        <v>43603</v>
      </c>
    </row>
    <row r="5" spans="1:13" ht="14.25" customHeight="1"/>
    <row r="7" spans="1:13">
      <c r="B7" s="25"/>
      <c r="C7" s="25"/>
    </row>
    <row r="8" spans="1:13">
      <c r="B8" s="1" t="s">
        <v>14</v>
      </c>
      <c r="C8" s="9" t="s">
        <v>13</v>
      </c>
      <c r="D8" s="1" t="s">
        <v>2</v>
      </c>
    </row>
    <row r="9" spans="1:13" ht="31.5">
      <c r="A9" s="7" t="s">
        <v>6</v>
      </c>
      <c r="B9">
        <f>COUNTA(STG!A3:A15086)</f>
        <v>2</v>
      </c>
      <c r="C9">
        <f>COUNTA(HDL!C3:C10833)</f>
        <v>2</v>
      </c>
      <c r="D9">
        <f>COUNTA(HCM!A3:A4)</f>
        <v>2</v>
      </c>
      <c r="G9" s="14" t="s">
        <v>0</v>
      </c>
      <c r="H9" s="14" t="s">
        <v>1</v>
      </c>
      <c r="I9" s="14" t="s">
        <v>26</v>
      </c>
      <c r="J9" s="16" t="s">
        <v>21</v>
      </c>
      <c r="K9" s="16" t="s">
        <v>39</v>
      </c>
      <c r="L9" s="16" t="s">
        <v>40</v>
      </c>
      <c r="M9" s="16" t="s">
        <v>22</v>
      </c>
    </row>
    <row r="10" spans="1:13">
      <c r="A10" s="7" t="s">
        <v>9</v>
      </c>
      <c r="G10">
        <f>COUNTIF(Rec!C$3:C$21676,"OK")</f>
        <v>2</v>
      </c>
      <c r="H10">
        <f>COUNTIF(Rec!D$3:D$21676,"OK")</f>
        <v>2</v>
      </c>
      <c r="I10">
        <f>COUNTIF(Rec!E$3:E$21676,"OK")</f>
        <v>2</v>
      </c>
      <c r="J10">
        <f>COUNTIF(Rec!F$3:F$21676,"OK")</f>
        <v>2</v>
      </c>
      <c r="K10">
        <f>COUNTIF(Rec!G$3:G$21676,"OK")</f>
        <v>2</v>
      </c>
      <c r="L10">
        <f>COUNTIF(Rec!H$3:H$21676,"OK")</f>
        <v>2</v>
      </c>
      <c r="M10">
        <f>COUNTIF(Rec!I$3:I$21676,"OK")</f>
        <v>2</v>
      </c>
    </row>
    <row r="11" spans="1:13">
      <c r="A11" s="8" t="s">
        <v>15</v>
      </c>
      <c r="G11">
        <f>COUNTIF(Rec!C$3:C$21676,"STG&lt;&gt;HDL")</f>
        <v>0</v>
      </c>
      <c r="H11">
        <f>COUNTIF(Rec!D$3:D$21676,"STG&lt;&gt;HDL")</f>
        <v>0</v>
      </c>
      <c r="I11">
        <f>COUNTIF(Rec!E$3:E$21676,"STG&lt;&gt;HDL")</f>
        <v>0</v>
      </c>
      <c r="J11">
        <f>COUNTIF(Rec!F$3:F$21676,"STG&lt;&gt;HDL")</f>
        <v>0</v>
      </c>
      <c r="K11">
        <f>COUNTIF(Rec!G$3:G$21676,"STG&lt;&gt;HDL")</f>
        <v>0</v>
      </c>
      <c r="L11">
        <f>COUNTIF(Rec!H$3:H$21676,"STG&lt;&gt;HDL")</f>
        <v>0</v>
      </c>
      <c r="M11">
        <f>COUNTIF(Rec!I$3:I$21676,"STG&lt;&gt;HDL")</f>
        <v>0</v>
      </c>
    </row>
    <row r="12" spans="1:13">
      <c r="A12" s="8" t="s">
        <v>17</v>
      </c>
      <c r="G12">
        <f>COUNTIF(Rec!C$3:C$21676,"HCM&lt;&gt;HDL")</f>
        <v>0</v>
      </c>
      <c r="H12">
        <f>COUNTIF(Rec!D$3:D$21676,"HCM&lt;&gt;HDL")</f>
        <v>0</v>
      </c>
      <c r="I12">
        <f>COUNTIF(Rec!E$3:E$21676,"HCM&lt;&gt;HDL")</f>
        <v>0</v>
      </c>
      <c r="J12">
        <f>COUNTIF(Rec!F$3:F$21676,"HCM&lt;&gt;HDL")</f>
        <v>0</v>
      </c>
      <c r="K12">
        <f>COUNTIF(Rec!G$3:G$21676,"HCM&lt;&gt;HDL")</f>
        <v>0</v>
      </c>
      <c r="L12">
        <f>COUNTIF(Rec!H$3:H$21676,"HCM&lt;&gt;HDL")</f>
        <v>0</v>
      </c>
      <c r="M12">
        <f>COUNTIF(Rec!I$3:I$21676,"HCM&lt;&gt;HDL")</f>
        <v>0</v>
      </c>
    </row>
    <row r="13" spans="1:13">
      <c r="A13" s="7" t="s">
        <v>8</v>
      </c>
      <c r="B13" s="5"/>
      <c r="C13" s="5"/>
      <c r="G13">
        <f>COUNTIF(Rec!C$3:C$21676,"Not Loaded")</f>
        <v>0</v>
      </c>
      <c r="H13">
        <f>COUNTIF(Rec!D$3:D$21676,"Not Loaded")</f>
        <v>0</v>
      </c>
      <c r="I13">
        <f>COUNTIF(Rec!E$3:E$21676,"Not Loaded")</f>
        <v>0</v>
      </c>
      <c r="J13">
        <f>COUNTIF(Rec!F$3:F$21676,"Not Loaded")</f>
        <v>0</v>
      </c>
      <c r="K13">
        <f>COUNTIF(Rec!G$3:G$21676,"Not Loaded")</f>
        <v>0</v>
      </c>
      <c r="L13">
        <f>COUNTIF(Rec!H$3:H$21676,"Not Loaded")</f>
        <v>0</v>
      </c>
      <c r="M13">
        <f>COUNTIF(Rec!I$3:I$21676,"Not Loaded")</f>
        <v>0</v>
      </c>
    </row>
    <row r="14" spans="1:13">
      <c r="A14" s="7" t="s">
        <v>16</v>
      </c>
      <c r="G14">
        <f>SUM(G10:G13)</f>
        <v>2</v>
      </c>
      <c r="H14">
        <f t="shared" ref="H14:M14" si="0">SUM(H10:H13)</f>
        <v>2</v>
      </c>
      <c r="I14">
        <f t="shared" si="0"/>
        <v>2</v>
      </c>
      <c r="J14">
        <f t="shared" si="0"/>
        <v>2</v>
      </c>
      <c r="K14">
        <f t="shared" si="0"/>
        <v>2</v>
      </c>
      <c r="L14">
        <f t="shared" si="0"/>
        <v>2</v>
      </c>
      <c r="M14">
        <f t="shared" si="0"/>
        <v>2</v>
      </c>
    </row>
  </sheetData>
  <mergeCells count="1">
    <mergeCell ref="B7:C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6"/>
  <sheetViews>
    <sheetView workbookViewId="0">
      <pane ySplit="2" topLeftCell="A3" activePane="bottomLeft" state="frozen"/>
      <selection pane="bottomLeft" activeCell="A5" sqref="A5:XFD14914"/>
    </sheetView>
  </sheetViews>
  <sheetFormatPr defaultColWidth="16.7109375" defaultRowHeight="15"/>
  <cols>
    <col min="1" max="1" width="31.5703125" bestFit="1" customWidth="1"/>
    <col min="2" max="2" width="24" bestFit="1" customWidth="1"/>
    <col min="8" max="11" width="18.42578125" style="18" bestFit="1" customWidth="1"/>
    <col min="17" max="18" width="16.7109375" style="3"/>
  </cols>
  <sheetData>
    <row r="1" spans="1:27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 s="18">
        <v>8</v>
      </c>
      <c r="I1" s="18">
        <v>9</v>
      </c>
      <c r="J1" s="18">
        <v>10</v>
      </c>
      <c r="K1" s="18">
        <v>11</v>
      </c>
    </row>
    <row r="2" spans="1:27">
      <c r="A2" t="s">
        <v>5</v>
      </c>
      <c r="B2" t="s">
        <v>4</v>
      </c>
      <c r="C2" t="s">
        <v>0</v>
      </c>
      <c r="D2" t="s">
        <v>1</v>
      </c>
      <c r="E2" t="s">
        <v>30</v>
      </c>
      <c r="F2" t="s">
        <v>20</v>
      </c>
      <c r="G2" t="s">
        <v>29</v>
      </c>
      <c r="H2" s="18" t="s">
        <v>21</v>
      </c>
      <c r="I2" s="18" t="s">
        <v>31</v>
      </c>
      <c r="J2" s="18" t="s">
        <v>32</v>
      </c>
      <c r="K2" s="18" t="s">
        <v>22</v>
      </c>
      <c r="Q2"/>
      <c r="R2"/>
    </row>
    <row r="3" spans="1:27">
      <c r="A3" t="s">
        <v>43</v>
      </c>
      <c r="B3" t="s">
        <v>46</v>
      </c>
      <c r="C3" s="3">
        <v>42429</v>
      </c>
      <c r="D3" s="3">
        <v>1027428</v>
      </c>
      <c r="E3" t="s">
        <v>48</v>
      </c>
      <c r="F3" t="s">
        <v>47</v>
      </c>
      <c r="H3" s="20">
        <v>300000121092796</v>
      </c>
      <c r="I3" s="20">
        <v>300000121092832</v>
      </c>
      <c r="J3" s="20">
        <v>300000121092775</v>
      </c>
      <c r="K3" s="20">
        <v>300000000641381</v>
      </c>
      <c r="Q3"/>
      <c r="R3"/>
      <c r="Z3" s="15"/>
      <c r="AA3" s="15"/>
    </row>
    <row r="4" spans="1:27">
      <c r="A4" t="s">
        <v>44</v>
      </c>
      <c r="B4" t="s">
        <v>46</v>
      </c>
      <c r="C4" s="3">
        <v>39944</v>
      </c>
      <c r="D4" s="3">
        <v>1027428</v>
      </c>
      <c r="E4" t="s">
        <v>49</v>
      </c>
      <c r="F4" t="s">
        <v>47</v>
      </c>
      <c r="H4" s="20">
        <v>300000121721470</v>
      </c>
      <c r="I4" s="20">
        <v>300000121721488</v>
      </c>
      <c r="J4" s="20">
        <v>300000121721452</v>
      </c>
      <c r="K4" s="20">
        <v>300000000641381</v>
      </c>
      <c r="Q4"/>
      <c r="R4"/>
      <c r="Z4" s="15"/>
      <c r="AA4" s="15"/>
    </row>
    <row r="5" spans="1:27">
      <c r="J5" s="19"/>
      <c r="Q5"/>
      <c r="R5"/>
      <c r="Z5" s="15"/>
      <c r="AA5" s="15"/>
    </row>
    <row r="6" spans="1:27">
      <c r="J6" s="19"/>
      <c r="Q6"/>
      <c r="R6"/>
      <c r="Z6" s="15"/>
      <c r="AA6" s="15"/>
    </row>
    <row r="7" spans="1:27">
      <c r="J7" s="19"/>
      <c r="Q7"/>
      <c r="R7"/>
      <c r="AA7" s="15"/>
    </row>
    <row r="8" spans="1:27">
      <c r="J8" s="19"/>
      <c r="Q8"/>
      <c r="R8"/>
      <c r="Z8" s="15"/>
      <c r="AA8" s="15"/>
    </row>
    <row r="9" spans="1:27">
      <c r="J9" s="19"/>
      <c r="Q9"/>
      <c r="R9"/>
      <c r="AA9" s="15"/>
    </row>
    <row r="10" spans="1:27">
      <c r="J10" s="19"/>
      <c r="Q10"/>
      <c r="R10"/>
      <c r="Z10" s="15"/>
      <c r="AA10" s="15"/>
    </row>
    <row r="11" spans="1:27">
      <c r="J11" s="19"/>
      <c r="Q11"/>
      <c r="R11"/>
      <c r="AA11" s="15"/>
    </row>
    <row r="12" spans="1:27">
      <c r="J12" s="19"/>
      <c r="Q12"/>
      <c r="R12"/>
      <c r="AA12" s="15"/>
    </row>
    <row r="13" spans="1:27">
      <c r="J13" s="19"/>
      <c r="Q13"/>
      <c r="R13"/>
      <c r="Z13" s="15"/>
      <c r="AA13" s="15"/>
    </row>
    <row r="14" spans="1:27">
      <c r="J14" s="19"/>
      <c r="Q14"/>
      <c r="R14"/>
      <c r="Z14" s="15"/>
      <c r="AA14" s="15"/>
    </row>
    <row r="15" spans="1:27">
      <c r="J15" s="19"/>
      <c r="Q15"/>
      <c r="R15"/>
      <c r="AA15" s="15"/>
    </row>
    <row r="16" spans="1:27">
      <c r="J16" s="19"/>
      <c r="Q16"/>
      <c r="R16"/>
      <c r="AA16" s="15"/>
    </row>
  </sheetData>
  <sortState xmlns:xlrd2="http://schemas.microsoft.com/office/spreadsheetml/2017/richdata2" ref="A3:AA17">
    <sortCondition ref="A3:A1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2"/>
  <sheetViews>
    <sheetView workbookViewId="0">
      <selection activeCell="A5" sqref="A5:XFD19167"/>
    </sheetView>
  </sheetViews>
  <sheetFormatPr defaultColWidth="16.7109375" defaultRowHeight="15"/>
  <cols>
    <col min="1" max="1" width="16.7109375" style="6"/>
    <col min="3" max="3" width="31.5703125" bestFit="1" customWidth="1"/>
    <col min="10" max="13" width="18.42578125" style="18" bestFit="1" customWidth="1"/>
  </cols>
  <sheetData>
    <row r="1" spans="1:26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s="18">
        <v>8</v>
      </c>
      <c r="K1" s="18">
        <v>9</v>
      </c>
      <c r="L1" s="18">
        <v>10</v>
      </c>
      <c r="M1" s="18">
        <v>11</v>
      </c>
    </row>
    <row r="2" spans="1:26">
      <c r="A2" t="s">
        <v>23</v>
      </c>
      <c r="B2" t="s">
        <v>33</v>
      </c>
      <c r="C2" t="s">
        <v>19</v>
      </c>
      <c r="D2" t="s">
        <v>18</v>
      </c>
      <c r="E2" t="s">
        <v>24</v>
      </c>
      <c r="F2" t="s">
        <v>25</v>
      </c>
      <c r="G2" t="s">
        <v>34</v>
      </c>
      <c r="H2" t="s">
        <v>26</v>
      </c>
      <c r="I2" t="s">
        <v>35</v>
      </c>
      <c r="J2" s="18" t="s">
        <v>27</v>
      </c>
      <c r="K2" s="18" t="s">
        <v>36</v>
      </c>
      <c r="L2" s="18" t="s">
        <v>37</v>
      </c>
      <c r="M2" s="18" t="s">
        <v>28</v>
      </c>
    </row>
    <row r="3" spans="1:26">
      <c r="A3"/>
      <c r="C3" t="s">
        <v>43</v>
      </c>
      <c r="D3" t="s">
        <v>46</v>
      </c>
      <c r="E3" s="3">
        <v>42429</v>
      </c>
      <c r="F3" s="3">
        <v>1027428</v>
      </c>
      <c r="G3" t="s">
        <v>48</v>
      </c>
      <c r="H3" t="s">
        <v>47</v>
      </c>
      <c r="J3" s="20">
        <v>300000121092796</v>
      </c>
      <c r="K3" s="20">
        <v>300000121092832</v>
      </c>
      <c r="L3" s="20">
        <v>300000121092775</v>
      </c>
      <c r="M3" s="20">
        <v>300000000641381</v>
      </c>
      <c r="Z3" s="3"/>
    </row>
    <row r="4" spans="1:26">
      <c r="A4"/>
      <c r="C4" t="s">
        <v>44</v>
      </c>
      <c r="D4" t="s">
        <v>46</v>
      </c>
      <c r="E4" s="3">
        <v>39944</v>
      </c>
      <c r="F4" s="3">
        <v>1027428</v>
      </c>
      <c r="G4" t="s">
        <v>49</v>
      </c>
      <c r="H4" t="s">
        <v>47</v>
      </c>
      <c r="J4" s="20">
        <v>300000121721470</v>
      </c>
      <c r="K4" s="20">
        <v>300000121721488</v>
      </c>
      <c r="L4" s="20">
        <v>300000121721452</v>
      </c>
      <c r="M4" s="20">
        <v>300000000641381</v>
      </c>
      <c r="Z4" s="3"/>
    </row>
    <row r="5" spans="1:26">
      <c r="A5"/>
    </row>
    <row r="6" spans="1:26">
      <c r="A6"/>
    </row>
    <row r="7" spans="1:26">
      <c r="A7"/>
    </row>
    <row r="8" spans="1:26">
      <c r="A8"/>
    </row>
    <row r="9" spans="1:26">
      <c r="A9"/>
    </row>
    <row r="10" spans="1:26">
      <c r="A10"/>
    </row>
    <row r="11" spans="1:26">
      <c r="A11"/>
    </row>
    <row r="12" spans="1:26">
      <c r="A12"/>
    </row>
  </sheetData>
  <sortState xmlns:xlrd2="http://schemas.microsoft.com/office/spreadsheetml/2017/richdata2" ref="C3:AA13">
    <sortCondition ref="C3:C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"/>
  <sheetViews>
    <sheetView workbookViewId="0">
      <pane ySplit="2" topLeftCell="A3" activePane="bottomLeft" state="frozen"/>
      <selection pane="bottomLeft" activeCell="A5" sqref="A5:XFD20238"/>
    </sheetView>
  </sheetViews>
  <sheetFormatPr defaultColWidth="16.7109375" defaultRowHeight="15.75"/>
  <cols>
    <col min="1" max="5" width="16.7109375" style="10"/>
    <col min="6" max="6" width="16.7109375" style="17"/>
    <col min="7" max="8" width="16.7109375" style="10"/>
    <col min="9" max="12" width="16.7109375" style="17"/>
    <col min="13" max="16384" width="16.7109375" style="10"/>
  </cols>
  <sheetData>
    <row r="1" spans="1:13">
      <c r="B1" s="10">
        <v>1</v>
      </c>
      <c r="C1" s="10">
        <v>2</v>
      </c>
      <c r="D1" s="10">
        <v>3</v>
      </c>
      <c r="E1" s="10">
        <v>4</v>
      </c>
      <c r="F1" s="17">
        <v>5</v>
      </c>
      <c r="G1" s="10">
        <v>6</v>
      </c>
      <c r="H1" s="10">
        <v>7</v>
      </c>
      <c r="I1" s="17">
        <v>8</v>
      </c>
      <c r="J1" s="17">
        <v>9</v>
      </c>
      <c r="K1" s="17">
        <v>10</v>
      </c>
      <c r="L1" s="17">
        <v>11</v>
      </c>
    </row>
    <row r="2" spans="1:13" ht="21">
      <c r="A2" s="14" t="s">
        <v>33</v>
      </c>
      <c r="B2" s="14" t="s">
        <v>5</v>
      </c>
      <c r="C2" s="14" t="s">
        <v>4</v>
      </c>
      <c r="D2" s="14" t="s">
        <v>0</v>
      </c>
      <c r="E2" s="14" t="s">
        <v>1</v>
      </c>
      <c r="F2" s="16" t="s">
        <v>38</v>
      </c>
      <c r="G2" s="14" t="s">
        <v>26</v>
      </c>
      <c r="H2" s="14" t="s">
        <v>29</v>
      </c>
      <c r="I2" s="16" t="s">
        <v>21</v>
      </c>
      <c r="J2" s="16" t="s">
        <v>39</v>
      </c>
      <c r="K2" s="16" t="s">
        <v>40</v>
      </c>
      <c r="L2" s="16" t="s">
        <v>22</v>
      </c>
      <c r="M2"/>
    </row>
    <row r="3" spans="1:13" ht="21">
      <c r="A3" s="22" t="s">
        <v>50</v>
      </c>
      <c r="B3" s="22" t="s">
        <v>43</v>
      </c>
      <c r="C3" s="22" t="s">
        <v>46</v>
      </c>
      <c r="D3" s="23">
        <v>42429</v>
      </c>
      <c r="E3" s="23">
        <v>1027428</v>
      </c>
      <c r="F3" s="24">
        <v>300000121092795</v>
      </c>
      <c r="G3" s="22" t="s">
        <v>47</v>
      </c>
      <c r="H3" s="22" t="s">
        <v>52</v>
      </c>
      <c r="I3" s="21">
        <v>300000121092796</v>
      </c>
      <c r="J3" s="21">
        <v>300000121092832</v>
      </c>
      <c r="K3" s="21">
        <v>300000121092775</v>
      </c>
      <c r="L3" s="21">
        <v>300000000641381</v>
      </c>
    </row>
    <row r="4" spans="1:13" ht="21">
      <c r="A4" s="22" t="s">
        <v>50</v>
      </c>
      <c r="B4" s="22" t="s">
        <v>44</v>
      </c>
      <c r="C4" s="22" t="s">
        <v>46</v>
      </c>
      <c r="D4" s="23">
        <v>39944</v>
      </c>
      <c r="E4" s="23">
        <v>1027428</v>
      </c>
      <c r="F4" s="24">
        <v>300000121721469</v>
      </c>
      <c r="G4" s="22" t="s">
        <v>47</v>
      </c>
      <c r="H4" s="22" t="s">
        <v>51</v>
      </c>
      <c r="I4" s="21">
        <v>300000121721470</v>
      </c>
      <c r="J4" s="21">
        <v>300000121721488</v>
      </c>
      <c r="K4" s="21">
        <v>300000121721452</v>
      </c>
      <c r="L4" s="21">
        <v>300000000641381</v>
      </c>
    </row>
  </sheetData>
  <sortState xmlns:xlrd2="http://schemas.microsoft.com/office/spreadsheetml/2017/richdata2" ref="A3:M4">
    <sortCondition ref="B3:B4"/>
    <sortCondition ref="H3:H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4"/>
  <sheetViews>
    <sheetView tabSelected="1" workbookViewId="0">
      <pane ySplit="2" topLeftCell="A3" activePane="bottomLeft" state="frozen"/>
      <selection pane="bottomLeft" activeCell="E16" sqref="E16"/>
    </sheetView>
  </sheetViews>
  <sheetFormatPr defaultRowHeight="15"/>
  <cols>
    <col min="1" max="1" width="31.5703125" bestFit="1" customWidth="1"/>
    <col min="2" max="2" width="28.7109375" bestFit="1" customWidth="1"/>
    <col min="3" max="3" width="10.7109375" bestFit="1" customWidth="1"/>
    <col min="4" max="4" width="8.7109375" bestFit="1" customWidth="1"/>
    <col min="5" max="10" width="10.7109375" bestFit="1" customWidth="1"/>
  </cols>
  <sheetData>
    <row r="2" spans="1:10" s="13" customFormat="1" ht="31.5">
      <c r="A2" s="12" t="s">
        <v>42</v>
      </c>
      <c r="B2" s="12" t="s">
        <v>7</v>
      </c>
      <c r="C2" s="14" t="s">
        <v>0</v>
      </c>
      <c r="D2" s="14" t="s">
        <v>1</v>
      </c>
      <c r="E2" s="14" t="s">
        <v>26</v>
      </c>
      <c r="F2" s="16" t="s">
        <v>21</v>
      </c>
      <c r="G2" s="16" t="s">
        <v>39</v>
      </c>
      <c r="H2" s="16" t="s">
        <v>40</v>
      </c>
      <c r="I2" s="16" t="s">
        <v>22</v>
      </c>
    </row>
    <row r="3" spans="1:10">
      <c r="A3" t="s">
        <v>43</v>
      </c>
      <c r="B3" t="str">
        <f>_xlfn.IFNA(VLOOKUP($A3,HCM!$B$3:$B$4,1,FALSE),"Not Loaded")</f>
        <v>PAECARD_E1001641_ASSO_DTL</v>
      </c>
      <c r="C3" t="str">
        <f>IF($B3="Not Loaded","Not Loaded",IF(VLOOKUP($A3,STG!$A$3:$S$15086,3,FALSE)=VLOOKUP($A3,HDL!$C$3:$R$10435,3,FALSE),IF(VLOOKUP($A3,HDL!$C$3:$R$10435,3,FALSE)=VLOOKUP($A3,HCM!$B$3:$R$4,3,FALSE),"OK","HCM&lt;&gt;HDL"),"STG&lt;&gt;HDL"))</f>
        <v>OK</v>
      </c>
      <c r="D3" t="str">
        <f>IF($B3="Not Loaded","Not Loaded",IF(VLOOKUP($A3,STG!$A$3:$S$15086,4,FALSE)=VLOOKUP($A3,HDL!$C$3:$R$10435,4,FALSE),IF(VLOOKUP($A3,HDL!$C$3:$R$10435,4,FALSE)=VLOOKUP($A3,HCM!$B$3:$R$4,4,FALSE),"OK","HCM&lt;&gt;HDL"),"STG&lt;&gt;HDL"))</f>
        <v>OK</v>
      </c>
      <c r="E3" t="str">
        <f>IF($B3="Not Loaded","Not Loaded",IF(VLOOKUP($A3,STG!$A$3:$S$15086,6,FALSE)=VLOOKUP($A3,HDL!$C$3:$R$10435,6,FALSE),IF(VLOOKUP($A3,HDL!$C$3:$R$10435,6,FALSE)=VLOOKUP($A3,HCM!$B$3:$R$4,6,FALSE),"OK","HCM&lt;&gt;HDL"),"STG&lt;&gt;HDL"))</f>
        <v>OK</v>
      </c>
      <c r="F3" t="str">
        <f>IF($B3="Not Loaded","Not Loaded",IF(VLOOKUP($A3,STG!$A$3:$S$15086,8,FALSE)=VLOOKUP($A3,HDL!$C$3:$R$10435,8,FALSE),IF(VLOOKUP($A3,HDL!$C$3:$R$10435,8,FALSE)=VLOOKUP($A3,HCM!$B$3:$R$4,8,FALSE),"OK","HCM&lt;&gt;HDL"),"STG&lt;&gt;HDL"))</f>
        <v>OK</v>
      </c>
      <c r="G3" t="str">
        <f>IF($B3="Not Loaded","Not Loaded",IF(VLOOKUP($A3,STG!$A$3:$S$15086,9,FALSE)=VLOOKUP($A3,HDL!$C$3:$R$10435,9,FALSE),IF(VLOOKUP($A3,HDL!$C$3:$R$10435,9,FALSE)=VLOOKUP($A3,HCM!$B$3:$R$4,9,FALSE),"OK","HCM&lt;&gt;HDL"),"STG&lt;&gt;HDL"))</f>
        <v>OK</v>
      </c>
      <c r="H3" t="str">
        <f>IF($B3="Not Loaded","Not Loaded",IF(VLOOKUP($A3,STG!$A$3:$S$15086,10,FALSE)=VLOOKUP($A3,HDL!$C$3:$R$10435,10,FALSE),IF(VLOOKUP($A3,HDL!$C$3:$R$10435,10,FALSE)=VLOOKUP($A3,HCM!$B$3:$R$4,10,FALSE),"OK","HCM&lt;&gt;HDL"),"STG&lt;&gt;HDL"))</f>
        <v>OK</v>
      </c>
      <c r="I3" t="str">
        <f>IF($B3="Not Loaded","Not Loaded",IF(VLOOKUP($A3,STG!$A$3:$S$15086,11,FALSE)=VLOOKUP($A3,HDL!$C$3:$R$10435,11,FALSE),IF(VLOOKUP($A3,HDL!$C$3:$R$10435,11,FALSE)=VLOOKUP($A3,HCM!$B$3:$R$4,11,FALSE),"OK","HCM&lt;&gt;HDL"),"STG&lt;&gt;HDL"))</f>
        <v>OK</v>
      </c>
      <c r="J3" s="4"/>
    </row>
    <row r="4" spans="1:10">
      <c r="A4" t="s">
        <v>44</v>
      </c>
      <c r="B4" t="str">
        <f>_xlfn.IFNA(VLOOKUP($A4,HCM!$B$3:$B$4,1,FALSE),"Not Loaded")</f>
        <v>PAECARD_E1001668_ASSO_DTL</v>
      </c>
      <c r="C4" t="str">
        <f>IF($B4="Not Loaded","Not Loaded",IF(VLOOKUP($A4,STG!$A$3:$S$15086,3,FALSE)=VLOOKUP($A4,HDL!$C$3:$R$10435,3,FALSE),IF(VLOOKUP($A4,HDL!$C$3:$R$10435,3,FALSE)=VLOOKUP($A4,HCM!$B$3:$R$4,3,FALSE),"OK","HCM&lt;&gt;HDL"),"STG&lt;&gt;HDL"))</f>
        <v>OK</v>
      </c>
      <c r="D4" t="str">
        <f>IF($B4="Not Loaded","Not Loaded",IF(VLOOKUP($A4,STG!$A$3:$S$15086,4,FALSE)=VLOOKUP($A4,HDL!$C$3:$R$10435,4,FALSE),IF(VLOOKUP($A4,HDL!$C$3:$R$10435,4,FALSE)=VLOOKUP($A4,HCM!$B$3:$R$4,4,FALSE),"OK","HCM&lt;&gt;HDL"),"STG&lt;&gt;HDL"))</f>
        <v>OK</v>
      </c>
      <c r="E4" t="str">
        <f>IF($B4="Not Loaded","Not Loaded",IF(VLOOKUP($A4,STG!$A$3:$S$15086,6,FALSE)=VLOOKUP($A4,HDL!$C$3:$R$10435,6,FALSE),IF(VLOOKUP($A4,HDL!$C$3:$R$10435,6,FALSE)=VLOOKUP($A4,HCM!$B$3:$R$4,6,FALSE),"OK","HCM&lt;&gt;HDL"),"STG&lt;&gt;HDL"))</f>
        <v>OK</v>
      </c>
      <c r="F4" t="str">
        <f>IF($B4="Not Loaded","Not Loaded",IF(VLOOKUP($A4,STG!$A$3:$S$15086,8,FALSE)=VLOOKUP($A4,HDL!$C$3:$R$10435,8,FALSE),IF(VLOOKUP($A4,HDL!$C$3:$R$10435,8,FALSE)=VLOOKUP($A4,HCM!$B$3:$R$4,8,FALSE),"OK","HCM&lt;&gt;HDL"),"STG&lt;&gt;HDL"))</f>
        <v>OK</v>
      </c>
      <c r="G4" t="str">
        <f>IF($B4="Not Loaded","Not Loaded",IF(VLOOKUP($A4,STG!$A$3:$S$15086,9,FALSE)=VLOOKUP($A4,HDL!$C$3:$R$10435,9,FALSE),IF(VLOOKUP($A4,HDL!$C$3:$R$10435,9,FALSE)=VLOOKUP($A4,HCM!$B$3:$R$4,9,FALSE),"OK","HCM&lt;&gt;HDL"),"STG&lt;&gt;HDL"))</f>
        <v>OK</v>
      </c>
      <c r="H4" t="str">
        <f>IF($B4="Not Loaded","Not Loaded",IF(VLOOKUP($A4,STG!$A$3:$S$15086,10,FALSE)=VLOOKUP($A4,HDL!$C$3:$R$10435,10,FALSE),IF(VLOOKUP($A4,HDL!$C$3:$R$10435,10,FALSE)=VLOOKUP($A4,HCM!$B$3:$R$4,10,FALSE),"OK","HCM&lt;&gt;HDL"),"STG&lt;&gt;HDL"))</f>
        <v>OK</v>
      </c>
      <c r="I4" t="str">
        <f>IF($B4="Not Loaded","Not Loaded",IF(VLOOKUP($A4,STG!$A$3:$S$15086,11,FALSE)=VLOOKUP($A4,HDL!$C$3:$R$10435,11,FALSE),IF(VLOOKUP($A4,HDL!$C$3:$R$10435,11,FALSE)=VLOOKUP($A4,HCM!$B$3:$R$4,11,FALSE),"OK","HCM&lt;&gt;HDL"),"STG&lt;&gt;HDL"))</f>
        <v>OK</v>
      </c>
    </row>
  </sheetData>
  <conditionalFormatting sqref="E3:I4">
    <cfRule type="cellIs" dxfId="8" priority="10" operator="notEqual">
      <formula>"Ok"</formula>
    </cfRule>
    <cfRule type="cellIs" dxfId="7" priority="11" operator="equal">
      <formula>"Ok"</formula>
    </cfRule>
  </conditionalFormatting>
  <conditionalFormatting sqref="C3:D4">
    <cfRule type="cellIs" dxfId="6" priority="8" operator="notEqual">
      <formula>"Ok"</formula>
    </cfRule>
    <cfRule type="cellIs" dxfId="5" priority="9" operator="equal">
      <formula>"Ok"</formula>
    </cfRule>
  </conditionalFormatting>
  <conditionalFormatting sqref="G3:I4">
    <cfRule type="cellIs" dxfId="4" priority="4" operator="notEqual">
      <formula>"Ok"</formula>
    </cfRule>
    <cfRule type="cellIs" dxfId="3" priority="5" operator="equal">
      <formula>"Ok"</formula>
    </cfRule>
  </conditionalFormatting>
  <conditionalFormatting sqref="C3:I4">
    <cfRule type="cellIs" dxfId="2" priority="3" operator="equal">
      <formula>"Not Loaded"</formula>
    </cfRule>
  </conditionalFormatting>
  <conditionalFormatting sqref="B3:B4">
    <cfRule type="cellIs" dxfId="1" priority="1" operator="equal">
      <formula>"Y"</formula>
    </cfRule>
    <cfRule type="cellIs" dxfId="0" priority="2" operator="equal">
      <formula>"Not Loaded"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068F988-00B7-4A59-A34E-511225284E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010853-3CBF-448C-AAE3-84148ADA1F2C}">
  <ds:schemaRefs>
    <ds:schemaRef ds:uri="9e5ebb6e-1584-4dc0-b988-3e8cf38876a9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purl.org/dc/terms/"/>
    <ds:schemaRef ds:uri="http://schemas.microsoft.com/office/2006/documentManagement/types"/>
    <ds:schemaRef ds:uri="http://schemas.microsoft.com/office/infopath/2007/PartnerControls"/>
    <ds:schemaRef ds:uri="ac6a0247-43fa-4535-a5fb-6906f8e53d5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312C3C-9FA8-4DA4-B91C-CBDC8B4F54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 McColl (Personal Administration Account)</dc:creator>
  <cp:lastModifiedBy>Lokesh Shanbhag</cp:lastModifiedBy>
  <dcterms:created xsi:type="dcterms:W3CDTF">2018-01-31T15:18:30Z</dcterms:created>
  <dcterms:modified xsi:type="dcterms:W3CDTF">2021-07-06T09:29:59Z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0x0101004516C95CC20AB845B736F04A9BD24BFB</vt:lpwstr>
  </property>
</Properties>
</file>