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C55C4BDB-D516-47DA-86F4-64FC7BF44D95}" xr6:coauthVersionLast="47" xr6:coauthVersionMax="47" xr10:uidLastSave="{00000000-0000-0000-0000-000000000000}"/>
  <bookViews>
    <workbookView xWindow="-120" yWindow="-120" windowWidth="29040" windowHeight="15840" tabRatio="780" activeTab="3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HCM!$A$2:$L$5</definedName>
    <definedName name="_xlnm._FilterDatabase" localSheetId="2" hidden="1">HDL!$A$2:$AD$4</definedName>
    <definedName name="_xlnm._FilterDatabase" localSheetId="4" hidden="1">Reconcile!$A$1:$E$1</definedName>
    <definedName name="_xlnm._FilterDatabase" localSheetId="1" hidden="1">STG!$A$2:$AQ$8892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D3" i="3" s="1"/>
  <c r="A3" i="1"/>
  <c r="B2" i="3" s="1"/>
  <c r="A3" i="27"/>
  <c r="A5" i="1"/>
  <c r="A3" i="2"/>
  <c r="A4" i="2"/>
  <c r="A4" i="27"/>
  <c r="A4" i="1"/>
  <c r="D2" i="3" l="1"/>
  <c r="E2" i="3"/>
  <c r="C2" i="3"/>
  <c r="C3" i="3"/>
  <c r="E3" i="3"/>
  <c r="D8" i="4"/>
  <c r="C8" i="4"/>
  <c r="B8" i="4"/>
  <c r="G10" i="4" l="1"/>
  <c r="F10" i="4"/>
  <c r="H9" i="4"/>
  <c r="G9" i="4"/>
  <c r="F9" i="4"/>
  <c r="H10" i="4"/>
  <c r="G12" i="4"/>
  <c r="F12" i="4"/>
  <c r="H11" i="4"/>
  <c r="F11" i="4"/>
  <c r="H12" i="4"/>
  <c r="G11" i="4"/>
  <c r="G13" i="4" l="1"/>
  <c r="F13" i="4"/>
  <c r="H13" i="4"/>
</calcChain>
</file>

<file path=xl/sharedStrings.xml><?xml version="1.0" encoding="utf-8"?>
<sst xmlns="http://schemas.openxmlformats.org/spreadsheetml/2006/main" count="129" uniqueCount="67">
  <si>
    <t>Staging</t>
  </si>
  <si>
    <t>HCM</t>
  </si>
  <si>
    <t>Data Migration Reconciliation</t>
  </si>
  <si>
    <t>Not Loaded</t>
  </si>
  <si>
    <t>HDL</t>
  </si>
  <si>
    <t>STG&lt;&gt;HDL</t>
  </si>
  <si>
    <t>HCM&lt;&gt;HDL</t>
  </si>
  <si>
    <t>OK</t>
  </si>
  <si>
    <t>Total Records</t>
  </si>
  <si>
    <t>Object</t>
  </si>
  <si>
    <t>Date</t>
  </si>
  <si>
    <t>EFFECTIVE_START_DATE</t>
  </si>
  <si>
    <t>EFFECTIVE_END_DATE</t>
  </si>
  <si>
    <t>ASSIGNMENT_NUMBER</t>
  </si>
  <si>
    <t>LEGISLATIVE_DATA_GROUP_NAME</t>
  </si>
  <si>
    <t>BATCH_NAME</t>
  </si>
  <si>
    <t>Unique Ref</t>
  </si>
  <si>
    <t>UniqueReference</t>
  </si>
  <si>
    <t>SOURCE_SYSTEM_OWNER</t>
  </si>
  <si>
    <t>SOURCE_SYSTEM_ID</t>
  </si>
  <si>
    <t>Unique Reference</t>
  </si>
  <si>
    <t>CONTEXT_VALUE1</t>
  </si>
  <si>
    <t>DIR_CARD_COMP_DEF_NAME</t>
  </si>
  <si>
    <t>CARDCOMPONENT</t>
  </si>
  <si>
    <t>DirCardCompDefName</t>
  </si>
  <si>
    <t>LegislativeDataGroupName</t>
  </si>
  <si>
    <t>Loaded</t>
  </si>
  <si>
    <t>COMPONENT_NAME</t>
  </si>
  <si>
    <t>Effective Start Date</t>
  </si>
  <si>
    <t>Effective End Date</t>
  </si>
  <si>
    <t>Component Name</t>
  </si>
  <si>
    <t>Count</t>
  </si>
  <si>
    <t>CALC_CARD_SYSTEM_ID</t>
  </si>
  <si>
    <t>UNIQUE_REF</t>
  </si>
  <si>
    <t>PARENT_COMP_SYSTEM_ID</t>
  </si>
  <si>
    <t>DirCardId_SourceSystemId_</t>
  </si>
  <si>
    <t>ParentDirCardCompId_SSId_</t>
  </si>
  <si>
    <t>Start Date</t>
  </si>
  <si>
    <t>End date</t>
  </si>
  <si>
    <t>End Date</t>
  </si>
  <si>
    <t>CO - Component</t>
  </si>
  <si>
    <t>Environment</t>
  </si>
  <si>
    <t>PROD</t>
  </si>
  <si>
    <t>E1136521</t>
  </si>
  <si>
    <t>GB Legislative Data Group</t>
  </si>
  <si>
    <t>DEA</t>
  </si>
  <si>
    <t>COURTCARD-E1136521</t>
  </si>
  <si>
    <t>COURTCARDCOM-E1136521_DEA_1</t>
  </si>
  <si>
    <t>DATA_MIGRATION</t>
  </si>
  <si>
    <t>PER_INFO_14MAY2019</t>
  </si>
  <si>
    <t>E1136521_DEA_1</t>
  </si>
  <si>
    <t>COURTCARDCOM-E1136521_COURT</t>
  </si>
  <si>
    <t>Court Order Information</t>
  </si>
  <si>
    <t>AEO Non Priority</t>
  </si>
  <si>
    <t>COURTCARDCOM-E1136521_AEO Non Priority_1</t>
  </si>
  <si>
    <t>E1136521_AEO Non Priority_1</t>
  </si>
  <si>
    <t>Child Maintenance DEO</t>
  </si>
  <si>
    <t>CalculationCardComponents</t>
  </si>
  <si>
    <t>FUSION</t>
  </si>
  <si>
    <t>300000126957533</t>
  </si>
  <si>
    <t>300000126957532</t>
  </si>
  <si>
    <t>300000126957535</t>
  </si>
  <si>
    <t>1631725</t>
  </si>
  <si>
    <t>300000126957582</t>
  </si>
  <si>
    <t>1631725_DEA</t>
  </si>
  <si>
    <t>E1136521_DEA</t>
  </si>
  <si>
    <t>E1136521_AEO Non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</si>
</sst>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F3FD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/>
  </cellStyleXfs>
  <cellXfs count="20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4" fillId="2" borderId="1" xfId="0" applyFont="1" applyFill="1" applyBorder="1" applyAlignment="1">
      <alignment horizontal="left" vertical="top" wrapText="1"/>
    </xf>
    <xf numFmtId="0" fontId="5" fillId="0" borderId="0" xfId="1" applyFont="1"/>
    <xf numFmtId="0" fontId="6" fillId="0" borderId="0" xfId="1" applyFont="1"/>
    <xf numFmtId="0" fontId="7" fillId="0" borderId="0" xfId="0" applyFont="1"/>
    <xf numFmtId="0" fontId="0" fillId="3" borderId="0" xfId="0" applyFill="1"/>
    <xf numFmtId="49" fontId="0" fillId="3" borderId="0" xfId="0" applyNumberFormat="1" applyFill="1"/>
    <xf numFmtId="0" fontId="0" fillId="4" borderId="2" xfId="0" applyFill="1" applyBorder="1" applyAlignment="1">
      <alignment horizontal="left" vertical="top" wrapText="1"/>
    </xf>
    <xf numFmtId="0" fontId="0" fillId="0" borderId="0" xfId="0" applyAlignment="1"/>
    <xf numFmtId="0" fontId="4" fillId="2" borderId="1" xfId="0" applyFont="1" applyFill="1" applyBorder="1" applyAlignment="1">
      <alignment horizontal="left" vertical="top"/>
    </xf>
    <xf numFmtId="0" fontId="11" fillId="2" borderId="1" xfId="5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5" fontId="0" fillId="0" borderId="0" xfId="0" applyNumberFormat="1"/>
    <xf numFmtId="0" fontId="11" fillId="0" borderId="1" xfId="5" applyFont="1" applyBorder="1" applyAlignment="1">
      <alignment horizontal="left" vertical="top" wrapText="1"/>
    </xf>
    <xf numFmtId="0" fontId="10" fillId="0" borderId="1" xfId="5" applyBorder="1" applyAlignment="1">
      <alignment horizontal="left" vertical="top" wrapText="1"/>
    </xf>
    <xf numFmtId="14" fontId="11" fillId="0" borderId="1" xfId="5" applyNumberFormat="1" applyFont="1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561975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6712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4"/>
  <sheetViews>
    <sheetView workbookViewId="0">
      <selection activeCell="G4" sqref="G4"/>
    </sheetView>
  </sheetViews>
  <sheetFormatPr defaultRowHeight="15" x14ac:dyDescent="0.25"/>
  <cols>
    <col min="1" max="1" width="21.7109375" bestFit="1" customWidth="1"/>
    <col min="2" max="2" width="15.7109375" customWidth="1"/>
    <col min="7" max="7" width="11.5703125" customWidth="1"/>
    <col min="8" max="8" width="10.7109375" bestFit="1" customWidth="1"/>
  </cols>
  <sheetData>
    <row r="1" spans="1:8" ht="21" x14ac:dyDescent="0.35">
      <c r="E1" s="3" t="s">
        <v>2</v>
      </c>
    </row>
    <row r="2" spans="1:8" x14ac:dyDescent="0.25">
      <c r="E2" t="s">
        <v>9</v>
      </c>
      <c r="G2" t="s">
        <v>40</v>
      </c>
    </row>
    <row r="3" spans="1:8" x14ac:dyDescent="0.25">
      <c r="E3" t="s">
        <v>10</v>
      </c>
      <c r="G3" s="4">
        <v>43605</v>
      </c>
    </row>
    <row r="4" spans="1:8" x14ac:dyDescent="0.25">
      <c r="E4" t="s">
        <v>41</v>
      </c>
      <c r="G4" t="s">
        <v>42</v>
      </c>
    </row>
    <row r="5" spans="1:8" ht="14.25" customHeight="1" x14ac:dyDescent="0.25"/>
    <row r="6" spans="1:8" ht="23.25" x14ac:dyDescent="0.35">
      <c r="A6" s="7"/>
    </row>
    <row r="7" spans="1:8" ht="21" x14ac:dyDescent="0.25">
      <c r="A7" s="1"/>
      <c r="B7" s="2" t="s">
        <v>0</v>
      </c>
      <c r="C7" s="2" t="s">
        <v>4</v>
      </c>
      <c r="D7" t="s">
        <v>1</v>
      </c>
      <c r="F7" s="5" t="s">
        <v>28</v>
      </c>
      <c r="G7" s="5" t="s">
        <v>29</v>
      </c>
      <c r="H7" s="5" t="s">
        <v>30</v>
      </c>
    </row>
    <row r="8" spans="1:8" x14ac:dyDescent="0.25">
      <c r="A8" s="6" t="s">
        <v>31</v>
      </c>
      <c r="B8">
        <f>COUNTA(STG!A3:A35)</f>
        <v>2</v>
      </c>
      <c r="C8">
        <f>COUNTA(HDL!A3:A4)</f>
        <v>2</v>
      </c>
      <c r="D8">
        <f>COUNTA(HCM!A3:A5)</f>
        <v>3</v>
      </c>
    </row>
    <row r="9" spans="1:8" x14ac:dyDescent="0.25">
      <c r="A9" s="6" t="s">
        <v>3</v>
      </c>
      <c r="F9">
        <f>COUNTIF(Reconcile!C$2:C$46,$A9)</f>
        <v>0</v>
      </c>
      <c r="G9">
        <f>COUNTIF(Reconcile!D$2:D$46,$A9)</f>
        <v>0</v>
      </c>
      <c r="H9">
        <f>COUNTIF(Reconcile!E$2:E$46,$A9)</f>
        <v>0</v>
      </c>
    </row>
    <row r="10" spans="1:8" x14ac:dyDescent="0.25">
      <c r="A10" s="6" t="s">
        <v>7</v>
      </c>
      <c r="F10">
        <f>COUNTIF(Reconcile!C$2:C$46,$A10)</f>
        <v>2</v>
      </c>
      <c r="G10">
        <f>COUNTIF(Reconcile!D$2:D$46,$A10)</f>
        <v>2</v>
      </c>
      <c r="H10">
        <f>COUNTIF(Reconcile!E$2:E$46,$A10)</f>
        <v>2</v>
      </c>
    </row>
    <row r="11" spans="1:8" x14ac:dyDescent="0.25">
      <c r="A11" s="6" t="s">
        <v>5</v>
      </c>
      <c r="F11">
        <f>COUNTIF(Reconcile!C$2:C$46,$A11)</f>
        <v>0</v>
      </c>
      <c r="G11">
        <f>COUNTIF(Reconcile!D$2:D$46,$A11)</f>
        <v>0</v>
      </c>
      <c r="H11">
        <f>COUNTIF(Reconcile!E$2:E$46,$A11)</f>
        <v>0</v>
      </c>
    </row>
    <row r="12" spans="1:8" x14ac:dyDescent="0.25">
      <c r="A12" s="6" t="s">
        <v>6</v>
      </c>
      <c r="F12">
        <f>COUNTIF(Reconcile!C$2:C$46,$A12)</f>
        <v>0</v>
      </c>
      <c r="G12">
        <f>COUNTIF(Reconcile!D$2:D$46,$A12)</f>
        <v>0</v>
      </c>
      <c r="H12">
        <f>COUNTIF(Reconcile!E$2:E$46,$A12)</f>
        <v>0</v>
      </c>
    </row>
    <row r="13" spans="1:8" x14ac:dyDescent="0.25">
      <c r="A13" s="6" t="s">
        <v>8</v>
      </c>
      <c r="F13">
        <f>SUM(F9:F12)</f>
        <v>2</v>
      </c>
      <c r="G13">
        <f t="shared" ref="G13:H13" si="0">SUM(G9:G12)</f>
        <v>2</v>
      </c>
      <c r="H13">
        <f t="shared" si="0"/>
        <v>2</v>
      </c>
    </row>
    <row r="15" spans="1:8" x14ac:dyDescent="0.25">
      <c r="A15" s="6"/>
    </row>
    <row r="16" spans="1:8" ht="23.25" x14ac:dyDescent="0.35">
      <c r="A16" s="7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8"/>
    </row>
    <row r="30" spans="1:1" x14ac:dyDescent="0.25">
      <c r="A30" s="8"/>
    </row>
    <row r="34" spans="1:1" x14ac:dyDescent="0.25">
      <c r="A34" s="8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2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3.42578125" bestFit="1" customWidth="1"/>
    <col min="2" max="2" width="21.85546875" bestFit="1" customWidth="1"/>
    <col min="3" max="3" width="32" bestFit="1" customWidth="1"/>
    <col min="4" max="4" width="10.140625" bestFit="1" customWidth="1"/>
    <col min="5" max="5" width="27.5703125" bestFit="1" customWidth="1"/>
    <col min="6" max="6" width="9.7109375" bestFit="1" customWidth="1"/>
    <col min="7" max="7" width="23" bestFit="1" customWidth="1"/>
    <col min="8" max="8" width="50.140625" bestFit="1" customWidth="1"/>
    <col min="9" max="9" width="24" bestFit="1" customWidth="1"/>
    <col min="10" max="10" width="20.140625" bestFit="1" customWidth="1"/>
    <col min="11" max="11" width="33.42578125" bestFit="1" customWidth="1"/>
    <col min="12" max="12" width="34.7109375" bestFit="1" customWidth="1"/>
    <col min="16" max="16" width="20.42578125" bestFit="1" customWidth="1"/>
    <col min="31" max="31" width="37.85546875" customWidth="1"/>
    <col min="32" max="43" width="3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t="s">
        <v>16</v>
      </c>
      <c r="B2" t="s">
        <v>13</v>
      </c>
      <c r="C2" t="s">
        <v>14</v>
      </c>
      <c r="D2" t="s">
        <v>37</v>
      </c>
      <c r="E2" t="s">
        <v>22</v>
      </c>
      <c r="F2" t="s">
        <v>38</v>
      </c>
      <c r="G2" t="s">
        <v>32</v>
      </c>
      <c r="H2" t="s">
        <v>19</v>
      </c>
      <c r="I2" t="s">
        <v>18</v>
      </c>
      <c r="J2" t="s">
        <v>15</v>
      </c>
      <c r="K2" t="s">
        <v>33</v>
      </c>
      <c r="L2" t="s">
        <v>34</v>
      </c>
    </row>
    <row r="3" spans="1:12" x14ac:dyDescent="0.25">
      <c r="A3" t="str">
        <f t="shared" ref="A3:A4" si="0">B3&amp;"_"&amp;E3</f>
        <v>E1136521_DEA</v>
      </c>
      <c r="B3" t="s">
        <v>43</v>
      </c>
      <c r="C3" t="s">
        <v>44</v>
      </c>
      <c r="D3" s="16">
        <v>40330</v>
      </c>
      <c r="E3" t="s">
        <v>45</v>
      </c>
      <c r="F3" s="16">
        <v>1027428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</row>
    <row r="4" spans="1:12" x14ac:dyDescent="0.25">
      <c r="A4" t="str">
        <f t="shared" si="0"/>
        <v>E1136521_AEO Non Priority</v>
      </c>
      <c r="B4" t="s">
        <v>43</v>
      </c>
      <c r="C4" t="s">
        <v>44</v>
      </c>
      <c r="D4" s="16">
        <v>40330</v>
      </c>
      <c r="E4" t="s">
        <v>53</v>
      </c>
      <c r="F4" s="16">
        <v>1027428</v>
      </c>
      <c r="G4" t="s">
        <v>46</v>
      </c>
      <c r="H4" t="s">
        <v>54</v>
      </c>
      <c r="I4" t="s">
        <v>48</v>
      </c>
      <c r="J4" t="s">
        <v>49</v>
      </c>
      <c r="K4" t="s">
        <v>55</v>
      </c>
      <c r="L4" t="s">
        <v>51</v>
      </c>
    </row>
    <row r="5" spans="1:12" x14ac:dyDescent="0.25">
      <c r="D5" s="16"/>
      <c r="F5" s="16"/>
    </row>
    <row r="6" spans="1:12" x14ac:dyDescent="0.25">
      <c r="D6" s="16"/>
      <c r="F6" s="16"/>
    </row>
    <row r="7" spans="1:12" x14ac:dyDescent="0.25">
      <c r="D7" s="16"/>
      <c r="F7" s="16"/>
    </row>
    <row r="8" spans="1:12" x14ac:dyDescent="0.25">
      <c r="D8" s="16"/>
      <c r="F8" s="16"/>
    </row>
    <row r="9" spans="1:12" x14ac:dyDescent="0.25">
      <c r="D9" s="16"/>
      <c r="F9" s="16"/>
    </row>
    <row r="10" spans="1:12" x14ac:dyDescent="0.25">
      <c r="D10" s="16"/>
      <c r="F10" s="16"/>
    </row>
    <row r="11" spans="1:12" x14ac:dyDescent="0.25">
      <c r="D11" s="16"/>
      <c r="F11" s="16"/>
    </row>
    <row r="12" spans="1:12" x14ac:dyDescent="0.25">
      <c r="D12" s="16"/>
      <c r="F12" s="16"/>
    </row>
  </sheetData>
  <sortState xmlns:xlrd2="http://schemas.microsoft.com/office/spreadsheetml/2017/richdata2" ref="A3:L13">
    <sortCondition ref="B3:B13"/>
  </sortState>
  <conditionalFormatting sqref="A3:A4">
    <cfRule type="duplicateValues" dxfId="6" priority="70"/>
  </conditionalFormatting>
  <conditionalFormatting sqref="A1:A4">
    <cfRule type="duplicateValues" dxfId="5" priority="7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"/>
  <sheetViews>
    <sheetView workbookViewId="0">
      <pane ySplit="2" topLeftCell="A3" activePane="bottomLeft" state="frozen"/>
      <selection pane="bottomLeft" activeCell="F3" sqref="F3:F4"/>
    </sheetView>
  </sheetViews>
  <sheetFormatPr defaultRowHeight="15" x14ac:dyDescent="0.25"/>
  <cols>
    <col min="1" max="1" width="33.42578125" style="9" bestFit="1" customWidth="1"/>
    <col min="2" max="2" width="13.140625" bestFit="1" customWidth="1"/>
    <col min="3" max="3" width="17.28515625" bestFit="1" customWidth="1"/>
    <col min="4" max="4" width="12.5703125" bestFit="1" customWidth="1"/>
    <col min="5" max="5" width="20.85546875" bestFit="1" customWidth="1"/>
    <col min="6" max="6" width="9.7109375" bestFit="1" customWidth="1"/>
    <col min="7" max="7" width="23" bestFit="1" customWidth="1"/>
    <col min="8" max="8" width="50.140625" bestFit="1" customWidth="1"/>
    <col min="9" max="9" width="31.140625" bestFit="1" customWidth="1"/>
    <col min="10" max="10" width="24.28515625" bestFit="1" customWidth="1"/>
    <col min="11" max="11" width="33.42578125" bestFit="1" customWidth="1"/>
    <col min="12" max="12" width="32.5703125" bestFit="1" customWidth="1"/>
    <col min="13" max="13" width="18" bestFit="1" customWidth="1"/>
    <col min="14" max="14" width="14.28515625" bestFit="1" customWidth="1"/>
    <col min="15" max="15" width="21.28515625" bestFit="1" customWidth="1"/>
    <col min="16" max="16" width="20.140625" bestFit="1" customWidth="1"/>
    <col min="17" max="31" width="3" bestFit="1" customWidth="1"/>
  </cols>
  <sheetData>
    <row r="1" spans="1:12" x14ac:dyDescent="0.25">
      <c r="A1" s="9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10" t="s">
        <v>17</v>
      </c>
      <c r="B2" t="s">
        <v>13</v>
      </c>
      <c r="C2" t="s">
        <v>14</v>
      </c>
      <c r="D2" t="s">
        <v>37</v>
      </c>
      <c r="E2" t="s">
        <v>22</v>
      </c>
      <c r="F2" t="s">
        <v>39</v>
      </c>
      <c r="G2" t="s">
        <v>32</v>
      </c>
      <c r="H2" t="s">
        <v>19</v>
      </c>
      <c r="I2" t="s">
        <v>18</v>
      </c>
      <c r="J2" t="s">
        <v>15</v>
      </c>
      <c r="K2" t="s">
        <v>33</v>
      </c>
      <c r="L2" t="s">
        <v>34</v>
      </c>
    </row>
    <row r="3" spans="1:12" x14ac:dyDescent="0.25">
      <c r="A3" t="str">
        <f>B3&amp;"_"&amp;E3</f>
        <v>E1136521_DEA</v>
      </c>
      <c r="B3" t="s">
        <v>43</v>
      </c>
      <c r="C3" t="s">
        <v>44</v>
      </c>
      <c r="D3" s="16">
        <v>40330</v>
      </c>
      <c r="E3" t="s">
        <v>45</v>
      </c>
      <c r="F3" s="16">
        <v>1027428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</row>
    <row r="4" spans="1:12" x14ac:dyDescent="0.25">
      <c r="A4" t="str">
        <f t="shared" ref="A3:A4" si="0">B4&amp;"_"&amp;E4</f>
        <v>E1136521_AEO Non Priority</v>
      </c>
      <c r="B4" t="s">
        <v>43</v>
      </c>
      <c r="C4" t="s">
        <v>44</v>
      </c>
      <c r="D4" s="16">
        <v>40330</v>
      </c>
      <c r="E4" t="s">
        <v>53</v>
      </c>
      <c r="F4" s="16">
        <v>1027428</v>
      </c>
      <c r="G4" t="s">
        <v>46</v>
      </c>
      <c r="H4" t="s">
        <v>54</v>
      </c>
      <c r="I4" t="s">
        <v>48</v>
      </c>
      <c r="J4" t="s">
        <v>49</v>
      </c>
      <c r="K4" t="s">
        <v>55</v>
      </c>
      <c r="L4" t="s">
        <v>51</v>
      </c>
    </row>
    <row r="5" spans="1:12" x14ac:dyDescent="0.25">
      <c r="A5"/>
    </row>
    <row r="6" spans="1:12" x14ac:dyDescent="0.25">
      <c r="A6"/>
    </row>
    <row r="7" spans="1:12" x14ac:dyDescent="0.25">
      <c r="A7"/>
    </row>
    <row r="8" spans="1:12" x14ac:dyDescent="0.25">
      <c r="A8"/>
    </row>
    <row r="9" spans="1:12" x14ac:dyDescent="0.25">
      <c r="A9"/>
    </row>
  </sheetData>
  <sortState xmlns:xlrd2="http://schemas.microsoft.com/office/spreadsheetml/2017/richdata2" ref="A3:L10">
    <sortCondition ref="B3:B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0"/>
  <sheetViews>
    <sheetView tabSelected="1" workbookViewId="0">
      <pane ySplit="1" topLeftCell="A2" activePane="bottomLeft" state="frozen"/>
      <selection activeCell="C28" sqref="C28"/>
      <selection pane="bottomLeft" activeCell="B19" sqref="B19"/>
    </sheetView>
  </sheetViews>
  <sheetFormatPr defaultColWidth="9.140625" defaultRowHeight="15" x14ac:dyDescent="0.25"/>
  <cols>
    <col min="1" max="1" width="28" style="12" bestFit="1" customWidth="1"/>
    <col min="2" max="2" width="20.5703125" style="12" bestFit="1" customWidth="1"/>
    <col min="3" max="3" width="38.42578125" style="12" bestFit="1" customWidth="1"/>
    <col min="4" max="4" width="19.7109375" style="12" bestFit="1" customWidth="1"/>
    <col min="5" max="5" width="18.85546875" style="12" bestFit="1" customWidth="1"/>
    <col min="6" max="6" width="17" style="12" bestFit="1" customWidth="1"/>
    <col min="7" max="7" width="18" style="12" bestFit="1" customWidth="1"/>
    <col min="8" max="8" width="19.7109375" style="12" bestFit="1" customWidth="1"/>
    <col min="9" max="9" width="20.7109375" style="12" bestFit="1" customWidth="1"/>
    <col min="10" max="10" width="28.5703125" style="12" bestFit="1" customWidth="1"/>
    <col min="11" max="11" width="25" style="12" bestFit="1" customWidth="1"/>
    <col min="12" max="16384" width="9.140625" style="12"/>
  </cols>
  <sheetData>
    <row r="1" spans="1:12" x14ac:dyDescent="0.25">
      <c r="A1" s="12">
        <v>1</v>
      </c>
      <c r="B1" s="12">
        <v>2</v>
      </c>
      <c r="C1" s="12">
        <v>3</v>
      </c>
      <c r="D1" s="12">
        <v>4</v>
      </c>
      <c r="E1" s="12">
        <v>5</v>
      </c>
      <c r="F1" s="12">
        <v>6</v>
      </c>
      <c r="G1" s="12">
        <v>7</v>
      </c>
      <c r="H1" s="12">
        <v>8</v>
      </c>
      <c r="I1" s="12">
        <v>9</v>
      </c>
      <c r="J1" s="12">
        <v>10</v>
      </c>
      <c r="K1" s="12">
        <v>11</v>
      </c>
    </row>
    <row r="2" spans="1:12" x14ac:dyDescent="0.25">
      <c r="A2" s="13" t="s">
        <v>20</v>
      </c>
      <c r="B2" s="14" t="s">
        <v>23</v>
      </c>
      <c r="C2" s="14" t="s">
        <v>19</v>
      </c>
      <c r="D2" s="14" t="s">
        <v>18</v>
      </c>
      <c r="E2" s="14" t="s">
        <v>11</v>
      </c>
      <c r="F2" s="14" t="s">
        <v>12</v>
      </c>
      <c r="G2" s="14" t="s">
        <v>24</v>
      </c>
      <c r="H2" s="14" t="s">
        <v>25</v>
      </c>
      <c r="I2" s="14" t="s">
        <v>35</v>
      </c>
      <c r="J2" s="14" t="s">
        <v>36</v>
      </c>
      <c r="K2" s="14" t="s">
        <v>21</v>
      </c>
    </row>
    <row r="3" spans="1:12" x14ac:dyDescent="0.25">
      <c r="A3" s="15" t="str">
        <f>REPLACE(I3,1,10,"")&amp;"_"&amp;G3</f>
        <v>57532_Court Order Information</v>
      </c>
      <c r="B3" s="17" t="s">
        <v>57</v>
      </c>
      <c r="C3" s="17" t="s">
        <v>59</v>
      </c>
      <c r="D3" s="17" t="s">
        <v>58</v>
      </c>
      <c r="E3" s="19">
        <v>43423</v>
      </c>
      <c r="F3" s="19">
        <v>1027428</v>
      </c>
      <c r="G3" s="17" t="s">
        <v>52</v>
      </c>
      <c r="H3" s="17" t="s">
        <v>44</v>
      </c>
      <c r="I3" s="17" t="s">
        <v>60</v>
      </c>
      <c r="J3" s="18"/>
      <c r="K3" s="18"/>
      <c r="L3"/>
    </row>
    <row r="4" spans="1:12" x14ac:dyDescent="0.25">
      <c r="A4" s="15" t="str">
        <f t="shared" ref="A3:A4" si="0">REPLACE(I4,1,10,"")&amp;"_"&amp;G4</f>
        <v>57532_Child Maintenance DEO</v>
      </c>
      <c r="B4" s="17" t="s">
        <v>57</v>
      </c>
      <c r="C4" s="17" t="s">
        <v>61</v>
      </c>
      <c r="D4" s="17" t="s">
        <v>58</v>
      </c>
      <c r="E4" s="19">
        <v>43423</v>
      </c>
      <c r="F4" s="19">
        <v>1027428</v>
      </c>
      <c r="G4" s="17" t="s">
        <v>56</v>
      </c>
      <c r="H4" s="17" t="s">
        <v>44</v>
      </c>
      <c r="I4" s="17" t="s">
        <v>60</v>
      </c>
      <c r="J4" s="17" t="s">
        <v>59</v>
      </c>
      <c r="K4" s="17" t="s">
        <v>62</v>
      </c>
      <c r="L4"/>
    </row>
    <row r="5" spans="1:12" x14ac:dyDescent="0.25">
      <c r="A5" s="15" t="str">
        <f>REPLACE(I5,1,10,"")&amp;"_"&amp;G5</f>
        <v>57532_DEA</v>
      </c>
      <c r="B5" s="17" t="s">
        <v>57</v>
      </c>
      <c r="C5" s="17" t="s">
        <v>63</v>
      </c>
      <c r="D5" s="17" t="s">
        <v>58</v>
      </c>
      <c r="E5" s="19">
        <v>43423</v>
      </c>
      <c r="F5" s="19">
        <v>1027428</v>
      </c>
      <c r="G5" s="17" t="s">
        <v>45</v>
      </c>
      <c r="H5" s="17" t="s">
        <v>44</v>
      </c>
      <c r="I5" s="17" t="s">
        <v>60</v>
      </c>
      <c r="J5" s="17" t="s">
        <v>59</v>
      </c>
      <c r="K5" s="17" t="s">
        <v>64</v>
      </c>
      <c r="L5"/>
    </row>
    <row r="6" spans="1:12" x14ac:dyDescent="0.25">
      <c r="A6" t="s">
        <v>65</v>
      </c>
      <c r="B6" s="17" t="s">
        <v>57</v>
      </c>
      <c r="C6" t="s">
        <v>47</v>
      </c>
      <c r="D6"/>
      <c r="E6" s="16">
        <v>40330</v>
      </c>
      <c r="F6" s="16">
        <v>1027428</v>
      </c>
      <c r="G6" t="s">
        <v>45</v>
      </c>
      <c r="H6" s="17" t="s">
        <v>44</v>
      </c>
      <c r="J6" t="s">
        <v>51</v>
      </c>
      <c r="K6"/>
      <c r="L6"/>
    </row>
    <row r="7" spans="1:12" x14ac:dyDescent="0.25">
      <c r="A7" t="s">
        <v>66</v>
      </c>
      <c r="B7" s="17" t="s">
        <v>57</v>
      </c>
      <c r="C7" t="s">
        <v>54</v>
      </c>
      <c r="D7"/>
      <c r="E7" s="16">
        <v>40330</v>
      </c>
      <c r="F7" s="16">
        <v>1027428</v>
      </c>
      <c r="G7" t="s">
        <v>53</v>
      </c>
      <c r="H7"/>
      <c r="J7" t="s">
        <v>51</v>
      </c>
      <c r="K7"/>
      <c r="L7"/>
    </row>
    <row r="8" spans="1:12" x14ac:dyDescent="0.25">
      <c r="A8"/>
      <c r="B8"/>
      <c r="C8"/>
      <c r="D8"/>
      <c r="E8"/>
      <c r="F8"/>
      <c r="G8"/>
      <c r="H8"/>
      <c r="I8"/>
      <c r="J8"/>
      <c r="K8"/>
      <c r="L8"/>
    </row>
    <row r="9" spans="1:12" x14ac:dyDescent="0.25">
      <c r="A9"/>
      <c r="B9"/>
      <c r="C9"/>
      <c r="D9"/>
      <c r="E9"/>
      <c r="F9"/>
      <c r="G9"/>
      <c r="H9"/>
      <c r="I9"/>
      <c r="J9"/>
      <c r="K9"/>
      <c r="L9"/>
    </row>
    <row r="10" spans="1:12" x14ac:dyDescent="0.25">
      <c r="A10"/>
      <c r="B10"/>
      <c r="C10"/>
      <c r="D10"/>
      <c r="E10"/>
      <c r="F10"/>
      <c r="G10"/>
      <c r="H10"/>
      <c r="I10"/>
      <c r="J10"/>
      <c r="K10"/>
      <c r="L10"/>
    </row>
  </sheetData>
  <sortState xmlns:xlrd2="http://schemas.microsoft.com/office/spreadsheetml/2017/richdata2" ref="A3:L10">
    <sortCondition ref="C3:C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defaultRowHeight="15" x14ac:dyDescent="0.25"/>
  <cols>
    <col min="1" max="1" width="34" bestFit="1" customWidth="1"/>
    <col min="2" max="2" width="32.7109375" bestFit="1" customWidth="1"/>
    <col min="3" max="3" width="18.28515625" customWidth="1"/>
    <col min="4" max="5" width="11.140625" bestFit="1" customWidth="1"/>
  </cols>
  <sheetData>
    <row r="1" spans="1:5" ht="30" x14ac:dyDescent="0.25">
      <c r="A1" s="5" t="s">
        <v>20</v>
      </c>
      <c r="B1" s="5" t="s">
        <v>26</v>
      </c>
      <c r="C1" s="11" t="s">
        <v>11</v>
      </c>
      <c r="D1" s="11" t="s">
        <v>12</v>
      </c>
      <c r="E1" s="11" t="s">
        <v>27</v>
      </c>
    </row>
    <row r="2" spans="1:5" x14ac:dyDescent="0.25">
      <c r="A2" t="s">
        <v>65</v>
      </c>
      <c r="B2" t="str">
        <f>_xlfn.IFNA(VLOOKUP(A2,HCM!$A$3:$A$20,1,FALSE),"Not Loaded")</f>
        <v>E1136521_DEA</v>
      </c>
      <c r="C2" t="str">
        <f>IF($B2="Not Loaded","Not Loaded",IF(VLOOKUP($A2,STG!$A$3:$AQ$35,4,FALSE)=VLOOKUP($A2,HDL!$A$3:$AE$14,4,FALSE),IF(VLOOKUP($A2,HDL!$A$3:$AE$4,4,FALSE)=VLOOKUP($A2,HCM!$A$3:$W$15,5,FALSE),"OK","HCM&lt;&gt;HDL"),"STG&lt;&gt;HDL"))</f>
        <v>OK</v>
      </c>
      <c r="D2" t="str">
        <f>IF($B2="Not Loaded","Not Loaded",IF(VLOOKUP($A2,STG!$A$3:$AQ$35,6,FALSE)=VLOOKUP($A2,HDL!$A$3:$AE$4,6,FALSE),IF(VLOOKUP($A2,HDL!$A$3:$AE$12,6,FALSE)=VLOOKUP($A2,HCM!$A$3:$W$12,6,FALSE),"OK","HCM&lt;&gt;HDL"),"STG&lt;&gt;HDL"))</f>
        <v>OK</v>
      </c>
      <c r="E2" t="str">
        <f>IF($B2="Not Loaded","Not Loaded",IF(VLOOKUP($A2,STG!$A$3:$AQ$35,5,FALSE)=VLOOKUP($A2,HDL!$A$3:$AE$4,5,FALSE),IF(VLOOKUP($A2,HDL!$A$3:$AE$11,5,FALSE)=VLOOKUP($A2,HCM!$A$3:$W$11,7,FALSE),"OK","HCM&lt;&gt;HDL"),"STG&lt;&gt;HDL"))</f>
        <v>OK</v>
      </c>
    </row>
    <row r="3" spans="1:5" x14ac:dyDescent="0.25">
      <c r="A3" t="s">
        <v>66</v>
      </c>
      <c r="B3" t="str">
        <f>_xlfn.IFNA(VLOOKUP(A3,HCM!$A$3:$A$20,1,FALSE),"Not Loaded")</f>
        <v>E1136521_AEO Non Priority</v>
      </c>
      <c r="C3" t="str">
        <f>IF($B3="Not Loaded","Not Loaded",IF(VLOOKUP($A3,STG!$A$3:$AQ$35,4,FALSE)=VLOOKUP($A3,HDL!$A$3:$AE$14,4,FALSE),IF(VLOOKUP($A3,HDL!$A$3:$AE$4,4,FALSE)=VLOOKUP($A3,HCM!$A$3:$W$15,5,FALSE),"OK","HCM&lt;&gt;HDL"),"STG&lt;&gt;HDL"))</f>
        <v>OK</v>
      </c>
      <c r="D3" t="str">
        <f>IF($B3="Not Loaded","Not Loaded",IF(VLOOKUP($A3,STG!$A$3:$AQ$35,6,FALSE)=VLOOKUP($A3,HDL!$A$3:$AE$4,6,FALSE),IF(VLOOKUP($A3,HDL!$A$3:$AE$12,6,FALSE)=VLOOKUP($A3,HCM!$A$3:$W$12,6,FALSE),"OK","HCM&lt;&gt;HDL"),"STG&lt;&gt;HDL"))</f>
        <v>OK</v>
      </c>
      <c r="E3" t="str">
        <f>IF($B3="Not Loaded","Not Loaded",IF(VLOOKUP($A3,STG!$A$3:$AQ$35,5,FALSE)=VLOOKUP($A3,HDL!$A$3:$AE$4,5,FALSE),IF(VLOOKUP($A3,HDL!$A$3:$AE$11,5,FALSE)=VLOOKUP($A3,HCM!$A$3:$W$11,7,FALSE),"OK","HCM&lt;&gt;HDL"),"STG&lt;&gt;HDL"))</f>
        <v>OK</v>
      </c>
    </row>
  </sheetData>
  <conditionalFormatting sqref="C2:E3">
    <cfRule type="cellIs" dxfId="4" priority="48" operator="notEqual">
      <formula>"OK"</formula>
    </cfRule>
    <cfRule type="cellIs" dxfId="3" priority="49" operator="equal">
      <formula>"OK"</formula>
    </cfRule>
  </conditionalFormatting>
  <conditionalFormatting sqref="C2:E3">
    <cfRule type="cellIs" dxfId="2" priority="38" stopIfTrue="1" operator="equal">
      <formula>"Not Loaded"</formula>
    </cfRule>
  </conditionalFormatting>
  <conditionalFormatting sqref="C2:E3">
    <cfRule type="containsBlanks" dxfId="1" priority="1">
      <formula>LEN(TRIM(C2))=0</formula>
    </cfRule>
  </conditionalFormatting>
  <conditionalFormatting sqref="A2:A10">
    <cfRule type="duplicateValues" dxfId="0" priority="87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961DC-28D0-44C2-A7E5-2C50B18F87AD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6a0247-43fa-4535-a5fb-6906f8e53d52"/>
    <ds:schemaRef ds:uri="http://purl.org/dc/elements/1.1/"/>
    <ds:schemaRef ds:uri="http://schemas.microsoft.com/office/2006/metadata/properties"/>
    <ds:schemaRef ds:uri="http://schemas.microsoft.com/office/infopath/2007/PartnerControls"/>
    <ds:schemaRef ds:uri="9e5ebb6e-1584-4dc0-b988-3e8cf38876a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BA1FC-F4D9-49D6-BCC7-09C5B7CDA0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2021-07-06T10:56:55Z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