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A35762B1-9774-4491-890C-C4460741A9EA}" xr6:coauthVersionLast="47" xr6:coauthVersionMax="47" xr10:uidLastSave="{00000000-0000-0000-0000-000000000000}"/>
  <bookViews>
    <workbookView xWindow="-120" yWindow="-120" windowWidth="29040" windowHeight="15840" tabRatio="517" activeTab="4" xr2:uid="{00000000-000D-0000-FFFF-FFFF00000000}"/>
  </bookViews>
  <sheets>
    <sheet name="Summary" sheetId="4" r:id="rId1"/>
    <sheet name="STG" sheetId="2" r:id="rId2"/>
    <sheet name="HDL" sheetId="27" r:id="rId3"/>
    <sheet name="HCM" sheetId="1" r:id="rId4"/>
    <sheet name="Reconcile" sheetId="3" r:id="rId5"/>
  </sheets>
  <definedNames>
    <definedName name="_xlnm._FilterDatabase" localSheetId="3" hidden="1">HCM!$A$2:$S$4</definedName>
    <definedName name="_xlnm._FilterDatabase" localSheetId="2" hidden="1">HDL!$G$2:$H$2</definedName>
    <definedName name="_xlnm._FilterDatabase" localSheetId="4" hidden="1">Reconcile!$A$1:$H$3</definedName>
    <definedName name="_xlnm._FilterDatabase" localSheetId="1" hidden="1">STG!$A$2:$AQ$6496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4" i="27"/>
  <c r="A3" i="27"/>
  <c r="A3" i="1"/>
  <c r="A4" i="1"/>
  <c r="D8" i="4" l="1"/>
  <c r="B3" i="3"/>
  <c r="D3" i="3" s="1"/>
  <c r="C8" i="4"/>
  <c r="B2" i="3"/>
  <c r="C2" i="3" s="1"/>
  <c r="B8" i="4"/>
  <c r="C3" i="3" l="1"/>
  <c r="F3" i="3"/>
  <c r="E3" i="3"/>
  <c r="H3" i="3"/>
  <c r="G3" i="3"/>
  <c r="D2" i="3"/>
  <c r="G12" i="4" s="1"/>
  <c r="G2" i="3"/>
  <c r="J12" i="4" s="1"/>
  <c r="H2" i="3"/>
  <c r="E2" i="3"/>
  <c r="H12" i="4" s="1"/>
  <c r="F2" i="3"/>
  <c r="I12" i="4" s="1"/>
  <c r="F12" i="4"/>
  <c r="K12" i="4" l="1"/>
  <c r="F9" i="4"/>
  <c r="F11" i="4"/>
  <c r="K9" i="4"/>
  <c r="F10" i="4"/>
  <c r="J11" i="4"/>
  <c r="I10" i="4"/>
  <c r="H11" i="4"/>
  <c r="G10" i="4"/>
  <c r="K11" i="4"/>
  <c r="H10" i="4"/>
  <c r="I11" i="4"/>
  <c r="J10" i="4"/>
  <c r="H9" i="4"/>
  <c r="J9" i="4"/>
  <c r="G9" i="4"/>
  <c r="G11" i="4"/>
  <c r="K10" i="4"/>
  <c r="I9" i="4"/>
  <c r="K13" i="4" l="1"/>
  <c r="F13" i="4"/>
  <c r="I13" i="4"/>
  <c r="H13" i="4"/>
  <c r="J13" i="4"/>
  <c r="G13" i="4"/>
</calcChain>
</file>

<file path=xl/sharedStrings.xml><?xml version="1.0" encoding="utf-8"?>
<sst xmlns="http://schemas.openxmlformats.org/spreadsheetml/2006/main" count="137" uniqueCount="64">
  <si>
    <t>Staging</t>
  </si>
  <si>
    <t>HCM</t>
  </si>
  <si>
    <t>Data Migration Reconciliation</t>
  </si>
  <si>
    <t>Not Loaded</t>
  </si>
  <si>
    <t>HDL</t>
  </si>
  <si>
    <t>STG&lt;&gt;HDL</t>
  </si>
  <si>
    <t>HCM&lt;&gt;HDL</t>
  </si>
  <si>
    <t>OK</t>
  </si>
  <si>
    <t>Total Records</t>
  </si>
  <si>
    <t>Object</t>
  </si>
  <si>
    <t>Date</t>
  </si>
  <si>
    <t>EFFECTIVE_START_DATE</t>
  </si>
  <si>
    <t>EFFECTIVE_END_DATE</t>
  </si>
  <si>
    <t>BATCH_NAME</t>
  </si>
  <si>
    <t>Unique Ref</t>
  </si>
  <si>
    <t>UniqueReference</t>
  </si>
  <si>
    <t>SOURCE_SYSTEM_OWNER</t>
  </si>
  <si>
    <t>SOURCE_SYSTEM_ID</t>
  </si>
  <si>
    <t>Unique Reference</t>
  </si>
  <si>
    <t>Loaded</t>
  </si>
  <si>
    <t>Count</t>
  </si>
  <si>
    <t>Start Date</t>
  </si>
  <si>
    <t>End Date</t>
  </si>
  <si>
    <t>Environment</t>
  </si>
  <si>
    <t>SL Component Entry Value</t>
  </si>
  <si>
    <t>ASSIGNMENT_NUMBER</t>
  </si>
  <si>
    <t>LEGISLATIVE_DATA_GROUP_NAME</t>
  </si>
  <si>
    <t>START_DATE_NOTICE</t>
  </si>
  <si>
    <t>DIR_INFORMATION_CATEGORY</t>
  </si>
  <si>
    <t>COMP_DETAIL_DFF</t>
  </si>
  <si>
    <t>PLAN_TYPE</t>
  </si>
  <si>
    <t>DIR_CARD_COMP_DEF_NAME</t>
  </si>
  <si>
    <t>DIR_CARD_DEFINITION_NAME</t>
  </si>
  <si>
    <t>CALC_COMP_SYSTEM_ID</t>
  </si>
  <si>
    <t>CALC_COMP_DEL_SYSTEM_ID</t>
  </si>
  <si>
    <t>Assignment End Date</t>
  </si>
  <si>
    <t>ASSIGNMENT_END_DATE</t>
  </si>
  <si>
    <t>ComponentDetail</t>
  </si>
  <si>
    <t>DirCardCompId_SourceSystemId_</t>
  </si>
  <si>
    <t>LegislativeDataGroupName</t>
  </si>
  <si>
    <t>DirCardCompDefName</t>
  </si>
  <si>
    <t>FLEX</t>
  </si>
  <si>
    <t>START_DATE</t>
  </si>
  <si>
    <t>STOP_DATE</t>
  </si>
  <si>
    <t>STOP_DATE_NOTICE</t>
  </si>
  <si>
    <t>START DATE NOTICE</t>
  </si>
  <si>
    <t>Stop Date Notice</t>
  </si>
  <si>
    <t>Direct Component Defn Name</t>
  </si>
  <si>
    <t>Plan Type</t>
  </si>
  <si>
    <t>Start Date Notice</t>
  </si>
  <si>
    <t>PROD</t>
  </si>
  <si>
    <t>GB Legislative Data Group</t>
  </si>
  <si>
    <t>ORA_HRX_GB_SL</t>
  </si>
  <si>
    <t>Student Loan</t>
  </si>
  <si>
    <t>Court Orders and Student Loans</t>
  </si>
  <si>
    <t>DATA_MIGRATION</t>
  </si>
  <si>
    <t>PER_INFO_14MAY2019</t>
  </si>
  <si>
    <t>SLCOCARDCO_E1003929</t>
  </si>
  <si>
    <t>SLCOCARDCODETL_E1003929_01112016</t>
  </si>
  <si>
    <t>SLCOCARDCO_E1008195</t>
  </si>
  <si>
    <t>SLCOCARDCODETL_E1008195_17042017</t>
  </si>
  <si>
    <t>CalculationComponentDetails</t>
  </si>
  <si>
    <t>COURTCARD-E1003929</t>
  </si>
  <si>
    <t>COURTCARD-E1008195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</si>
</sst>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Tahoma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</font>
    <font>
      <sz val="8"/>
      <color theme="1"/>
      <name val="Tahoma"/>
    </font>
  </fonts>
  <fills count="4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thin">
        <color rgb="FF77777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8" fillId="0" borderId="0"/>
    <xf numFmtId="0" fontId="9" fillId="0" borderId="0"/>
    <xf numFmtId="0" fontId="10" fillId="0" borderId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/>
    <xf numFmtId="14" fontId="0" fillId="0" borderId="0" xfId="0" applyNumberFormat="1"/>
    <xf numFmtId="0" fontId="4" fillId="2" borderId="1" xfId="0" applyFont="1" applyFill="1" applyBorder="1" applyAlignment="1">
      <alignment horizontal="left" vertical="top" wrapText="1"/>
    </xf>
    <xf numFmtId="0" fontId="5" fillId="0" borderId="0" xfId="1" applyFont="1"/>
    <xf numFmtId="0" fontId="6" fillId="0" borderId="0" xfId="1" applyFont="1"/>
    <xf numFmtId="0" fontId="7" fillId="0" borderId="0" xfId="0" applyFont="1"/>
    <xf numFmtId="0" fontId="0" fillId="3" borderId="0" xfId="0" applyFill="1"/>
    <xf numFmtId="49" fontId="0" fillId="3" borderId="0" xfId="0" applyNumberFormat="1" applyFill="1"/>
    <xf numFmtId="0" fontId="0" fillId="0" borderId="0" xfId="0" applyAlignment="1"/>
    <xf numFmtId="0" fontId="4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164" fontId="11" fillId="0" borderId="1" xfId="0" applyNumberFormat="1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1" xfId="5" applyFont="1" applyFill="1" applyBorder="1" applyAlignment="1">
      <alignment horizontal="left" vertical="top" wrapText="1"/>
    </xf>
    <xf numFmtId="0" fontId="4" fillId="2" borderId="2" xfId="5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4" fillId="2" borderId="3" xfId="5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14" fontId="11" fillId="0" borderId="1" xfId="0" applyNumberFormat="1" applyFont="1" applyBorder="1" applyAlignment="1">
      <alignment horizontal="left" vertical="top" wrapText="1"/>
    </xf>
    <xf numFmtId="15" fontId="0" fillId="0" borderId="0" xfId="0" applyNumberFormat="1"/>
    <xf numFmtId="0" fontId="11" fillId="0" borderId="1" xfId="5" applyFont="1" applyBorder="1" applyAlignment="1">
      <alignment horizontal="left" vertical="top" wrapText="1"/>
    </xf>
    <xf numFmtId="14" fontId="11" fillId="0" borderId="1" xfId="5" applyNumberFormat="1" applyFont="1" applyBorder="1" applyAlignment="1">
      <alignment horizontal="left" vertical="top" wrapText="1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561975</xdr:colOff>
      <xdr:row>3</xdr:row>
      <xdr:rowOff>85827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67125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H3" sqref="H3"/>
    </sheetView>
  </sheetViews>
  <sheetFormatPr defaultRowHeight="15" x14ac:dyDescent="0.25"/>
  <cols>
    <col min="1" max="1" width="21.7109375" bestFit="1" customWidth="1"/>
    <col min="2" max="2" width="15.7109375" customWidth="1"/>
    <col min="7" max="7" width="11.5703125" customWidth="1"/>
    <col min="8" max="8" width="10.7109375" bestFit="1" customWidth="1"/>
  </cols>
  <sheetData>
    <row r="1" spans="1:11" ht="21" x14ac:dyDescent="0.35">
      <c r="E1" s="3" t="s">
        <v>2</v>
      </c>
    </row>
    <row r="2" spans="1:11" x14ac:dyDescent="0.25">
      <c r="E2" t="s">
        <v>9</v>
      </c>
      <c r="G2" t="s">
        <v>24</v>
      </c>
    </row>
    <row r="3" spans="1:11" x14ac:dyDescent="0.25">
      <c r="E3" t="s">
        <v>10</v>
      </c>
      <c r="G3" s="4">
        <v>43604</v>
      </c>
    </row>
    <row r="4" spans="1:11" x14ac:dyDescent="0.25">
      <c r="E4" t="s">
        <v>23</v>
      </c>
      <c r="G4" t="s">
        <v>50</v>
      </c>
    </row>
    <row r="5" spans="1:11" ht="14.25" customHeight="1" x14ac:dyDescent="0.25"/>
    <row r="6" spans="1:11" ht="23.25" x14ac:dyDescent="0.35">
      <c r="A6" s="7"/>
    </row>
    <row r="7" spans="1:11" ht="31.5" x14ac:dyDescent="0.25">
      <c r="A7" s="1"/>
      <c r="B7" s="2" t="s">
        <v>0</v>
      </c>
      <c r="C7" s="2" t="s">
        <v>4</v>
      </c>
      <c r="D7" t="s">
        <v>1</v>
      </c>
      <c r="F7" s="20" t="s">
        <v>11</v>
      </c>
      <c r="G7" s="20" t="s">
        <v>12</v>
      </c>
      <c r="H7" s="21" t="s">
        <v>47</v>
      </c>
      <c r="I7" s="21" t="s">
        <v>48</v>
      </c>
      <c r="J7" s="21" t="s">
        <v>49</v>
      </c>
      <c r="K7" s="21" t="s">
        <v>46</v>
      </c>
    </row>
    <row r="8" spans="1:11" x14ac:dyDescent="0.25">
      <c r="A8" s="6" t="s">
        <v>20</v>
      </c>
      <c r="B8">
        <f>COUNTA(STG!A3:A544)</f>
        <v>2</v>
      </c>
      <c r="C8">
        <f>COUNTA(HDL!A3:A4)</f>
        <v>2</v>
      </c>
      <c r="D8">
        <f>COUNTA(HCM!A3:A4)</f>
        <v>2</v>
      </c>
    </row>
    <row r="9" spans="1:11" x14ac:dyDescent="0.25">
      <c r="A9" s="6" t="s">
        <v>3</v>
      </c>
      <c r="F9">
        <f>COUNTIF(Reconcile!C$2:C$1352,$A9)</f>
        <v>0</v>
      </c>
      <c r="G9">
        <f>COUNTIF(Reconcile!D$2:D$1352,$A9)</f>
        <v>0</v>
      </c>
      <c r="H9">
        <f>COUNTIF(Reconcile!E$2:E$1352,$A9)</f>
        <v>0</v>
      </c>
      <c r="I9">
        <f>COUNTIF(Reconcile!F$2:F$1352,$A9)</f>
        <v>0</v>
      </c>
      <c r="J9">
        <f>COUNTIF(Reconcile!G$2:G$1352,$A9)</f>
        <v>0</v>
      </c>
      <c r="K9">
        <f>COUNTIF(Reconcile!H$2:H$1352,$A9)</f>
        <v>0</v>
      </c>
    </row>
    <row r="10" spans="1:11" x14ac:dyDescent="0.25">
      <c r="A10" s="6" t="s">
        <v>7</v>
      </c>
      <c r="F10">
        <f>COUNTIF(Reconcile!C$2:C$1352,$A10)</f>
        <v>2</v>
      </c>
      <c r="G10">
        <f>COUNTIF(Reconcile!D$2:D$1352,$A10)</f>
        <v>2</v>
      </c>
      <c r="H10">
        <f>COUNTIF(Reconcile!E$2:E$1352,$A10)</f>
        <v>2</v>
      </c>
      <c r="I10">
        <f>COUNTIF(Reconcile!F$2:F$1352,$A10)</f>
        <v>2</v>
      </c>
      <c r="J10">
        <f>COUNTIF(Reconcile!G$2:G$1352,$A10)</f>
        <v>2</v>
      </c>
      <c r="K10">
        <f>COUNTIF(Reconcile!H$2:H$1352,$A10)</f>
        <v>2</v>
      </c>
    </row>
    <row r="11" spans="1:11" x14ac:dyDescent="0.25">
      <c r="A11" s="6" t="s">
        <v>5</v>
      </c>
      <c r="F11">
        <f>COUNTIF(Reconcile!C$2:C$1352,$A11)</f>
        <v>0</v>
      </c>
      <c r="G11">
        <f>COUNTIF(Reconcile!D$2:D$1352,$A11)</f>
        <v>0</v>
      </c>
      <c r="H11">
        <f>COUNTIF(Reconcile!E$2:E$1352,$A11)</f>
        <v>0</v>
      </c>
      <c r="I11">
        <f>COUNTIF(Reconcile!F$2:F$1352,$A11)</f>
        <v>0</v>
      </c>
      <c r="J11">
        <f>COUNTIF(Reconcile!G$2:G$1352,$A11)</f>
        <v>0</v>
      </c>
      <c r="K11">
        <f>COUNTIF(Reconcile!H$2:H$1352,$A11)</f>
        <v>0</v>
      </c>
    </row>
    <row r="12" spans="1:11" x14ac:dyDescent="0.25">
      <c r="A12" s="6" t="s">
        <v>6</v>
      </c>
      <c r="F12">
        <f>COUNTIF(Reconcile!C$2:C$3,$A3500)</f>
        <v>0</v>
      </c>
      <c r="G12">
        <f>COUNTIF(Reconcile!D$2:D$3,$A3500)</f>
        <v>0</v>
      </c>
      <c r="H12">
        <f>COUNTIF(Reconcile!E$2:E$3,$A3500)</f>
        <v>0</v>
      </c>
      <c r="I12">
        <f>COUNTIF(Reconcile!F$2:F$3,$A3500)</f>
        <v>0</v>
      </c>
      <c r="J12">
        <f>COUNTIF(Reconcile!G$2:G$3,$A3500)</f>
        <v>0</v>
      </c>
      <c r="K12">
        <f>COUNTIF(Reconcile!H$2:H$3,$A3500)</f>
        <v>0</v>
      </c>
    </row>
    <row r="13" spans="1:11" x14ac:dyDescent="0.25">
      <c r="A13" s="6" t="s">
        <v>8</v>
      </c>
      <c r="F13">
        <f>SUM(F9:F12)</f>
        <v>2</v>
      </c>
      <c r="G13">
        <f t="shared" ref="G13:K13" si="0">SUM(G9:G12)</f>
        <v>2</v>
      </c>
      <c r="H13">
        <f t="shared" si="0"/>
        <v>2</v>
      </c>
      <c r="I13">
        <f t="shared" si="0"/>
        <v>2</v>
      </c>
      <c r="J13">
        <f t="shared" si="0"/>
        <v>2</v>
      </c>
      <c r="K13">
        <f t="shared" si="0"/>
        <v>2</v>
      </c>
    </row>
    <row r="15" spans="1:11" x14ac:dyDescent="0.25">
      <c r="A15" s="6"/>
    </row>
    <row r="16" spans="1:11" ht="23.25" x14ac:dyDescent="0.35">
      <c r="A16" s="7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8"/>
    </row>
    <row r="30" spans="1:1" x14ac:dyDescent="0.25">
      <c r="A30" s="8"/>
    </row>
    <row r="34" spans="1:1" x14ac:dyDescent="0.25">
      <c r="A34" s="8"/>
    </row>
  </sheetData>
  <sortState xmlns:xlrd2="http://schemas.microsoft.com/office/spreadsheetml/2017/richdata2" ref="D29:F36">
    <sortCondition ref="D2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15"/>
  <sheetViews>
    <sheetView zoomScaleNormal="100" workbookViewId="0">
      <pane ySplit="2" topLeftCell="A3" activePane="bottomLeft" state="frozen"/>
      <selection pane="bottomLeft" activeCell="A5" sqref="A5:XFD2456"/>
    </sheetView>
  </sheetViews>
  <sheetFormatPr defaultRowHeight="15" x14ac:dyDescent="0.25"/>
  <cols>
    <col min="1" max="1" width="38.7109375" bestFit="1" customWidth="1"/>
    <col min="2" max="2" width="21.85546875" bestFit="1" customWidth="1"/>
    <col min="3" max="3" width="32" bestFit="1" customWidth="1"/>
    <col min="4" max="4" width="12.5703125" bestFit="1" customWidth="1"/>
    <col min="5" max="5" width="19.85546875" bestFit="1" customWidth="1"/>
    <col min="6" max="6" width="13.42578125" bestFit="1" customWidth="1"/>
    <col min="7" max="7" width="30.28515625" bestFit="1" customWidth="1"/>
    <col min="8" max="8" width="18" bestFit="1" customWidth="1"/>
    <col min="9" max="9" width="10.85546875" bestFit="1" customWidth="1"/>
    <col min="10" max="10" width="27.5703125" bestFit="1" customWidth="1"/>
    <col min="11" max="11" width="29.42578125" bestFit="1" customWidth="1"/>
    <col min="12" max="12" width="20" bestFit="1" customWidth="1"/>
    <col min="13" max="13" width="25" bestFit="1" customWidth="1"/>
    <col min="14" max="14" width="38.7109375" bestFit="1" customWidth="1"/>
    <col min="15" max="15" width="24" bestFit="1" customWidth="1"/>
    <col min="16" max="16" width="27.140625" bestFit="1" customWidth="1"/>
    <col min="17" max="17" width="20.140625" bestFit="1" customWidth="1"/>
    <col min="18" max="18" width="19" bestFit="1" customWidth="1"/>
    <col min="19" max="19" width="42.85546875" bestFit="1" customWidth="1"/>
    <col min="20" max="21" width="19" bestFit="1" customWidth="1"/>
    <col min="22" max="22" width="42.85546875" bestFit="1" customWidth="1"/>
    <col min="23" max="23" width="19" bestFit="1" customWidth="1"/>
    <col min="24" max="24" width="40.28515625" bestFit="1" customWidth="1"/>
    <col min="25" max="25" width="12" bestFit="1" customWidth="1"/>
    <col min="26" max="26" width="43.5703125" bestFit="1" customWidth="1"/>
    <col min="27" max="27" width="17.85546875" bestFit="1" customWidth="1"/>
    <col min="31" max="31" width="37.85546875" customWidth="1"/>
    <col min="32" max="43" width="3" bestFit="1" customWidth="1"/>
  </cols>
  <sheetData>
    <row r="1" spans="1:1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5">
      <c r="A2" t="s">
        <v>14</v>
      </c>
      <c r="B2" t="s">
        <v>25</v>
      </c>
      <c r="C2" t="s">
        <v>26</v>
      </c>
      <c r="D2" t="s">
        <v>21</v>
      </c>
      <c r="E2" t="s">
        <v>27</v>
      </c>
      <c r="F2" t="s">
        <v>22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35</v>
      </c>
      <c r="M2" t="s">
        <v>33</v>
      </c>
      <c r="N2" t="s">
        <v>17</v>
      </c>
      <c r="O2" t="s">
        <v>16</v>
      </c>
      <c r="P2" t="s">
        <v>34</v>
      </c>
      <c r="Q2" t="s">
        <v>13</v>
      </c>
    </row>
    <row r="3" spans="1:17" x14ac:dyDescent="0.25">
      <c r="A3" t="str">
        <f t="shared" ref="A3:A4" si="0">N3</f>
        <v>SLCOCARDCODETL_E1003929_01112016</v>
      </c>
      <c r="C3" t="s">
        <v>51</v>
      </c>
      <c r="D3" s="25">
        <v>42675</v>
      </c>
      <c r="E3" s="25">
        <v>42675</v>
      </c>
      <c r="F3" s="25">
        <v>1027428</v>
      </c>
      <c r="G3" t="s">
        <v>52</v>
      </c>
      <c r="H3" t="s">
        <v>52</v>
      </c>
      <c r="I3">
        <v>1</v>
      </c>
      <c r="J3" t="s">
        <v>53</v>
      </c>
      <c r="K3" t="s">
        <v>54</v>
      </c>
      <c r="L3" s="25">
        <v>1027428</v>
      </c>
      <c r="M3" t="s">
        <v>57</v>
      </c>
      <c r="N3" t="s">
        <v>58</v>
      </c>
      <c r="O3" t="s">
        <v>55</v>
      </c>
      <c r="Q3" t="s">
        <v>56</v>
      </c>
    </row>
    <row r="4" spans="1:17" x14ac:dyDescent="0.25">
      <c r="A4" t="str">
        <f t="shared" si="0"/>
        <v>SLCOCARDCODETL_E1008195_17042017</v>
      </c>
      <c r="C4" t="s">
        <v>51</v>
      </c>
      <c r="D4" s="25">
        <v>42842</v>
      </c>
      <c r="E4" s="25">
        <v>42842</v>
      </c>
      <c r="F4" s="25">
        <v>1027428</v>
      </c>
      <c r="G4" t="s">
        <v>52</v>
      </c>
      <c r="H4" t="s">
        <v>52</v>
      </c>
      <c r="I4">
        <v>1</v>
      </c>
      <c r="J4" t="s">
        <v>53</v>
      </c>
      <c r="K4" t="s">
        <v>54</v>
      </c>
      <c r="L4" s="25">
        <v>1027428</v>
      </c>
      <c r="M4" t="s">
        <v>59</v>
      </c>
      <c r="N4" t="s">
        <v>60</v>
      </c>
      <c r="O4" t="s">
        <v>55</v>
      </c>
      <c r="Q4" t="s">
        <v>56</v>
      </c>
    </row>
    <row r="5" spans="1:17" x14ac:dyDescent="0.25">
      <c r="D5" s="25"/>
      <c r="E5" s="25"/>
      <c r="F5" s="25"/>
      <c r="L5" s="25"/>
    </row>
    <row r="6" spans="1:17" x14ac:dyDescent="0.25">
      <c r="D6" s="25"/>
      <c r="E6" s="25"/>
      <c r="F6" s="25"/>
      <c r="L6" s="25"/>
    </row>
    <row r="7" spans="1:17" x14ac:dyDescent="0.25">
      <c r="D7" s="25"/>
      <c r="E7" s="25"/>
      <c r="F7" s="25"/>
      <c r="L7" s="25"/>
    </row>
    <row r="8" spans="1:17" x14ac:dyDescent="0.25">
      <c r="D8" s="25"/>
      <c r="E8" s="25"/>
      <c r="F8" s="25"/>
      <c r="L8" s="25"/>
    </row>
    <row r="9" spans="1:17" x14ac:dyDescent="0.25">
      <c r="D9" s="25"/>
      <c r="E9" s="25"/>
      <c r="F9" s="25"/>
      <c r="L9" s="25"/>
    </row>
    <row r="10" spans="1:17" x14ac:dyDescent="0.25">
      <c r="D10" s="25"/>
      <c r="E10" s="25"/>
      <c r="F10" s="25"/>
      <c r="L10" s="25"/>
    </row>
    <row r="11" spans="1:17" x14ac:dyDescent="0.25">
      <c r="D11" s="25"/>
      <c r="E11" s="25"/>
      <c r="F11" s="25"/>
      <c r="L11" s="25"/>
    </row>
    <row r="12" spans="1:17" x14ac:dyDescent="0.25">
      <c r="D12" s="25"/>
      <c r="E12" s="25"/>
      <c r="F12" s="25"/>
      <c r="L12" s="25"/>
    </row>
    <row r="13" spans="1:17" x14ac:dyDescent="0.25">
      <c r="D13" s="25"/>
      <c r="E13" s="25"/>
      <c r="F13" s="25"/>
      <c r="L13" s="25"/>
    </row>
    <row r="14" spans="1:17" x14ac:dyDescent="0.25">
      <c r="D14" s="25"/>
      <c r="E14" s="25"/>
      <c r="F14" s="25"/>
      <c r="L14" s="25"/>
    </row>
    <row r="15" spans="1:17" x14ac:dyDescent="0.25">
      <c r="D15" s="25"/>
      <c r="E15" s="25"/>
      <c r="F15" s="25"/>
      <c r="L15" s="25"/>
    </row>
  </sheetData>
  <sortState xmlns:xlrd2="http://schemas.microsoft.com/office/spreadsheetml/2017/richdata2" ref="A3:Q16">
    <sortCondition ref="A3:A16"/>
  </sortState>
  <conditionalFormatting sqref="A3:A4">
    <cfRule type="duplicateValues" dxfId="6" priority="74"/>
  </conditionalFormatting>
  <conditionalFormatting sqref="A1:A4">
    <cfRule type="duplicateValues" dxfId="5" priority="7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11"/>
  <sheetViews>
    <sheetView workbookViewId="0">
      <pane ySplit="2" topLeftCell="A3" activePane="bottomLeft" state="frozen"/>
      <selection pane="bottomLeft" activeCell="A5" sqref="A5:XFD9325"/>
    </sheetView>
  </sheetViews>
  <sheetFormatPr defaultRowHeight="15" x14ac:dyDescent="0.25"/>
  <cols>
    <col min="1" max="1" width="38.7109375" style="9" bestFit="1" customWidth="1"/>
    <col min="2" max="2" width="21.85546875" bestFit="1" customWidth="1"/>
    <col min="3" max="3" width="32" bestFit="1" customWidth="1"/>
    <col min="4" max="4" width="12.5703125" bestFit="1" customWidth="1"/>
    <col min="5" max="5" width="11.85546875" bestFit="1" customWidth="1"/>
    <col min="6" max="6" width="19.85546875" bestFit="1" customWidth="1"/>
    <col min="7" max="7" width="28.85546875" bestFit="1" customWidth="1"/>
    <col min="8" max="8" width="18" bestFit="1" customWidth="1"/>
    <col min="9" max="9" width="10.85546875" bestFit="1" customWidth="1"/>
    <col min="10" max="10" width="27.5703125" bestFit="1" customWidth="1"/>
    <col min="11" max="11" width="29.42578125" bestFit="1" customWidth="1"/>
    <col min="12" max="12" width="23.42578125" bestFit="1" customWidth="1"/>
    <col min="13" max="13" width="25" bestFit="1" customWidth="1"/>
    <col min="14" max="14" width="38.7109375" bestFit="1" customWidth="1"/>
    <col min="15" max="15" width="24" bestFit="1" customWidth="1"/>
    <col min="16" max="16" width="27.140625" bestFit="1" customWidth="1"/>
    <col min="17" max="17" width="20.140625" bestFit="1" customWidth="1"/>
    <col min="18" max="31" width="3" bestFit="1" customWidth="1"/>
  </cols>
  <sheetData>
    <row r="1" spans="1:17" x14ac:dyDescent="0.25">
      <c r="A1" s="9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N1">
        <v>13</v>
      </c>
      <c r="O1">
        <v>14</v>
      </c>
      <c r="P1">
        <v>15</v>
      </c>
      <c r="Q1">
        <v>16</v>
      </c>
    </row>
    <row r="2" spans="1:17" x14ac:dyDescent="0.25">
      <c r="A2" s="10" t="s">
        <v>15</v>
      </c>
      <c r="B2" t="s">
        <v>25</v>
      </c>
      <c r="C2" t="s">
        <v>26</v>
      </c>
      <c r="D2" t="s">
        <v>21</v>
      </c>
      <c r="E2" t="s">
        <v>22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36</v>
      </c>
      <c r="M2" t="s">
        <v>33</v>
      </c>
      <c r="N2" t="s">
        <v>17</v>
      </c>
      <c r="O2" t="s">
        <v>16</v>
      </c>
      <c r="P2" t="s">
        <v>34</v>
      </c>
      <c r="Q2" t="s">
        <v>13</v>
      </c>
    </row>
    <row r="3" spans="1:17" x14ac:dyDescent="0.25">
      <c r="A3" t="str">
        <f t="shared" ref="A3:A4" si="0">N3</f>
        <v>SLCOCARDCODETL_E1003929_01112016</v>
      </c>
      <c r="C3" t="s">
        <v>51</v>
      </c>
      <c r="D3" s="25">
        <v>42675</v>
      </c>
      <c r="E3" s="25">
        <v>1027428</v>
      </c>
      <c r="F3" s="25">
        <v>42675</v>
      </c>
      <c r="G3" t="s">
        <v>52</v>
      </c>
      <c r="H3" t="s">
        <v>52</v>
      </c>
      <c r="I3">
        <v>1</v>
      </c>
      <c r="J3" t="s">
        <v>53</v>
      </c>
      <c r="K3" t="s">
        <v>54</v>
      </c>
      <c r="L3" s="25">
        <v>1027428</v>
      </c>
      <c r="M3" t="s">
        <v>57</v>
      </c>
      <c r="N3" t="s">
        <v>58</v>
      </c>
      <c r="O3" t="s">
        <v>55</v>
      </c>
      <c r="Q3" t="s">
        <v>56</v>
      </c>
    </row>
    <row r="4" spans="1:17" x14ac:dyDescent="0.25">
      <c r="A4" t="str">
        <f t="shared" si="0"/>
        <v>SLCOCARDCODETL_E1008195_17042017</v>
      </c>
      <c r="C4" t="s">
        <v>51</v>
      </c>
      <c r="D4" s="25">
        <v>42842</v>
      </c>
      <c r="E4" s="25">
        <v>1027428</v>
      </c>
      <c r="F4" s="25">
        <v>42842</v>
      </c>
      <c r="G4" t="s">
        <v>52</v>
      </c>
      <c r="H4" t="s">
        <v>52</v>
      </c>
      <c r="I4">
        <v>1</v>
      </c>
      <c r="J4" t="s">
        <v>53</v>
      </c>
      <c r="K4" t="s">
        <v>54</v>
      </c>
      <c r="L4" s="25">
        <v>1027428</v>
      </c>
      <c r="M4" t="s">
        <v>59</v>
      </c>
      <c r="N4" t="s">
        <v>60</v>
      </c>
      <c r="O4" t="s">
        <v>55</v>
      </c>
      <c r="Q4" t="s">
        <v>56</v>
      </c>
    </row>
    <row r="5" spans="1:17" x14ac:dyDescent="0.25">
      <c r="A5"/>
    </row>
    <row r="6" spans="1:17" x14ac:dyDescent="0.25">
      <c r="A6"/>
    </row>
    <row r="7" spans="1:17" x14ac:dyDescent="0.25">
      <c r="A7"/>
    </row>
    <row r="8" spans="1:17" x14ac:dyDescent="0.25">
      <c r="A8"/>
    </row>
    <row r="9" spans="1:17" x14ac:dyDescent="0.25">
      <c r="A9"/>
    </row>
    <row r="10" spans="1:17" x14ac:dyDescent="0.25">
      <c r="A10"/>
    </row>
    <row r="11" spans="1:17" x14ac:dyDescent="0.25">
      <c r="A11"/>
    </row>
  </sheetData>
  <sortState xmlns:xlrd2="http://schemas.microsoft.com/office/spreadsheetml/2017/richdata2" ref="A3:Q12">
    <sortCondition ref="A3:A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M12"/>
  <sheetViews>
    <sheetView workbookViewId="0">
      <pane ySplit="1" topLeftCell="A2" activePane="bottomLeft" state="frozen"/>
      <selection pane="bottomLeft" activeCell="A5" sqref="A5:XFD6706"/>
    </sheetView>
  </sheetViews>
  <sheetFormatPr defaultColWidth="9.140625" defaultRowHeight="15" x14ac:dyDescent="0.25"/>
  <cols>
    <col min="1" max="1" width="31.85546875" style="11" bestFit="1" customWidth="1"/>
    <col min="2" max="2" width="20.42578125" style="11" bestFit="1" customWidth="1"/>
    <col min="3" max="3" width="32.7109375" style="11" bestFit="1" customWidth="1"/>
    <col min="4" max="4" width="19.7109375" style="11" bestFit="1" customWidth="1"/>
    <col min="5" max="5" width="18.28515625" style="11" bestFit="1" customWidth="1"/>
    <col min="6" max="6" width="9" style="11" bestFit="1" customWidth="1"/>
    <col min="7" max="7" width="9" style="11" customWidth="1"/>
    <col min="8" max="8" width="18.42578125" style="11" bestFit="1" customWidth="1"/>
    <col min="9" max="9" width="9" style="11" bestFit="1" customWidth="1"/>
    <col min="10" max="10" width="8.85546875" style="11" bestFit="1" customWidth="1"/>
    <col min="11" max="11" width="16.42578125" style="11" bestFit="1" customWidth="1"/>
    <col min="12" max="12" width="16.7109375" style="11" bestFit="1" customWidth="1"/>
    <col min="13" max="13" width="13.140625" style="11" bestFit="1" customWidth="1"/>
    <col min="14" max="14" width="8.85546875" style="11" bestFit="1" customWidth="1"/>
    <col min="15" max="15" width="18.42578125" style="11" bestFit="1" customWidth="1"/>
    <col min="16" max="16" width="24.85546875" style="11" bestFit="1" customWidth="1"/>
    <col min="17" max="17" width="15.7109375" style="11" bestFit="1" customWidth="1"/>
    <col min="18" max="18" width="24.85546875" style="11" bestFit="1" customWidth="1"/>
    <col min="19" max="19" width="9" style="11" customWidth="1"/>
    <col min="20" max="16384" width="9.140625" style="11"/>
  </cols>
  <sheetData>
    <row r="1" spans="1:39" x14ac:dyDescent="0.25">
      <c r="A1" s="11">
        <v>1</v>
      </c>
      <c r="B1" s="11">
        <v>2</v>
      </c>
      <c r="C1" s="11">
        <v>3</v>
      </c>
      <c r="D1" s="11">
        <v>4</v>
      </c>
      <c r="E1" s="11">
        <v>5</v>
      </c>
      <c r="F1" s="11">
        <v>6</v>
      </c>
      <c r="G1" s="11">
        <v>7</v>
      </c>
      <c r="H1" s="11">
        <v>8</v>
      </c>
      <c r="I1" s="11">
        <v>9</v>
      </c>
      <c r="J1" s="11">
        <v>10</v>
      </c>
      <c r="K1" s="11">
        <v>11</v>
      </c>
      <c r="L1" s="11">
        <v>12</v>
      </c>
      <c r="M1" s="11">
        <v>13</v>
      </c>
      <c r="N1" s="11">
        <v>14</v>
      </c>
      <c r="O1" s="11">
        <v>15</v>
      </c>
      <c r="P1" s="11">
        <v>16</v>
      </c>
      <c r="Q1" s="11">
        <v>17</v>
      </c>
      <c r="R1" s="11">
        <v>18</v>
      </c>
      <c r="S1" s="11">
        <v>19</v>
      </c>
      <c r="T1" s="11">
        <v>20</v>
      </c>
    </row>
    <row r="2" spans="1:39" ht="31.5" x14ac:dyDescent="0.25">
      <c r="A2" s="12" t="s">
        <v>18</v>
      </c>
      <c r="B2" s="14" t="s">
        <v>37</v>
      </c>
      <c r="C2" s="14" t="s">
        <v>17</v>
      </c>
      <c r="D2" s="14" t="s">
        <v>16</v>
      </c>
      <c r="E2" s="14" t="s">
        <v>38</v>
      </c>
      <c r="F2" s="14" t="s">
        <v>11</v>
      </c>
      <c r="G2" s="14" t="s">
        <v>21</v>
      </c>
      <c r="H2" s="14" t="s">
        <v>12</v>
      </c>
      <c r="I2" s="5" t="s">
        <v>22</v>
      </c>
      <c r="J2" s="14" t="s">
        <v>39</v>
      </c>
      <c r="K2" s="14" t="s">
        <v>40</v>
      </c>
      <c r="L2" s="14" t="s">
        <v>28</v>
      </c>
      <c r="M2" s="14" t="s">
        <v>41</v>
      </c>
      <c r="N2" s="14" t="s">
        <v>30</v>
      </c>
      <c r="O2" s="14" t="s">
        <v>42</v>
      </c>
      <c r="P2" s="14" t="s">
        <v>27</v>
      </c>
      <c r="Q2" s="5" t="s">
        <v>45</v>
      </c>
      <c r="R2" s="14" t="s">
        <v>43</v>
      </c>
      <c r="S2" s="14" t="s">
        <v>44</v>
      </c>
      <c r="T2" s="17" t="s">
        <v>46</v>
      </c>
    </row>
    <row r="3" spans="1:39" ht="31.5" x14ac:dyDescent="0.25">
      <c r="A3" s="13" t="str">
        <f t="shared" ref="A3:A4" si="0">C3</f>
        <v>SLCOCARDCODETL_E1003929_01112016</v>
      </c>
      <c r="B3" s="26" t="s">
        <v>61</v>
      </c>
      <c r="C3" s="26" t="s">
        <v>58</v>
      </c>
      <c r="D3" s="26" t="s">
        <v>55</v>
      </c>
      <c r="E3" s="26" t="s">
        <v>62</v>
      </c>
      <c r="F3" s="27">
        <v>42675</v>
      </c>
      <c r="G3" s="26"/>
      <c r="H3" s="27">
        <v>1027428</v>
      </c>
      <c r="I3" s="26"/>
      <c r="J3" s="26" t="s">
        <v>51</v>
      </c>
      <c r="K3" s="26" t="s">
        <v>53</v>
      </c>
      <c r="L3" s="26" t="s">
        <v>52</v>
      </c>
      <c r="M3" s="26" t="s">
        <v>52</v>
      </c>
      <c r="N3" s="26">
        <v>1</v>
      </c>
      <c r="O3" s="27">
        <v>42675</v>
      </c>
      <c r="P3" s="27">
        <v>42675</v>
      </c>
      <c r="Q3" s="26"/>
      <c r="R3" s="27">
        <v>1027428</v>
      </c>
      <c r="S3" s="27">
        <v>1027428</v>
      </c>
      <c r="T3" s="15"/>
      <c r="U3" s="24"/>
      <c r="V3" s="24"/>
      <c r="W3" s="15"/>
      <c r="X3" s="24"/>
      <c r="Y3" s="24"/>
      <c r="Z3"/>
      <c r="AA3" s="24"/>
      <c r="AB3" s="24"/>
      <c r="AC3"/>
      <c r="AD3" s="22"/>
      <c r="AE3" s="22"/>
      <c r="AF3" s="23"/>
      <c r="AG3" s="15"/>
      <c r="AH3" s="15"/>
      <c r="AI3" s="15"/>
      <c r="AJ3" s="16"/>
      <c r="AK3" s="15"/>
      <c r="AL3" s="15"/>
      <c r="AM3" s="16"/>
    </row>
    <row r="4" spans="1:39" ht="31.5" x14ac:dyDescent="0.25">
      <c r="A4" s="13" t="str">
        <f t="shared" si="0"/>
        <v>SLCOCARDCODETL_E1008195_17042017</v>
      </c>
      <c r="B4" s="26" t="s">
        <v>61</v>
      </c>
      <c r="C4" s="26" t="s">
        <v>60</v>
      </c>
      <c r="D4" s="26" t="s">
        <v>55</v>
      </c>
      <c r="E4" s="26" t="s">
        <v>63</v>
      </c>
      <c r="F4" s="27">
        <v>42842</v>
      </c>
      <c r="G4" s="26"/>
      <c r="H4" s="27">
        <v>1027428</v>
      </c>
      <c r="I4" s="26"/>
      <c r="J4" s="26" t="s">
        <v>51</v>
      </c>
      <c r="K4" s="26" t="s">
        <v>53</v>
      </c>
      <c r="L4" s="26" t="s">
        <v>52</v>
      </c>
      <c r="M4" s="26" t="s">
        <v>52</v>
      </c>
      <c r="N4" s="26">
        <v>1</v>
      </c>
      <c r="O4" s="27">
        <v>42842</v>
      </c>
      <c r="P4" s="27">
        <v>42842</v>
      </c>
      <c r="Q4" s="26"/>
      <c r="R4" s="27">
        <v>1027428</v>
      </c>
      <c r="S4" s="27">
        <v>1027428</v>
      </c>
      <c r="T4" s="15"/>
      <c r="U4" s="24"/>
      <c r="V4" s="24"/>
      <c r="W4" s="15"/>
      <c r="X4" s="24"/>
      <c r="Y4" s="24"/>
      <c r="Z4"/>
      <c r="AA4" s="24"/>
      <c r="AB4" s="24"/>
      <c r="AC4"/>
      <c r="AD4" s="22"/>
      <c r="AE4" s="22"/>
      <c r="AF4" s="23"/>
      <c r="AG4" s="15"/>
      <c r="AH4" s="15"/>
      <c r="AI4" s="15"/>
      <c r="AJ4" s="16"/>
      <c r="AK4" s="15"/>
      <c r="AL4" s="15"/>
      <c r="AM4" s="16"/>
    </row>
    <row r="5" spans="1:39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</sheetData>
  <sortState xmlns:xlrd2="http://schemas.microsoft.com/office/spreadsheetml/2017/richdata2" ref="A3:AM12">
    <sortCondition ref="A3:A1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7" sqref="G17"/>
    </sheetView>
  </sheetViews>
  <sheetFormatPr defaultRowHeight="15" x14ac:dyDescent="0.25"/>
  <cols>
    <col min="1" max="1" width="38.7109375" bestFit="1" customWidth="1"/>
    <col min="2" max="2" width="37.5703125" bestFit="1" customWidth="1"/>
    <col min="3" max="3" width="12.140625" bestFit="1" customWidth="1"/>
    <col min="4" max="8" width="11.140625" bestFit="1" customWidth="1"/>
  </cols>
  <sheetData>
    <row r="1" spans="1:8" ht="31.5" x14ac:dyDescent="0.25">
      <c r="A1" s="5" t="s">
        <v>18</v>
      </c>
      <c r="B1" s="5" t="s">
        <v>19</v>
      </c>
      <c r="C1" s="14" t="s">
        <v>11</v>
      </c>
      <c r="D1" s="14" t="s">
        <v>12</v>
      </c>
      <c r="E1" s="18" t="s">
        <v>47</v>
      </c>
      <c r="F1" s="19" t="s">
        <v>48</v>
      </c>
      <c r="G1" s="19" t="s">
        <v>49</v>
      </c>
      <c r="H1" s="19" t="s">
        <v>46</v>
      </c>
    </row>
    <row r="2" spans="1:8" x14ac:dyDescent="0.25">
      <c r="A2" t="s">
        <v>58</v>
      </c>
      <c r="B2" t="str">
        <f>_xlfn.IFNA(TEXT(VLOOKUP($A2,HCM!$A$3:$R$4,1,FALSE),"0"),"Not Loaded")</f>
        <v>SLCOCARDCODETL_E1003929_01112016</v>
      </c>
      <c r="C2" t="str">
        <f>IF($B2="Not Loaded","Not Loaded",IF(VLOOKUP($A2,STG!$A$3:$Q$1044,4,FALSE)=VLOOKUP($A2,HDL!$A$3:$Q$4,4,FALSE),IF(VLOOKUP($A2,HDL!$A$3:$Q$4,4,FALSE)=VLOOKUP($A2,HCM!$A$3:$T$4,6,FALSE),"OK","HCM&lt;&gt;HDL"),"STG&lt;&gt;HDL"))</f>
        <v>OK</v>
      </c>
      <c r="D2" t="str">
        <f>IF($B2="Not Loaded","Not Loaded",IF(VLOOKUP($A2,STG!$A$3:$Q$1044,6,FALSE)=VLOOKUP($A2,HDL!$A$3:$Q$4,5,FALSE),IF(VLOOKUP($A2,HDL!$A$3:$Q$4,5,FALSE)=VLOOKUP($A2,HCM!$A$3:$T$4,8,FALSE),"OK","HCM&lt;&gt;HDL"),"STG&lt;&gt;HDL"))</f>
        <v>OK</v>
      </c>
      <c r="E2" t="str">
        <f>IF($B2="Not Loaded","Not Loaded",IF(VLOOKUP($A2,STG!$A$3:$Q$1044,10,FALSE)=VLOOKUP($A2,HDL!$A$3:$Q$4,10,FALSE),IF(VLOOKUP($A2,HDL!$A$3:$Q$4,10,FALSE)=VLOOKUP($A2,HCM!$A$3:$T$4,11,FALSE),"OK","HCM&lt;&gt;HDL"),"STG&lt;&gt;HDL"))</f>
        <v>OK</v>
      </c>
      <c r="F2" t="str">
        <f>IF($B2="Not Loaded","Not Loaded",IF(VLOOKUP($A2,STG!$A$3:$Q$1044,9,FALSE)=VLOOKUP($A2,HDL!$A$3:$Q$4,9,FALSE),IF(VLOOKUP($A2,HDL!$A$3:$Q$4,9,FALSE)=VLOOKUP($A2,HCM!$A$3:$T$4,14,FALSE),"OK","HCM&lt;&gt;HDL"),"STG&lt;&gt;HDL"))</f>
        <v>OK</v>
      </c>
      <c r="G2" t="str">
        <f>IF($B2="Not Loaded","Not Loaded",IF(VLOOKUP($A2,STG!$A$3:$Q$1044,5,FALSE)=VLOOKUP($A2,HDL!$A$3:$Q$4,6,FALSE),IF(VLOOKUP($A2,HDL!$A$3:$Q$4,6,FALSE)=VLOOKUP($A2,HCM!$A$3:$T$4,16,FALSE),"OK","HCM&lt;&gt;HDL"),"STG&lt;&gt;HDL"))</f>
        <v>OK</v>
      </c>
      <c r="H2" t="str">
        <f>IF($B2="Not Loaded","Not Loaded",IF(VLOOKUP($A2,STG!$A$3:$Q$1044,12,FALSE)=VLOOKUP($A2,HDL!$A$3:$Q$4,12,FALSE),IF(VLOOKUP($A2,HDL!$A$3:$Q$4,12,FALSE)=VLOOKUP($A2,HCM!$A$3:$T$4,19,FALSE),"OK","HCM&lt;&gt;HDL"),"STG&lt;&gt;HDL"))</f>
        <v>OK</v>
      </c>
    </row>
    <row r="3" spans="1:8" x14ac:dyDescent="0.25">
      <c r="A3" t="s">
        <v>60</v>
      </c>
      <c r="B3" t="str">
        <f>_xlfn.IFNA(TEXT(VLOOKUP($A3,HCM!$A$3:$R$4,1,FALSE),"0"),"Not Loaded")</f>
        <v>SLCOCARDCODETL_E1008195_17042017</v>
      </c>
      <c r="C3" t="str">
        <f>IF($B3="Not Loaded","Not Loaded",IF(VLOOKUP($A3,STG!$A$3:$Q$1044,4,FALSE)=VLOOKUP($A3,HDL!$A$3:$Q$4,4,FALSE),IF(VLOOKUP($A3,HDL!$A$3:$Q$4,4,FALSE)=VLOOKUP($A3,HCM!$A$3:$T$4,6,FALSE),"OK","HCM&lt;&gt;HDL"),"STG&lt;&gt;HDL"))</f>
        <v>OK</v>
      </c>
      <c r="D3" t="str">
        <f>IF($B3="Not Loaded","Not Loaded",IF(VLOOKUP($A3,STG!$A$3:$Q$1044,6,FALSE)=VLOOKUP($A3,HDL!$A$3:$Q$4,5,FALSE),IF(VLOOKUP($A3,HDL!$A$3:$Q$4,5,FALSE)=VLOOKUP($A3,HCM!$A$3:$T$4,8,FALSE),"OK","HCM&lt;&gt;HDL"),"STG&lt;&gt;HDL"))</f>
        <v>OK</v>
      </c>
      <c r="E3" t="str">
        <f>IF($B3="Not Loaded","Not Loaded",IF(VLOOKUP($A3,STG!$A$3:$Q$1044,10,FALSE)=VLOOKUP($A3,HDL!$A$3:$Q$4,10,FALSE),IF(VLOOKUP($A3,HDL!$A$3:$Q$4,10,FALSE)=VLOOKUP($A3,HCM!$A$3:$T$4,11,FALSE),"OK","HCM&lt;&gt;HDL"),"STG&lt;&gt;HDL"))</f>
        <v>OK</v>
      </c>
      <c r="F3" t="str">
        <f>IF($B3="Not Loaded","Not Loaded",IF(VLOOKUP($A3,STG!$A$3:$Q$1044,9,FALSE)=VLOOKUP($A3,HDL!$A$3:$Q$4,9,FALSE),IF(VLOOKUP($A3,HDL!$A$3:$Q$4,9,FALSE)=VLOOKUP($A3,HCM!$A$3:$T$4,14,FALSE),"OK","HCM&lt;&gt;HDL"),"STG&lt;&gt;HDL"))</f>
        <v>OK</v>
      </c>
      <c r="G3" t="str">
        <f>IF($B3="Not Loaded","Not Loaded",IF(VLOOKUP($A3,STG!$A$3:$Q$1044,5,FALSE)=VLOOKUP($A3,HDL!$A$3:$Q$4,6,FALSE),IF(VLOOKUP($A3,HDL!$A$3:$Q$4,6,FALSE)=VLOOKUP($A3,HCM!$A$3:$T$4,16,FALSE),"OK","HCM&lt;&gt;HDL"),"STG&lt;&gt;HDL"))</f>
        <v>OK</v>
      </c>
      <c r="H3" t="str">
        <f>IF($B3="Not Loaded","Not Loaded",IF(VLOOKUP($A3,STG!$A$3:$Q$1044,12,FALSE)=VLOOKUP($A3,HDL!$A$3:$Q$4,12,FALSE),IF(VLOOKUP($A3,HDL!$A$3:$Q$4,12,FALSE)=VLOOKUP($A3,HCM!$A$3:$T$4,19,FALSE),"OK","HCM&lt;&gt;HDL"),"STG&lt;&gt;HDL"))</f>
        <v>OK</v>
      </c>
    </row>
  </sheetData>
  <conditionalFormatting sqref="C2:H3">
    <cfRule type="cellIs" dxfId="4" priority="48" operator="notEqual">
      <formula>"OK"</formula>
    </cfRule>
    <cfRule type="cellIs" dxfId="3" priority="49" operator="equal">
      <formula>"OK"</formula>
    </cfRule>
  </conditionalFormatting>
  <conditionalFormatting sqref="C2:H3">
    <cfRule type="cellIs" dxfId="2" priority="38" stopIfTrue="1" operator="equal">
      <formula>"Not Loaded"</formula>
    </cfRule>
  </conditionalFormatting>
  <conditionalFormatting sqref="C2:H3">
    <cfRule type="containsBlanks" dxfId="1" priority="1">
      <formula>LEN(TRIM(C2))=0</formula>
    </cfRule>
  </conditionalFormatting>
  <conditionalFormatting sqref="A2:A3">
    <cfRule type="duplicateValues" dxfId="0" priority="76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73E140-2877-407E-9473-6E00E0A01349}"/>
</file>

<file path=customXml/itemProps2.xml><?xml version="1.0" encoding="utf-8"?>
<ds:datastoreItem xmlns:ds="http://schemas.openxmlformats.org/officeDocument/2006/customXml" ds:itemID="{BAA961DC-28D0-44C2-A7E5-2C50B18F87AD}">
  <ds:schemaRefs>
    <ds:schemaRef ds:uri="http://schemas.openxmlformats.org/package/2006/metadata/core-properties"/>
    <ds:schemaRef ds:uri="http://schemas.microsoft.com/sharepoint/v3"/>
    <ds:schemaRef ds:uri="http://purl.org/dc/terms/"/>
    <ds:schemaRef ds:uri="http://schemas.microsoft.com/office/2006/documentManagement/types"/>
    <ds:schemaRef ds:uri="9e5ebb6e-1584-4dc0-b988-3e8cf38876a9"/>
    <ds:schemaRef ds:uri="http://purl.org/dc/elements/1.1/"/>
    <ds:schemaRef ds:uri="http://schemas.microsoft.com/office/2006/metadata/properties"/>
    <ds:schemaRef ds:uri="http://schemas.microsoft.com/office/infopath/2007/PartnerControls"/>
    <ds:schemaRef ds:uri="ac6a0247-43fa-4535-a5fb-6906f8e53d5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BDD7CC1-3E1A-485D-A1B8-A2532CE384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Reconcile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</dc:creator>
  <cp:lastModifiedBy>Lokesh Shanbhag</cp:lastModifiedBy>
  <dcterms:created xsi:type="dcterms:W3CDTF">2017-12-20T15:36:11Z</dcterms:created>
  <dcterms:modified xsi:type="dcterms:W3CDTF">2021-07-06T10:28:36Z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