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8BD06D56-B7B8-45D5-80C4-F3B4CBD3A1A1}" xr6:coauthVersionLast="47" xr6:coauthVersionMax="47" xr10:uidLastSave="{00000000-0000-0000-0000-000000000000}"/>
  <bookViews>
    <workbookView xWindow="-120" yWindow="-120" windowWidth="29040" windowHeight="15840" tabRatio="589" activeTab="4" xr2:uid="{00000000-000D-0000-FFFF-FFFF00000000}"/>
  </bookViews>
  <sheets>
    <sheet name="Summary" sheetId="4" r:id="rId1"/>
    <sheet name="STG" sheetId="2" r:id="rId2"/>
    <sheet name="HDL" sheetId="27" r:id="rId3"/>
    <sheet name="HCM" sheetId="1" r:id="rId4"/>
    <sheet name="Reconcile" sheetId="3" r:id="rId5"/>
  </sheets>
  <definedNames>
    <definedName name="_xlnm._FilterDatabase" localSheetId="3" hidden="1">HCM!$A$1:$V$4</definedName>
    <definedName name="_xlnm._FilterDatabase" localSheetId="2" hidden="1">HDL!$A$2:$AD$4</definedName>
    <definedName name="_xlnm._FilterDatabase" localSheetId="4" hidden="1">Reconcile!$A$1:$Q$3</definedName>
    <definedName name="_xlnm._FilterDatabase" localSheetId="1" hidden="1">STG!$A$2:$AQ$2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3" i="27"/>
  <c r="A3" i="1"/>
  <c r="B3" i="3" s="1"/>
  <c r="A4" i="1"/>
  <c r="B2" i="3" l="1"/>
  <c r="A4" i="27"/>
  <c r="A4" i="2" l="1"/>
  <c r="A3" i="2"/>
  <c r="C2" i="3" s="1"/>
  <c r="E3" i="3" l="1"/>
  <c r="F3" i="3"/>
  <c r="D3" i="3"/>
  <c r="C3" i="3"/>
  <c r="E2" i="3"/>
  <c r="D2" i="3"/>
  <c r="F2" i="3"/>
  <c r="D7" i="4"/>
  <c r="C7" i="4"/>
  <c r="B7" i="4"/>
  <c r="E11" i="4" l="1"/>
  <c r="H8" i="4"/>
  <c r="H10" i="4"/>
  <c r="H9" i="4"/>
  <c r="H11" i="4"/>
  <c r="G9" i="4"/>
  <c r="G11" i="4"/>
  <c r="G8" i="4"/>
  <c r="G10" i="4"/>
  <c r="E8" i="4"/>
  <c r="E9" i="4"/>
  <c r="F8" i="4"/>
  <c r="F10" i="4"/>
  <c r="F9" i="4"/>
  <c r="F11" i="4"/>
  <c r="E10" i="4"/>
  <c r="G12" i="4" l="1"/>
  <c r="F12" i="4"/>
  <c r="E12" i="4"/>
  <c r="H12" i="4"/>
</calcChain>
</file>

<file path=xl/sharedStrings.xml><?xml version="1.0" encoding="utf-8"?>
<sst xmlns="http://schemas.openxmlformats.org/spreadsheetml/2006/main" count="139" uniqueCount="69">
  <si>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</si>
  <si>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</si>
  <si>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</si>
  <si>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</si>
  <si>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</si>
  <si>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</si>
  <si>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</si>
  <si>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</si>
  <si>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</si>
  <si>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</si>
  <si>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</si>
  <si>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Staging</t>
  </si>
  <si>
    <t>HCM</t>
  </si>
  <si>
    <t>Data Migration Reconciliation</t>
  </si>
  <si>
    <t>METADATA</t>
  </si>
  <si>
    <t>Not Loaded</t>
  </si>
  <si>
    <t>HDL</t>
  </si>
  <si>
    <t>STG&lt;&gt;HDL</t>
  </si>
  <si>
    <t>HCM&lt;&gt;HDL</t>
  </si>
  <si>
    <t>OK</t>
  </si>
  <si>
    <t>Total Records</t>
  </si>
  <si>
    <t>Object</t>
  </si>
  <si>
    <t>Date</t>
  </si>
  <si>
    <t>SOURCESYSTEMOWNER</t>
  </si>
  <si>
    <t>SOURCESYSTEMID</t>
  </si>
  <si>
    <t>ASSIGNMENT_NUMBER</t>
  </si>
  <si>
    <t>ASSIGNMENTNUMBER</t>
  </si>
  <si>
    <t>Unique Identifier</t>
  </si>
  <si>
    <t>Loaded</t>
  </si>
  <si>
    <t>EFFECTIVE_START_DATE</t>
  </si>
  <si>
    <t>EFFECTIVE_END_DATE</t>
  </si>
  <si>
    <t>MULTIPLE_ENTRY_COUNT</t>
  </si>
  <si>
    <t>ELEMENT_NAME</t>
  </si>
  <si>
    <t>LEGISLATIVE_DATA_GROUP_NAME</t>
  </si>
  <si>
    <t>ENTRY_TYPE</t>
  </si>
  <si>
    <t>STANDARD_PERSONAL</t>
  </si>
  <si>
    <t>EFFECTIVESTARTDATE</t>
  </si>
  <si>
    <t>EFFECTIVEENDDATE</t>
  </si>
  <si>
    <t>MULTIPLEENTRYCOUNT</t>
  </si>
  <si>
    <t>ELEMENTNAME</t>
  </si>
  <si>
    <t>LEGISLATIVEDATAGROUPNAME</t>
  </si>
  <si>
    <t>ENTRYTYPE</t>
  </si>
  <si>
    <t>PERSON_NUMBER</t>
  </si>
  <si>
    <t>Element Entry</t>
  </si>
  <si>
    <t>Count</t>
  </si>
  <si>
    <t>Environment</t>
  </si>
  <si>
    <t>LegislativeDataGroupName</t>
  </si>
  <si>
    <t>SOURCE_SYSTEM_OWNER</t>
  </si>
  <si>
    <t>SOURCE_SYSTEM_ID</t>
  </si>
  <si>
    <t>PROD</t>
  </si>
  <si>
    <t>GB Legislative Data Group</t>
  </si>
  <si>
    <t>E</t>
  </si>
  <si>
    <t>PER_INFO_14MAY2019</t>
  </si>
  <si>
    <t>18-MAY-2019</t>
  </si>
  <si>
    <t>MADHU</t>
  </si>
  <si>
    <t>Recovery of Overpayment Gross</t>
  </si>
  <si>
    <t>E52648</t>
  </si>
  <si>
    <t>Advance Recovery</t>
  </si>
  <si>
    <t>Sports Centre Membership</t>
  </si>
  <si>
    <t>E10004</t>
  </si>
  <si>
    <t>DATA_MIGRATION</t>
  </si>
  <si>
    <t>EE-E52648-Recovery_of_Overpayment_Gross-2_1</t>
  </si>
  <si>
    <t>EE-E52648-Recovery_of_Overpayment_Gross-3_1</t>
  </si>
  <si>
    <t>EE-E10004-Sports_Centre_Membership-1_1</t>
  </si>
  <si>
    <t>EE-E10004-Advance_Recovery-1_1</t>
  </si>
  <si>
    <t>2</t>
  </si>
  <si>
    <t>3</t>
  </si>
  <si>
    <t>E10004_Sports Centre Membership_42948</t>
  </si>
  <si>
    <t>E10004_Advance Recovery_42979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</si>
</sst>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  <font>
      <sz val="8"/>
      <color theme="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Tahoma"/>
      <family val="2"/>
    </font>
    <font>
      <sz val="8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FE0F1"/>
        <bgColor indexed="64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8" fillId="0" borderId="0"/>
    <xf numFmtId="0" fontId="9" fillId="0" borderId="0"/>
  </cellStyleXfs>
  <cellXfs count="21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right"/>
    </xf>
    <xf numFmtId="14" fontId="0" fillId="0" borderId="0" xfId="0" applyNumberFormat="1"/>
    <xf numFmtId="0" fontId="5" fillId="2" borderId="1" xfId="0" applyFont="1" applyFill="1" applyBorder="1" applyAlignment="1">
      <alignment horizontal="left" vertical="top" wrapText="1"/>
    </xf>
    <xf numFmtId="0" fontId="6" fillId="0" borderId="0" xfId="1" applyFont="1"/>
    <xf numFmtId="0" fontId="7" fillId="0" borderId="0" xfId="0" applyFont="1"/>
    <xf numFmtId="0" fontId="0" fillId="3" borderId="0" xfId="0" applyFill="1"/>
    <xf numFmtId="49" fontId="0" fillId="3" borderId="0" xfId="0" applyNumberFormat="1" applyFill="1"/>
    <xf numFmtId="0" fontId="0" fillId="3" borderId="0" xfId="0" applyNumberFormat="1" applyFill="1"/>
    <xf numFmtId="0" fontId="10" fillId="4" borderId="2" xfId="0" applyFont="1" applyFill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top" wrapText="1"/>
    </xf>
    <xf numFmtId="1" fontId="0" fillId="0" borderId="0" xfId="0" applyNumberFormat="1"/>
    <xf numFmtId="1" fontId="4" fillId="0" borderId="0" xfId="0" applyNumberFormat="1" applyFont="1" applyAlignment="1">
      <alignment horizontal="right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right" vertical="top" wrapText="1"/>
    </xf>
    <xf numFmtId="0" fontId="11" fillId="2" borderId="1" xfId="0" applyFont="1" applyFill="1" applyBorder="1" applyAlignment="1">
      <alignment horizontal="left" vertical="top" wrapText="1"/>
    </xf>
    <xf numFmtId="15" fontId="0" fillId="0" borderId="0" xfId="0" applyNumberFormat="1"/>
    <xf numFmtId="14" fontId="11" fillId="0" borderId="1" xfId="0" applyNumberFormat="1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590550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95700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2"/>
  <sheetViews>
    <sheetView workbookViewId="0">
      <selection activeCell="F4" sqref="F4"/>
    </sheetView>
  </sheetViews>
  <sheetFormatPr defaultRowHeight="15"/>
  <cols>
    <col min="1" max="1" width="21.7109375" bestFit="1" customWidth="1"/>
    <col min="2" max="2" width="15.7109375" customWidth="1"/>
    <col min="5" max="5" width="13" customWidth="1"/>
    <col min="6" max="6" width="10.7109375" bestFit="1" customWidth="1"/>
  </cols>
  <sheetData>
    <row r="1" spans="1:8" ht="21">
      <c r="E1" s="3" t="s">
        <v>13</v>
      </c>
    </row>
    <row r="2" spans="1:8">
      <c r="E2" t="s">
        <v>21</v>
      </c>
      <c r="F2" t="s">
        <v>43</v>
      </c>
    </row>
    <row r="3" spans="1:8">
      <c r="E3" t="s">
        <v>22</v>
      </c>
      <c r="F3" s="5">
        <v>43605</v>
      </c>
    </row>
    <row r="4" spans="1:8">
      <c r="E4" t="s">
        <v>45</v>
      </c>
      <c r="F4" t="s">
        <v>49</v>
      </c>
    </row>
    <row r="5" spans="1:8" ht="14.25" customHeight="1" thickBot="1"/>
    <row r="6" spans="1:8" ht="21.75" thickBot="1">
      <c r="A6" s="1"/>
      <c r="B6" s="2" t="s">
        <v>11</v>
      </c>
      <c r="C6" s="2" t="s">
        <v>16</v>
      </c>
      <c r="D6" t="s">
        <v>12</v>
      </c>
      <c r="E6" s="12" t="s">
        <v>29</v>
      </c>
      <c r="F6" s="12" t="s">
        <v>30</v>
      </c>
      <c r="G6" s="12" t="s">
        <v>42</v>
      </c>
      <c r="H6" s="12" t="s">
        <v>32</v>
      </c>
    </row>
    <row r="7" spans="1:8">
      <c r="A7" s="7" t="s">
        <v>44</v>
      </c>
      <c r="B7">
        <f>COUNTA(STG!A3:A4)</f>
        <v>2</v>
      </c>
      <c r="C7">
        <f>COUNTA(HDL!A3:A3909)</f>
        <v>2</v>
      </c>
      <c r="D7">
        <f>COUNTA(HCM!A3:A3103)</f>
        <v>4</v>
      </c>
    </row>
    <row r="8" spans="1:8">
      <c r="A8" s="7" t="s">
        <v>15</v>
      </c>
      <c r="E8">
        <f>COUNTIF(Reconcile!C$2:C$1039,$A8)</f>
        <v>0</v>
      </c>
      <c r="F8">
        <f>COUNTIF(Reconcile!D$2:D$1039,$A8)</f>
        <v>0</v>
      </c>
      <c r="G8">
        <f>COUNTIF(Reconcile!E$2:E$1039,$A8)</f>
        <v>0</v>
      </c>
      <c r="H8">
        <f>COUNTIF(Reconcile!F$2:F$1039,$A8)</f>
        <v>0</v>
      </c>
    </row>
    <row r="9" spans="1:8">
      <c r="A9" s="7" t="s">
        <v>19</v>
      </c>
      <c r="E9">
        <f>COUNTIF(Reconcile!C$2:C$1039,$A9)</f>
        <v>2</v>
      </c>
      <c r="F9">
        <f>COUNTIF(Reconcile!D$2:D$1039,$A9)</f>
        <v>2</v>
      </c>
      <c r="G9">
        <f>COUNTIF(Reconcile!E$2:E$1039,$A9)</f>
        <v>2</v>
      </c>
      <c r="H9">
        <f>COUNTIF(Reconcile!F$2:F$1039,$A9)</f>
        <v>2</v>
      </c>
    </row>
    <row r="10" spans="1:8">
      <c r="A10" s="7" t="s">
        <v>17</v>
      </c>
      <c r="E10">
        <f>COUNTIF(Reconcile!C$2:C$1039,$A10)</f>
        <v>0</v>
      </c>
      <c r="F10">
        <f>COUNTIF(Reconcile!D$2:D$1039,$A10)</f>
        <v>0</v>
      </c>
      <c r="G10">
        <f>COUNTIF(Reconcile!E$2:E$1039,$A10)</f>
        <v>0</v>
      </c>
      <c r="H10">
        <f>COUNTIF(Reconcile!F$2:F$1039,$A10)</f>
        <v>0</v>
      </c>
    </row>
    <row r="11" spans="1:8">
      <c r="A11" s="7" t="s">
        <v>18</v>
      </c>
      <c r="E11">
        <f>COUNTIF(Reconcile!C$2:C$1039,$A11)</f>
        <v>0</v>
      </c>
      <c r="F11">
        <f>COUNTIF(Reconcile!D$2:D$1039,$A11)</f>
        <v>0</v>
      </c>
      <c r="G11">
        <f>COUNTIF(Reconcile!E$2:E$1039,$A11)</f>
        <v>0</v>
      </c>
      <c r="H11">
        <f>COUNTIF(Reconcile!F$2:F$1039,$A11)</f>
        <v>0</v>
      </c>
    </row>
    <row r="12" spans="1:8">
      <c r="A12" s="7" t="s">
        <v>20</v>
      </c>
      <c r="E12">
        <f>SUM(E7:E11)</f>
        <v>2</v>
      </c>
      <c r="F12">
        <f t="shared" ref="F12:H12" si="0">SUM(F7:F11)</f>
        <v>2</v>
      </c>
      <c r="G12">
        <f t="shared" si="0"/>
        <v>2</v>
      </c>
      <c r="H12">
        <f t="shared" si="0"/>
        <v>2</v>
      </c>
    </row>
    <row r="14" spans="1:8">
      <c r="A14" s="7"/>
    </row>
    <row r="15" spans="1:8">
      <c r="A15" s="7"/>
    </row>
    <row r="16" spans="1:8">
      <c r="A16" s="7"/>
    </row>
    <row r="17" spans="1:1">
      <c r="A17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  <row r="24" spans="1:1">
      <c r="A24" s="8"/>
    </row>
    <row r="28" spans="1:1">
      <c r="A28" s="8"/>
    </row>
    <row r="32" spans="1:1">
      <c r="A32" s="8"/>
    </row>
  </sheetData>
  <sortState xmlns:xlrd2="http://schemas.microsoft.com/office/spreadsheetml/2017/richdata2" ref="D29:F36">
    <sortCondition ref="D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8"/>
  <sheetViews>
    <sheetView zoomScaleNormal="100" workbookViewId="0">
      <pane ySplit="2" topLeftCell="A3" activePane="bottomLeft" state="frozen"/>
      <selection activeCell="C10" sqref="C10"/>
      <selection pane="bottomLeft" activeCell="A5" sqref="A5:XFD19332"/>
    </sheetView>
  </sheetViews>
  <sheetFormatPr defaultRowHeight="15"/>
  <cols>
    <col min="1" max="1" width="68.7109375" bestFit="1" customWidth="1"/>
    <col min="2" max="2" width="22.42578125" bestFit="1" customWidth="1"/>
    <col min="3" max="3" width="20.5703125" bestFit="1" customWidth="1"/>
    <col min="4" max="4" width="21.85546875" bestFit="1" customWidth="1"/>
    <col min="5" max="5" width="23.7109375" style="14" bestFit="1" customWidth="1"/>
    <col min="6" max="6" width="53.140625" bestFit="1" customWidth="1"/>
    <col min="7" max="7" width="32" bestFit="1" customWidth="1"/>
    <col min="8" max="8" width="11.7109375" bestFit="1" customWidth="1"/>
    <col min="9" max="9" width="21.42578125" bestFit="1" customWidth="1"/>
    <col min="10" max="10" width="20.85546875" bestFit="1" customWidth="1"/>
    <col min="11" max="11" width="19" bestFit="1" customWidth="1"/>
    <col min="12" max="12" width="18.28515625" bestFit="1" customWidth="1"/>
    <col min="13" max="14" width="19" bestFit="1" customWidth="1"/>
    <col min="15" max="15" width="18.28515625" bestFit="1" customWidth="1"/>
    <col min="16" max="16" width="19" bestFit="1" customWidth="1"/>
    <col min="17" max="17" width="15.7109375" bestFit="1" customWidth="1"/>
    <col min="18" max="18" width="12" bestFit="1" customWidth="1"/>
    <col min="19" max="19" width="19" bestFit="1" customWidth="1"/>
    <col min="20" max="20" width="17.85546875" bestFit="1" customWidth="1"/>
    <col min="21" max="43" width="3" bestFit="1" customWidth="1"/>
  </cols>
  <sheetData>
    <row r="1" spans="1:23">
      <c r="A1" s="9">
        <v>1</v>
      </c>
      <c r="B1">
        <v>2</v>
      </c>
      <c r="C1">
        <v>3</v>
      </c>
      <c r="D1">
        <v>4</v>
      </c>
      <c r="E1" s="14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3">
      <c r="A2" s="9" t="s">
        <v>27</v>
      </c>
      <c r="B2" t="s">
        <v>29</v>
      </c>
      <c r="C2" t="s">
        <v>30</v>
      </c>
      <c r="D2" t="s">
        <v>25</v>
      </c>
      <c r="E2" s="14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</row>
    <row r="3" spans="1:23">
      <c r="A3" s="9" t="str">
        <f t="shared" ref="A3:A4" si="0">D3&amp;"_"&amp;F3&amp;"_"&amp;B3</f>
        <v>E10004_Sports Centre Membership_42948</v>
      </c>
      <c r="B3" s="19">
        <v>42948</v>
      </c>
      <c r="C3" s="19">
        <v>42978</v>
      </c>
      <c r="D3" t="s">
        <v>59</v>
      </c>
      <c r="E3" s="4">
        <v>1</v>
      </c>
      <c r="F3" t="s">
        <v>58</v>
      </c>
      <c r="G3" t="s">
        <v>50</v>
      </c>
      <c r="H3" t="s">
        <v>51</v>
      </c>
      <c r="J3" t="s">
        <v>52</v>
      </c>
      <c r="Q3" t="s">
        <v>53</v>
      </c>
      <c r="R3" t="s">
        <v>54</v>
      </c>
      <c r="S3" t="s">
        <v>53</v>
      </c>
      <c r="T3" t="s">
        <v>54</v>
      </c>
      <c r="W3" s="4"/>
    </row>
    <row r="4" spans="1:23">
      <c r="A4" s="9" t="str">
        <f t="shared" si="0"/>
        <v>E10004_Advance Recovery_42979</v>
      </c>
      <c r="B4" s="19">
        <v>42979</v>
      </c>
      <c r="C4" s="19">
        <v>43008</v>
      </c>
      <c r="D4" t="s">
        <v>59</v>
      </c>
      <c r="E4" s="4">
        <v>1</v>
      </c>
      <c r="F4" t="s">
        <v>57</v>
      </c>
      <c r="G4" t="s">
        <v>50</v>
      </c>
      <c r="H4" t="s">
        <v>51</v>
      </c>
      <c r="J4" t="s">
        <v>52</v>
      </c>
      <c r="Q4" t="s">
        <v>53</v>
      </c>
      <c r="R4" t="s">
        <v>54</v>
      </c>
      <c r="S4" t="s">
        <v>53</v>
      </c>
      <c r="T4" t="s">
        <v>54</v>
      </c>
      <c r="W4" s="4"/>
    </row>
    <row r="5" spans="1:23">
      <c r="E5" s="15"/>
    </row>
    <row r="6" spans="1:23">
      <c r="E6" s="15"/>
    </row>
    <row r="7" spans="1:23">
      <c r="E7" s="15"/>
    </row>
    <row r="8" spans="1:23">
      <c r="E8" s="15"/>
    </row>
  </sheetData>
  <sortState xmlns:xlrd2="http://schemas.microsoft.com/office/spreadsheetml/2017/richdata2" ref="A3:W9">
    <sortCondition ref="D3:D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4"/>
  <sheetViews>
    <sheetView workbookViewId="0">
      <pane ySplit="2" topLeftCell="A3" activePane="bottomLeft" state="frozen"/>
      <selection activeCell="B3" sqref="B3:B8791"/>
      <selection pane="bottomLeft" activeCell="E3" sqref="E3:K4"/>
    </sheetView>
  </sheetViews>
  <sheetFormatPr defaultColWidth="23.140625" defaultRowHeight="15"/>
  <cols>
    <col min="1" max="1" width="42.42578125" bestFit="1" customWidth="1"/>
    <col min="6" max="6" width="23.140625" style="14"/>
  </cols>
  <sheetData>
    <row r="1" spans="1:16">
      <c r="A1" s="9">
        <v>1</v>
      </c>
      <c r="B1">
        <v>2</v>
      </c>
      <c r="C1">
        <v>3</v>
      </c>
      <c r="D1">
        <v>4</v>
      </c>
      <c r="E1">
        <v>5</v>
      </c>
      <c r="F1" s="14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>
      <c r="A2" s="10" t="s">
        <v>27</v>
      </c>
      <c r="B2" t="s">
        <v>14</v>
      </c>
      <c r="C2" t="s">
        <v>36</v>
      </c>
      <c r="D2" t="s">
        <v>37</v>
      </c>
      <c r="E2" t="s">
        <v>26</v>
      </c>
      <c r="F2" s="14" t="s">
        <v>38</v>
      </c>
      <c r="G2" t="s">
        <v>39</v>
      </c>
      <c r="H2" t="s">
        <v>40</v>
      </c>
      <c r="I2" t="s">
        <v>41</v>
      </c>
      <c r="J2" t="s">
        <v>23</v>
      </c>
      <c r="K2" t="s">
        <v>24</v>
      </c>
      <c r="L2" t="s">
        <v>0</v>
      </c>
      <c r="M2" t="s">
        <v>7</v>
      </c>
      <c r="N2" t="s">
        <v>8</v>
      </c>
      <c r="O2" t="s">
        <v>9</v>
      </c>
      <c r="P2" t="s">
        <v>10</v>
      </c>
    </row>
    <row r="3" spans="1:16">
      <c r="A3" s="11" t="str">
        <f>E3&amp;"_"&amp;G3&amp;"_"&amp;C3</f>
        <v>E10004_Sports Centre Membership_42948</v>
      </c>
      <c r="C3" s="19">
        <v>42948</v>
      </c>
      <c r="D3" s="19">
        <v>42978</v>
      </c>
      <c r="E3" t="s">
        <v>59</v>
      </c>
      <c r="F3" s="4">
        <v>1</v>
      </c>
      <c r="G3" t="s">
        <v>58</v>
      </c>
      <c r="H3" t="s">
        <v>50</v>
      </c>
      <c r="I3" t="s">
        <v>51</v>
      </c>
      <c r="J3" t="s">
        <v>60</v>
      </c>
      <c r="K3" t="s">
        <v>63</v>
      </c>
      <c r="L3" t="s">
        <v>52</v>
      </c>
      <c r="M3" t="s">
        <v>53</v>
      </c>
      <c r="N3" t="s">
        <v>54</v>
      </c>
      <c r="O3" t="s">
        <v>53</v>
      </c>
      <c r="P3" t="s">
        <v>54</v>
      </c>
    </row>
    <row r="4" spans="1:16">
      <c r="A4" s="11" t="str">
        <f t="shared" ref="A3:A4" si="0">E4&amp;"_"&amp;G4&amp;"_"&amp;C4</f>
        <v>E10004_Advance Recovery_42979</v>
      </c>
      <c r="C4" s="19">
        <v>42979</v>
      </c>
      <c r="D4" s="19">
        <v>43008</v>
      </c>
      <c r="E4" t="s">
        <v>59</v>
      </c>
      <c r="F4" s="4">
        <v>1</v>
      </c>
      <c r="G4" t="s">
        <v>57</v>
      </c>
      <c r="H4" t="s">
        <v>50</v>
      </c>
      <c r="I4" t="s">
        <v>51</v>
      </c>
      <c r="J4" t="s">
        <v>60</v>
      </c>
      <c r="K4" t="s">
        <v>64</v>
      </c>
      <c r="L4" t="s">
        <v>52</v>
      </c>
      <c r="M4" t="s">
        <v>53</v>
      </c>
      <c r="N4" t="s">
        <v>54</v>
      </c>
      <c r="O4" t="s">
        <v>53</v>
      </c>
      <c r="P4" t="s">
        <v>54</v>
      </c>
    </row>
  </sheetData>
  <sortState xmlns:xlrd2="http://schemas.microsoft.com/office/spreadsheetml/2017/richdata2" ref="A3:P5">
    <sortCondition ref="E3:E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6"/>
  <sheetViews>
    <sheetView workbookViewId="0">
      <pane ySplit="2" topLeftCell="A3" activePane="bottomLeft" state="frozen"/>
      <selection pane="bottomLeft" activeCell="A7" sqref="A7"/>
    </sheetView>
  </sheetViews>
  <sheetFormatPr defaultColWidth="48.5703125" defaultRowHeight="15"/>
  <cols>
    <col min="1" max="1" width="37.28515625" customWidth="1"/>
    <col min="2" max="2" width="18.85546875" bestFit="1" customWidth="1"/>
    <col min="3" max="3" width="17" bestFit="1" customWidth="1"/>
    <col min="4" max="4" width="13.140625" bestFit="1" customWidth="1"/>
    <col min="5" max="5" width="19.28515625" style="14" bestFit="1" customWidth="1"/>
    <col min="6" max="6" width="41.140625" bestFit="1" customWidth="1"/>
    <col min="7" max="7" width="19.7109375" bestFit="1" customWidth="1"/>
    <col min="8" max="8" width="9.85546875" bestFit="1" customWidth="1"/>
    <col min="9" max="9" width="19.7109375" bestFit="1" customWidth="1"/>
  </cols>
  <sheetData>
    <row r="1" spans="1:10">
      <c r="A1">
        <v>1</v>
      </c>
      <c r="B1">
        <v>2</v>
      </c>
      <c r="C1">
        <v>3</v>
      </c>
      <c r="D1">
        <v>4</v>
      </c>
      <c r="E1" s="14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ht="21">
      <c r="A2" s="13" t="s">
        <v>27</v>
      </c>
      <c r="B2" s="18" t="s">
        <v>29</v>
      </c>
      <c r="C2" s="18" t="s">
        <v>30</v>
      </c>
      <c r="D2" s="18" t="s">
        <v>25</v>
      </c>
      <c r="E2" s="18" t="s">
        <v>31</v>
      </c>
      <c r="F2" s="18" t="s">
        <v>32</v>
      </c>
      <c r="G2" s="18" t="s">
        <v>46</v>
      </c>
      <c r="H2" s="18" t="s">
        <v>34</v>
      </c>
      <c r="I2" s="18" t="s">
        <v>47</v>
      </c>
      <c r="J2" s="18" t="s">
        <v>48</v>
      </c>
    </row>
    <row r="3" spans="1:10">
      <c r="A3" s="13" t="str">
        <f t="shared" ref="A3:A6" si="0">D3&amp;"_"&amp;F3&amp;"_"&amp;B3</f>
        <v>E52648_Recovery of Overpayment Gross_41456</v>
      </c>
      <c r="B3" s="20">
        <v>41456</v>
      </c>
      <c r="C3" s="20">
        <v>41486</v>
      </c>
      <c r="D3" s="16" t="s">
        <v>56</v>
      </c>
      <c r="E3" s="17" t="s">
        <v>65</v>
      </c>
      <c r="F3" s="16" t="s">
        <v>55</v>
      </c>
      <c r="G3" s="16" t="s">
        <v>50</v>
      </c>
      <c r="H3" s="16" t="s">
        <v>51</v>
      </c>
      <c r="I3" s="16" t="s">
        <v>60</v>
      </c>
      <c r="J3" s="16" t="s">
        <v>61</v>
      </c>
    </row>
    <row r="4" spans="1:10">
      <c r="A4" s="13" t="str">
        <f t="shared" si="0"/>
        <v>E52648_Recovery of Overpayment Gross_41487</v>
      </c>
      <c r="B4" s="20">
        <v>41487</v>
      </c>
      <c r="C4" s="20">
        <v>41517</v>
      </c>
      <c r="D4" s="16" t="s">
        <v>56</v>
      </c>
      <c r="E4" s="17" t="s">
        <v>66</v>
      </c>
      <c r="F4" s="16" t="s">
        <v>55</v>
      </c>
      <c r="G4" s="16" t="s">
        <v>50</v>
      </c>
      <c r="H4" s="16" t="s">
        <v>51</v>
      </c>
      <c r="I4" s="16" t="s">
        <v>60</v>
      </c>
      <c r="J4" s="16" t="s">
        <v>62</v>
      </c>
    </row>
    <row r="5" spans="1:10">
      <c r="A5" s="13" t="str">
        <f>D5&amp;"_"&amp;F5&amp;"_"&amp;B5</f>
        <v>E10004_Sports Centre Membership_42948</v>
      </c>
      <c r="B5" s="19">
        <v>42948</v>
      </c>
      <c r="C5" s="19">
        <v>42978</v>
      </c>
      <c r="D5" t="s">
        <v>59</v>
      </c>
      <c r="E5" s="4">
        <v>1</v>
      </c>
      <c r="F5" t="s">
        <v>58</v>
      </c>
      <c r="G5" t="s">
        <v>50</v>
      </c>
      <c r="H5" t="s">
        <v>51</v>
      </c>
      <c r="I5" t="s">
        <v>60</v>
      </c>
      <c r="J5" t="s">
        <v>63</v>
      </c>
    </row>
    <row r="6" spans="1:10">
      <c r="A6" s="13" t="str">
        <f>D6&amp;"_"&amp;F6&amp;"_"&amp;B6</f>
        <v>E10004_Advance Recovery_42979</v>
      </c>
      <c r="B6" s="19">
        <v>42979</v>
      </c>
      <c r="C6" s="19">
        <v>43008</v>
      </c>
      <c r="D6" t="s">
        <v>59</v>
      </c>
      <c r="E6" s="4">
        <v>1</v>
      </c>
      <c r="F6" t="s">
        <v>57</v>
      </c>
      <c r="G6" t="s">
        <v>50</v>
      </c>
      <c r="H6" t="s">
        <v>51</v>
      </c>
      <c r="I6" t="s">
        <v>60</v>
      </c>
      <c r="J6" t="s">
        <v>64</v>
      </c>
    </row>
  </sheetData>
  <sortState xmlns:xlrd2="http://schemas.microsoft.com/office/spreadsheetml/2017/richdata2" ref="A3:L4">
    <sortCondition ref="C3:C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3"/>
  <sheetViews>
    <sheetView tabSelected="1" workbookViewId="0">
      <selection activeCell="J9" sqref="J9"/>
    </sheetView>
  </sheetViews>
  <sheetFormatPr defaultColWidth="13.85546875" defaultRowHeight="15"/>
  <cols>
    <col min="1" max="1" width="68.7109375" bestFit="1" customWidth="1"/>
    <col min="2" max="2" width="36.42578125" customWidth="1"/>
  </cols>
  <sheetData>
    <row r="1" spans="1:17" ht="21.75" thickBot="1">
      <c r="A1" s="6" t="s">
        <v>27</v>
      </c>
      <c r="B1" s="6" t="s">
        <v>28</v>
      </c>
      <c r="C1" s="12" t="s">
        <v>29</v>
      </c>
      <c r="D1" s="12" t="s">
        <v>30</v>
      </c>
      <c r="E1" s="12" t="s">
        <v>42</v>
      </c>
      <c r="F1" s="12" t="s">
        <v>32</v>
      </c>
      <c r="G1" s="12"/>
      <c r="H1" s="12"/>
      <c r="I1" s="12"/>
      <c r="J1" s="12"/>
      <c r="K1" s="6"/>
      <c r="L1" s="6"/>
      <c r="M1" s="12"/>
      <c r="N1" s="6"/>
      <c r="O1" s="6"/>
      <c r="P1" s="6"/>
      <c r="Q1" s="6"/>
    </row>
    <row r="2" spans="1:17">
      <c r="A2" s="11" t="s">
        <v>67</v>
      </c>
      <c r="B2" t="str">
        <f>_xlfn.IFNA(TEXT(VLOOKUP($A2,HCM!$A$3:$V$3103,1,FALSE),"0"),"Not Loaded")</f>
        <v>E10004_Sports Centre Membership_42948</v>
      </c>
      <c r="C2" t="str">
        <f>IF($B2="Not Loaded","Not Loaded",IF(VLOOKUP($A2,STG!$A$3:$AQ$4,2,FALSE)=VLOOKUP($A2,HDL!$A$3:$AE$3909,3,FALSE),IF(VLOOKUP($A2,HDL!$A$3:$AE$3909,3,FALSE)=VLOOKUP($A2,HCM!$A$3:$V$3103,2,FALSE),"OK","HCM&lt;&gt;HDL"),"STG&lt;&gt;HDL"))</f>
        <v>OK</v>
      </c>
      <c r="D2" t="str">
        <f>IF($B2="Not Loaded","Not Loaded",IF(VLOOKUP($A2,STG!$A$3:$AQ$4,3,FALSE)=VLOOKUP($A2,HDL!$A$3:$AE$3909,4,FALSE),IF(VLOOKUP($A2,HDL!$A$3:$AE$3909,4,FALSE)=VLOOKUP($A2,HCM!$A$3:$V$3103,3,FALSE),"OK","HCM&lt;&gt;HDL"),"STG&lt;&gt;HDL"))</f>
        <v>OK</v>
      </c>
      <c r="E2" t="str">
        <f>IF($B2="Not Loaded","Not Loaded",IF(VLOOKUP($A2,STG!$A$2:$AQ$4,4,FALSE)=VLOOKUP($A2,HDL!$A$3:$AE$3909,5,FALSE),IF(VLOOKUP($A2,HDL!$A$3:$AE$3909,5,FALSE)=VLOOKUP($A2,HCM!$A$3:$V$3103,4,FALSE),"OK","HCM&lt;&gt;HDL"),"STG&lt;&gt;HDL"))</f>
        <v>OK</v>
      </c>
      <c r="F2" t="str">
        <f>IF($B2="Not Loaded","Not Loaded",IF(VLOOKUP($A2,STG!$A$2:$AQ$4,6,FALSE)=VLOOKUP($A2,HDL!$A$3:$AE$3909,7,FALSE),IF(VLOOKUP($A2,HDL!$A$3:$AE$3909,7,FALSE)=VLOOKUP($A2,HCM!$A$3:$V$3103,6,FALSE),"OK","HCM&lt;&gt;HDL"),"STG&lt;&gt;HDL"))</f>
        <v>OK</v>
      </c>
    </row>
    <row r="3" spans="1:17">
      <c r="A3" s="11" t="s">
        <v>68</v>
      </c>
      <c r="B3" t="str">
        <f>_xlfn.IFNA(TEXT(VLOOKUP($A3,HCM!$A$3:$V$3103,1,FALSE),"0"),"Not Loaded")</f>
        <v>E10004_Advance Recovery_42979</v>
      </c>
      <c r="C3" t="str">
        <f>IF($B3="Not Loaded","Not Loaded",IF(VLOOKUP($A3,STG!$A$3:$AQ$4,2,FALSE)=VLOOKUP($A3,HDL!$A$3:$AE$3909,3,FALSE),IF(VLOOKUP($A3,HDL!$A$3:$AE$3909,3,FALSE)=VLOOKUP($A3,HCM!$A$3:$V$3103,2,FALSE),"OK","HCM&lt;&gt;HDL"),"STG&lt;&gt;HDL"))</f>
        <v>OK</v>
      </c>
      <c r="D3" t="str">
        <f>IF($B3="Not Loaded","Not Loaded",IF(VLOOKUP($A3,STG!$A$3:$AQ$4,3,FALSE)=VLOOKUP($A3,HDL!$A$3:$AE$3909,4,FALSE),IF(VLOOKUP($A3,HDL!$A$3:$AE$3909,4,FALSE)=VLOOKUP($A3,HCM!$A$3:$V$3103,3,FALSE),"OK","HCM&lt;&gt;HDL"),"STG&lt;&gt;HDL"))</f>
        <v>OK</v>
      </c>
      <c r="E3" t="str">
        <f>IF($B3="Not Loaded","Not Loaded",IF(VLOOKUP($A3,STG!$A$2:$AQ$4,4,FALSE)=VLOOKUP($A3,HDL!$A$3:$AE$3909,5,FALSE),IF(VLOOKUP($A3,HDL!$A$3:$AE$3909,5,FALSE)=VLOOKUP($A3,HCM!$A$3:$V$3103,4,FALSE),"OK","HCM&lt;&gt;HDL"),"STG&lt;&gt;HDL"))</f>
        <v>OK</v>
      </c>
      <c r="F3" t="str">
        <f>IF($B3="Not Loaded","Not Loaded",IF(VLOOKUP($A3,STG!$A$2:$AQ$4,6,FALSE)=VLOOKUP($A3,HDL!$A$3:$AE$3909,7,FALSE),IF(VLOOKUP($A3,HDL!$A$3:$AE$3909,7,FALSE)=VLOOKUP($A3,HCM!$A$3:$V$3103,6,FALSE),"OK","HCM&lt;&gt;HDL"),"STG&lt;&gt;HDL"))</f>
        <v>OK</v>
      </c>
    </row>
  </sheetData>
  <conditionalFormatting sqref="C2:K3">
    <cfRule type="cellIs" dxfId="16" priority="62" operator="notEqual">
      <formula>"OK"</formula>
    </cfRule>
    <cfRule type="cellIs" dxfId="15" priority="63" operator="equal">
      <formula>"OK"</formula>
    </cfRule>
  </conditionalFormatting>
  <conditionalFormatting sqref="C2:K3">
    <cfRule type="cellIs" dxfId="14" priority="52" stopIfTrue="1" operator="equal">
      <formula>"Not Loaded"</formula>
    </cfRule>
  </conditionalFormatting>
  <conditionalFormatting sqref="C2:C3">
    <cfRule type="cellIs" dxfId="13" priority="47" operator="notEqual">
      <formula>"OK"</formula>
    </cfRule>
    <cfRule type="cellIs" dxfId="12" priority="48" operator="equal">
      <formula>"OK"</formula>
    </cfRule>
  </conditionalFormatting>
  <conditionalFormatting sqref="C2:C3">
    <cfRule type="cellIs" dxfId="11" priority="46" stopIfTrue="1" operator="equal">
      <formula>"Not Loaded"</formula>
    </cfRule>
  </conditionalFormatting>
  <conditionalFormatting sqref="C3:E3 D2:K3">
    <cfRule type="cellIs" dxfId="10" priority="17" stopIfTrue="1" operator="equal">
      <formula>"Not Loaded"</formula>
    </cfRule>
  </conditionalFormatting>
  <conditionalFormatting sqref="C2:C3">
    <cfRule type="cellIs" dxfId="9" priority="16" stopIfTrue="1" operator="equal">
      <formula>"Not Loaded"</formula>
    </cfRule>
  </conditionalFormatting>
  <conditionalFormatting sqref="L2:L3">
    <cfRule type="cellIs" dxfId="8" priority="7" operator="notEqual">
      <formula>"OK"</formula>
    </cfRule>
    <cfRule type="cellIs" dxfId="7" priority="8" operator="equal">
      <formula>"OK"</formula>
    </cfRule>
  </conditionalFormatting>
  <conditionalFormatting sqref="L2:L3">
    <cfRule type="cellIs" dxfId="6" priority="6" stopIfTrue="1" operator="equal">
      <formula>"Not Loaded"</formula>
    </cfRule>
  </conditionalFormatting>
  <conditionalFormatting sqref="L2:L3">
    <cfRule type="cellIs" dxfId="5" priority="4" operator="notEqual">
      <formula>"OK"</formula>
    </cfRule>
    <cfRule type="cellIs" dxfId="4" priority="5" operator="equal">
      <formula>"OK"</formula>
    </cfRule>
  </conditionalFormatting>
  <conditionalFormatting sqref="L2:L3">
    <cfRule type="cellIs" dxfId="3" priority="3" stopIfTrue="1" operator="equal">
      <formula>"Not Loaded"</formula>
    </cfRule>
  </conditionalFormatting>
  <conditionalFormatting sqref="L2:L3">
    <cfRule type="cellIs" dxfId="2" priority="2" stopIfTrue="1" operator="equal">
      <formula>"Not Loaded"</formula>
    </cfRule>
  </conditionalFormatting>
  <conditionalFormatting sqref="B2:L3">
    <cfRule type="containsBlanks" dxfId="1" priority="1">
      <formula>LEN(TRIM(B2))=0</formula>
    </cfRule>
  </conditionalFormatting>
  <conditionalFormatting sqref="A2:A3">
    <cfRule type="duplicateValues" dxfId="0" priority="64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B6DA63-6EF6-432B-8C3D-7A00FFC359BB}"/>
</file>

<file path=customXml/itemProps3.xml><?xml version="1.0" encoding="utf-8"?>
<ds:datastoreItem xmlns:ds="http://schemas.openxmlformats.org/officeDocument/2006/customXml" ds:itemID="{BAA961DC-28D0-44C2-A7E5-2C50B18F87AD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c6a0247-43fa-4535-a5fb-6906f8e53d52"/>
    <ds:schemaRef ds:uri="9e5ebb6e-1584-4dc0-b988-3e8cf38876a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2021-07-06T10:28:26Z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