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bhagl\Desktop\Version 1\Projects\Maximise Data Migration Toolkit\MXDM 2.0\HCM_RECON_REPORTS\HCM Reconciliation Templates\"/>
    </mc:Choice>
  </mc:AlternateContent>
  <xr:revisionPtr revIDLastSave="0" documentId="13_ncr:1_{68092AFB-C57B-46AB-9AF0-0939FC1AF1E6}" xr6:coauthVersionLast="47" xr6:coauthVersionMax="47" xr10:uidLastSave="{00000000-0000-0000-0000-000000000000}"/>
  <bookViews>
    <workbookView xWindow="-120" yWindow="-120" windowWidth="29040" windowHeight="15840" tabRatio="488" activeTab="4" xr2:uid="{00000000-000D-0000-FFFF-FFFF00000000}"/>
  </bookViews>
  <sheets>
    <sheet name="Summary" sheetId="4" r:id="rId1"/>
    <sheet name="STG" sheetId="2" r:id="rId2"/>
    <sheet name="HDL" sheetId="27" r:id="rId3"/>
    <sheet name="HCM" sheetId="1" r:id="rId4"/>
    <sheet name="Reconcile" sheetId="3" r:id="rId5"/>
  </sheets>
  <definedNames>
    <definedName name="_xlnm._FilterDatabase" localSheetId="3" hidden="1">HCM!$A$2:$L$2</definedName>
    <definedName name="_xlnm._FilterDatabase" localSheetId="2" hidden="1">HDL!$A$2:$Q$7</definedName>
    <definedName name="_xlnm._FilterDatabase" localSheetId="4" hidden="1">Reconcile!$A$1:$I$2</definedName>
    <definedName name="_xlnm._FilterDatabase" localSheetId="1" hidden="1">STG!$A$3:$A$3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6" i="27"/>
  <c r="A5" i="27"/>
  <c r="A4" i="27"/>
  <c r="A7" i="27"/>
  <c r="A3" i="27"/>
  <c r="A3" i="2"/>
  <c r="B2" i="3"/>
  <c r="D8" i="4" l="1"/>
  <c r="I2" i="3" l="1"/>
  <c r="G2" i="3"/>
  <c r="E2" i="3"/>
  <c r="C2" i="3"/>
  <c r="H2" i="3"/>
  <c r="F2" i="3"/>
  <c r="D2" i="3"/>
  <c r="C8" i="4" l="1"/>
  <c r="B8" i="4"/>
  <c r="H12" i="4" l="1"/>
  <c r="F12" i="4"/>
  <c r="I11" i="4"/>
  <c r="L12" i="4"/>
  <c r="J12" i="4"/>
  <c r="K11" i="4"/>
  <c r="G11" i="4"/>
  <c r="J9" i="4"/>
  <c r="J11" i="4"/>
  <c r="F9" i="4"/>
  <c r="F10" i="4"/>
  <c r="I12" i="4"/>
  <c r="I10" i="4"/>
  <c r="L9" i="4"/>
  <c r="L11" i="4"/>
  <c r="H9" i="4"/>
  <c r="H10" i="4"/>
  <c r="K12" i="4"/>
  <c r="K10" i="4"/>
  <c r="G10" i="4"/>
  <c r="G9" i="4"/>
  <c r="J10" i="4"/>
  <c r="F11" i="4"/>
  <c r="I9" i="4"/>
  <c r="L10" i="4"/>
  <c r="H11" i="4"/>
  <c r="K9" i="4"/>
  <c r="G12" i="4"/>
  <c r="K13" i="4" l="1"/>
  <c r="I13" i="4"/>
  <c r="G13" i="4"/>
  <c r="H13" i="4"/>
  <c r="L13" i="4"/>
  <c r="F13" i="4"/>
  <c r="J13" i="4"/>
</calcChain>
</file>

<file path=xl/sharedStrings.xml><?xml version="1.0" encoding="utf-8"?>
<sst xmlns="http://schemas.openxmlformats.org/spreadsheetml/2006/main" count="163" uniqueCount="76">
  <si>
    <t>BATCH_NAME</t>
  </si>
  <si>
    <t>STAGE1_PROCESSED</t>
  </si>
  <si>
    <t>STAGE1_RUN_DATE</t>
  </si>
  <si>
    <t>STAGE1_ERROR_DET</t>
  </si>
  <si>
    <t>STAGE2_PROCESSED</t>
  </si>
  <si>
    <t>STAGE2_RUN_DATE</t>
  </si>
  <si>
    <t>STAGE2_ERROR_DET</t>
  </si>
  <si>
    <t>CREATION_DATE</t>
  </si>
  <si>
    <t>CREATED_BY</t>
  </si>
  <si>
    <t>LAST_UPDATE_DATE</t>
  </si>
  <si>
    <t>LAST_UPDATED_BY</t>
  </si>
  <si>
    <t>Staging</t>
  </si>
  <si>
    <t>HCM</t>
  </si>
  <si>
    <t>Data Migration Reconciliation</t>
  </si>
  <si>
    <t xml:space="preserve"> </t>
  </si>
  <si>
    <t>METADATA</t>
  </si>
  <si>
    <t>Not Loaded</t>
  </si>
  <si>
    <t>HDL</t>
  </si>
  <si>
    <t>STG&lt;&gt;HDL</t>
  </si>
  <si>
    <t>HCM&lt;&gt;HDL</t>
  </si>
  <si>
    <t>OK</t>
  </si>
  <si>
    <t>Total Records</t>
  </si>
  <si>
    <t>Object</t>
  </si>
  <si>
    <t>Date</t>
  </si>
  <si>
    <t>SOURCESYSTEMOWNER</t>
  </si>
  <si>
    <t>SOURCESYSTEMID</t>
  </si>
  <si>
    <t>ASSIGNMENT_NUMBER</t>
  </si>
  <si>
    <t>ASSIGNMENTNUMBER</t>
  </si>
  <si>
    <t>Unique Identifier</t>
  </si>
  <si>
    <t>Loaded</t>
  </si>
  <si>
    <t>EFFECTIVE_START_DATE</t>
  </si>
  <si>
    <t>EFFECTIVE_END_DATE</t>
  </si>
  <si>
    <t>MULTIPLE_ENTRY_COUNT</t>
  </si>
  <si>
    <t>ELEMENT_NAME</t>
  </si>
  <si>
    <t>LEGISLATIVE_DATA_GROUP_NAME</t>
  </si>
  <si>
    <t>STANDARD_PERSONAL</t>
  </si>
  <si>
    <t>EFFECTIVESTARTDATE</t>
  </si>
  <si>
    <t>EFFECTIVEENDDATE</t>
  </si>
  <si>
    <t>MULTIPLEENTRYCOUNT</t>
  </si>
  <si>
    <t>ELEMENTNAME</t>
  </si>
  <si>
    <t>LEGISLATIVEDATAGROUPNAME</t>
  </si>
  <si>
    <t>PERSON_NUMBER</t>
  </si>
  <si>
    <t>INPUT_VALUE_NAME</t>
  </si>
  <si>
    <t>SCREEN_ENTRY_VALUE</t>
  </si>
  <si>
    <t>INPUTVALUENAME</t>
  </si>
  <si>
    <t>SCREENENTRYVALUE</t>
  </si>
  <si>
    <t>LEGISLATIVE_DATA_GROUP</t>
  </si>
  <si>
    <t>Element Entry Value</t>
  </si>
  <si>
    <t>Count</t>
  </si>
  <si>
    <t>Environment</t>
  </si>
  <si>
    <t>LegislativeDataGroupName</t>
  </si>
  <si>
    <t>SOURCE_SYSTEM_OWNER</t>
  </si>
  <si>
    <t>SOURCE_SYSTEM_ID</t>
  </si>
  <si>
    <t>ENTRY_TYPE</t>
  </si>
  <si>
    <t>PROD</t>
  </si>
  <si>
    <t>GB Legislative Data Group</t>
  </si>
  <si>
    <t>Amount</t>
  </si>
  <si>
    <t>PER_INFO_14MAY2019</t>
  </si>
  <si>
    <t>18-MAY-2019</t>
  </si>
  <si>
    <t>MADHU</t>
  </si>
  <si>
    <t>Advance Recovery</t>
  </si>
  <si>
    <t>E10004</t>
  </si>
  <si>
    <t>Fixed Value</t>
  </si>
  <si>
    <t>Other Earnings Non Pensionable</t>
  </si>
  <si>
    <t>Sports Centre Membership</t>
  </si>
  <si>
    <t>Type</t>
  </si>
  <si>
    <t>GYM</t>
  </si>
  <si>
    <t>STANDARD</t>
  </si>
  <si>
    <t>DATA_MIGRATION</t>
  </si>
  <si>
    <t>EEV-E10004-Advance_Recovery-1_Fixed_Value_1</t>
  </si>
  <si>
    <t>EEV-E10004-Other_Earnings_Non_Pensionable-1_Amount_1</t>
  </si>
  <si>
    <t>EEV-E10004-Sports_Centre_Membership-1_Amount_1</t>
  </si>
  <si>
    <t>EEV-E10004-Sports_Centre_Membership-1_Type_1</t>
  </si>
  <si>
    <t>EEV-E10004-Sports_Centre_Membership-2_Amount_1</t>
  </si>
  <si>
    <t>E</t>
  </si>
  <si>
    <t>Sports Centre Membership_E10004_42979_0_2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</si>
</sst>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Dialog"/>
    </font>
    <font>
      <sz val="8"/>
      <color theme="1"/>
      <name val="Tahoma"/>
      <family val="2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Tahoma"/>
      <family val="2"/>
    </font>
    <font>
      <sz val="8"/>
      <color theme="1"/>
      <name val="Tahoma"/>
    </font>
  </fonts>
  <fills count="5">
    <fill>
      <patternFill patternType="none"/>
    </fill>
    <fill>
      <patternFill patternType="gray125"/>
    </fill>
    <fill>
      <patternFill patternType="solid">
        <fgColor rgb="FFCFE0F1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FE0F1"/>
        <bgColor indexed="64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9" fillId="0" borderId="0"/>
    <xf numFmtId="0" fontId="10" fillId="0" borderId="0"/>
  </cellStyleXfs>
  <cellXfs count="22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right"/>
    </xf>
    <xf numFmtId="0" fontId="5" fillId="2" borderId="1" xfId="0" applyFont="1" applyFill="1" applyBorder="1" applyAlignment="1">
      <alignment horizontal="left" vertical="top" wrapText="1"/>
    </xf>
    <xf numFmtId="0" fontId="6" fillId="0" borderId="0" xfId="1" applyFont="1"/>
    <xf numFmtId="0" fontId="7" fillId="0" borderId="0" xfId="1" applyFont="1"/>
    <xf numFmtId="0" fontId="8" fillId="0" borderId="0" xfId="0" applyFont="1"/>
    <xf numFmtId="0" fontId="0" fillId="3" borderId="0" xfId="0" applyFill="1"/>
    <xf numFmtId="49" fontId="0" fillId="3" borderId="0" xfId="0" applyNumberFormat="1" applyFill="1"/>
    <xf numFmtId="0" fontId="0" fillId="3" borderId="0" xfId="0" applyNumberFormat="1" applyFill="1"/>
    <xf numFmtId="0" fontId="11" fillId="4" borderId="2" xfId="0" applyFont="1" applyFill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top" wrapText="1"/>
    </xf>
    <xf numFmtId="0" fontId="5" fillId="2" borderId="0" xfId="0" applyFont="1" applyFill="1" applyBorder="1" applyAlignment="1">
      <alignment horizontal="left" vertical="top" wrapText="1"/>
    </xf>
    <xf numFmtId="14" fontId="0" fillId="0" borderId="0" xfId="0" applyNumberFormat="1"/>
    <xf numFmtId="0" fontId="0" fillId="0" borderId="3" xfId="0" applyBorder="1"/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right" vertical="top" wrapText="1"/>
    </xf>
    <xf numFmtId="0" fontId="12" fillId="2" borderId="1" xfId="0" applyFont="1" applyFill="1" applyBorder="1" applyAlignment="1">
      <alignment horizontal="left" vertical="top" wrapText="1"/>
    </xf>
    <xf numFmtId="15" fontId="0" fillId="0" borderId="0" xfId="0" applyNumberFormat="1"/>
    <xf numFmtId="14" fontId="12" fillId="0" borderId="1" xfId="0" applyNumberFormat="1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00000000-0005-0000-0000-000004000000}"/>
  </cellStyles>
  <dxfs count="18"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400050</xdr:colOff>
      <xdr:row>3</xdr:row>
      <xdr:rowOff>85827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638550" cy="733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3"/>
  <sheetViews>
    <sheetView workbookViewId="0">
      <selection activeCell="K12" sqref="K12"/>
    </sheetView>
  </sheetViews>
  <sheetFormatPr defaultRowHeight="15"/>
  <cols>
    <col min="1" max="1" width="21.7109375" bestFit="1" customWidth="1"/>
    <col min="2" max="2" width="8.5703125" customWidth="1"/>
    <col min="5" max="5" width="7.85546875" customWidth="1"/>
    <col min="7" max="7" width="10.7109375" bestFit="1" customWidth="1"/>
    <col min="8" max="8" width="11" customWidth="1"/>
  </cols>
  <sheetData>
    <row r="1" spans="1:12" ht="21">
      <c r="F1" s="3" t="s">
        <v>13</v>
      </c>
    </row>
    <row r="2" spans="1:12">
      <c r="F2" t="s">
        <v>22</v>
      </c>
      <c r="H2" t="s">
        <v>47</v>
      </c>
    </row>
    <row r="3" spans="1:12">
      <c r="F3" t="s">
        <v>49</v>
      </c>
      <c r="H3" t="s">
        <v>54</v>
      </c>
    </row>
    <row r="4" spans="1:12">
      <c r="F4" t="s">
        <v>23</v>
      </c>
      <c r="H4" s="15">
        <v>43605</v>
      </c>
    </row>
    <row r="5" spans="1:12" ht="14.25" customHeight="1"/>
    <row r="6" spans="1:12" ht="24" thickBot="1">
      <c r="A6" s="7"/>
      <c r="L6" t="s">
        <v>14</v>
      </c>
    </row>
    <row r="7" spans="1:12" ht="32.25" thickBot="1">
      <c r="A7" s="1"/>
      <c r="B7" s="2" t="s">
        <v>11</v>
      </c>
      <c r="C7" s="2" t="s">
        <v>17</v>
      </c>
      <c r="D7" t="s">
        <v>12</v>
      </c>
      <c r="F7" s="12" t="s">
        <v>30</v>
      </c>
      <c r="G7" s="12" t="s">
        <v>31</v>
      </c>
      <c r="H7" s="12" t="s">
        <v>46</v>
      </c>
      <c r="I7" s="12" t="s">
        <v>33</v>
      </c>
      <c r="J7" s="12" t="s">
        <v>41</v>
      </c>
      <c r="K7" s="12" t="s">
        <v>42</v>
      </c>
      <c r="L7" s="12" t="s">
        <v>43</v>
      </c>
    </row>
    <row r="8" spans="1:12">
      <c r="A8" s="6" t="s">
        <v>48</v>
      </c>
      <c r="B8">
        <f>COUNTA(STG!A3:A3222)</f>
        <v>1</v>
      </c>
      <c r="C8">
        <f>COUNTA(HDL!A3:A7)</f>
        <v>5</v>
      </c>
      <c r="D8">
        <f>COUNTA(HCM!A3:A1808)</f>
        <v>2</v>
      </c>
    </row>
    <row r="9" spans="1:12">
      <c r="A9" s="6" t="s">
        <v>16</v>
      </c>
      <c r="F9" s="16">
        <f>COUNTIF(Reconcile!C$2:C$3226,$A9)</f>
        <v>0</v>
      </c>
      <c r="G9" s="16">
        <f>COUNTIF(Reconcile!D$2:D$3226,$A9)</f>
        <v>0</v>
      </c>
      <c r="H9" s="16">
        <f>COUNTIF(Reconcile!E$2:E$3226,$A9)</f>
        <v>0</v>
      </c>
      <c r="I9" s="16">
        <f>COUNTIF(Reconcile!F$2:F$3226,$A9)</f>
        <v>0</v>
      </c>
      <c r="J9" s="16">
        <f>COUNTIF(Reconcile!G$2:G$3226,$A9)</f>
        <v>0</v>
      </c>
      <c r="K9" s="16">
        <f>COUNTIF(Reconcile!H$2:H$3226,$A9)</f>
        <v>0</v>
      </c>
      <c r="L9" s="16">
        <f>COUNTIF(Reconcile!I$2:I$3226,$A9)</f>
        <v>0</v>
      </c>
    </row>
    <row r="10" spans="1:12">
      <c r="A10" s="6" t="s">
        <v>20</v>
      </c>
      <c r="F10" s="16">
        <f>COUNTIF(Reconcile!C$2:C$3226,$A10)</f>
        <v>1</v>
      </c>
      <c r="G10" s="16">
        <f>COUNTIF(Reconcile!D$2:D$3226,$A10)</f>
        <v>1</v>
      </c>
      <c r="H10" s="16">
        <f>COUNTIF(Reconcile!E$2:E$3226,$A10)</f>
        <v>1</v>
      </c>
      <c r="I10" s="16">
        <f>COUNTIF(Reconcile!F$2:F$3226,$A10)</f>
        <v>1</v>
      </c>
      <c r="J10" s="16">
        <f>COUNTIF(Reconcile!G$2:G$3226,$A10)</f>
        <v>1</v>
      </c>
      <c r="K10" s="16">
        <f>COUNTIF(Reconcile!H$2:H$3226,$A10)</f>
        <v>1</v>
      </c>
      <c r="L10" s="16">
        <f>COUNTIF(Reconcile!I$2:I$3226,$A10)</f>
        <v>1</v>
      </c>
    </row>
    <row r="11" spans="1:12">
      <c r="A11" s="6" t="s">
        <v>18</v>
      </c>
      <c r="F11" s="16">
        <f>COUNTIF(Reconcile!C$2:C$3226,$A11)</f>
        <v>0</v>
      </c>
      <c r="G11" s="16">
        <f>COUNTIF(Reconcile!D$2:D$3226,$A11)</f>
        <v>0</v>
      </c>
      <c r="H11" s="16">
        <f>COUNTIF(Reconcile!E$2:E$3226,$A11)</f>
        <v>0</v>
      </c>
      <c r="I11" s="16">
        <f>COUNTIF(Reconcile!F$2:F$3226,$A11)</f>
        <v>0</v>
      </c>
      <c r="J11" s="16">
        <f>COUNTIF(Reconcile!G$2:G$3226,$A11)</f>
        <v>0</v>
      </c>
      <c r="K11" s="16">
        <f>COUNTIF(Reconcile!H$2:H$3226,$A11)</f>
        <v>0</v>
      </c>
      <c r="L11" s="16">
        <f>COUNTIF(Reconcile!I$2:I$3226,$A11)</f>
        <v>0</v>
      </c>
    </row>
    <row r="12" spans="1:12">
      <c r="A12" s="6" t="s">
        <v>19</v>
      </c>
      <c r="F12" s="16">
        <f>COUNTIF(Reconcile!C$2:C$3226,$A12)</f>
        <v>0</v>
      </c>
      <c r="G12" s="16">
        <f>COUNTIF(Reconcile!D$2:D$3226,$A12)</f>
        <v>0</v>
      </c>
      <c r="H12" s="16">
        <f>COUNTIF(Reconcile!E$2:E$3226,$A12)</f>
        <v>0</v>
      </c>
      <c r="I12" s="16">
        <f>COUNTIF(Reconcile!F$2:F$3226,$A12)</f>
        <v>0</v>
      </c>
      <c r="J12" s="16">
        <f>COUNTIF(Reconcile!G$2:G$3226,$A12)</f>
        <v>0</v>
      </c>
      <c r="K12" s="16">
        <f>COUNTIF(Reconcile!H$2:H$3226,$A12)</f>
        <v>0</v>
      </c>
      <c r="L12" s="16">
        <f>COUNTIF(Reconcile!I$2:I$3226,$A12)</f>
        <v>0</v>
      </c>
    </row>
    <row r="13" spans="1:12">
      <c r="A13" s="6" t="s">
        <v>21</v>
      </c>
      <c r="F13" s="16">
        <f>SUM(F9:F12)</f>
        <v>1</v>
      </c>
      <c r="G13" s="16">
        <f t="shared" ref="G13:L13" si="0">SUM(G9:G12)</f>
        <v>1</v>
      </c>
      <c r="H13" s="16">
        <f t="shared" si="0"/>
        <v>1</v>
      </c>
      <c r="I13" s="16">
        <f t="shared" si="0"/>
        <v>1</v>
      </c>
      <c r="J13" s="16">
        <f t="shared" si="0"/>
        <v>1</v>
      </c>
      <c r="K13" s="16">
        <f t="shared" si="0"/>
        <v>1</v>
      </c>
      <c r="L13" s="16">
        <f t="shared" si="0"/>
        <v>1</v>
      </c>
    </row>
    <row r="15" spans="1:12">
      <c r="A15" s="6"/>
    </row>
    <row r="16" spans="1:12">
      <c r="A16" s="6"/>
    </row>
    <row r="17" spans="1:1">
      <c r="A17" s="6"/>
    </row>
    <row r="18" spans="1:1">
      <c r="A18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8"/>
    </row>
    <row r="29" spans="1:1">
      <c r="A29" s="8"/>
    </row>
    <row r="33" spans="1:1">
      <c r="A33" s="8"/>
    </row>
  </sheetData>
  <sortState xmlns:xlrd2="http://schemas.microsoft.com/office/spreadsheetml/2017/richdata2" ref="D29:F36">
    <sortCondition ref="D2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3"/>
  <sheetViews>
    <sheetView zoomScaleNormal="100" workbookViewId="0">
      <pane ySplit="2" topLeftCell="A3" activePane="bottomLeft" state="frozen"/>
      <selection pane="bottomLeft" activeCell="A4" sqref="A4:XFD11777"/>
    </sheetView>
  </sheetViews>
  <sheetFormatPr defaultRowHeight="15"/>
  <cols>
    <col min="1" max="1" width="77.140625" bestFit="1" customWidth="1"/>
    <col min="2" max="2" width="22.42578125" bestFit="1" customWidth="1"/>
    <col min="3" max="3" width="20.5703125" bestFit="1" customWidth="1"/>
    <col min="4" max="4" width="32" bestFit="1" customWidth="1"/>
    <col min="5" max="5" width="53.140625" bestFit="1" customWidth="1"/>
    <col min="6" max="6" width="21.85546875" bestFit="1" customWidth="1"/>
    <col min="7" max="7" width="19.85546875" bestFit="1" customWidth="1"/>
    <col min="8" max="8" width="26.5703125" bestFit="1" customWidth="1"/>
    <col min="9" max="9" width="23.7109375" bestFit="1" customWidth="1"/>
    <col min="10" max="10" width="21.42578125" bestFit="1" customWidth="1"/>
    <col min="11" max="11" width="20.42578125" bestFit="1" customWidth="1"/>
    <col min="12" max="12" width="19" bestFit="1" customWidth="1"/>
    <col min="13" max="13" width="18.28515625" bestFit="1" customWidth="1"/>
    <col min="14" max="15" width="19" bestFit="1" customWidth="1"/>
    <col min="16" max="16" width="18.28515625" bestFit="1" customWidth="1"/>
    <col min="17" max="17" width="19" bestFit="1" customWidth="1"/>
    <col min="18" max="18" width="15.7109375" bestFit="1" customWidth="1"/>
    <col min="19" max="19" width="12" bestFit="1" customWidth="1"/>
    <col min="20" max="20" width="19" bestFit="1" customWidth="1"/>
    <col min="21" max="21" width="17.85546875" bestFit="1" customWidth="1"/>
    <col min="22" max="43" width="3" bestFit="1" customWidth="1"/>
  </cols>
  <sheetData>
    <row r="1" spans="1:21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</row>
    <row r="2" spans="1:21">
      <c r="A2" s="9" t="s">
        <v>28</v>
      </c>
      <c r="B2" t="s">
        <v>30</v>
      </c>
      <c r="C2" t="s">
        <v>31</v>
      </c>
      <c r="D2" t="s">
        <v>34</v>
      </c>
      <c r="E2" t="s">
        <v>33</v>
      </c>
      <c r="F2" t="s">
        <v>26</v>
      </c>
      <c r="G2" t="s">
        <v>42</v>
      </c>
      <c r="H2" t="s">
        <v>43</v>
      </c>
      <c r="I2" t="s">
        <v>32</v>
      </c>
      <c r="J2" t="s">
        <v>35</v>
      </c>
      <c r="K2" t="s">
        <v>0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U2" t="s">
        <v>10</v>
      </c>
    </row>
    <row r="3" spans="1:21">
      <c r="A3" s="9" t="str">
        <f t="shared" ref="A3" si="0">E3&amp;"_"&amp;F3&amp;"_"&amp;B3&amp;"_"&amp;H3&amp;"_"&amp;I3</f>
        <v>Sports Centre Membership_E10004_42979_0_2</v>
      </c>
      <c r="B3" s="20">
        <v>42979</v>
      </c>
      <c r="C3" s="20">
        <v>43008</v>
      </c>
      <c r="D3" t="s">
        <v>55</v>
      </c>
      <c r="E3" t="s">
        <v>64</v>
      </c>
      <c r="F3" t="s">
        <v>61</v>
      </c>
      <c r="G3" t="s">
        <v>56</v>
      </c>
      <c r="H3">
        <v>0</v>
      </c>
      <c r="I3" s="4">
        <v>2</v>
      </c>
      <c r="J3" t="s">
        <v>67</v>
      </c>
      <c r="K3" t="s">
        <v>57</v>
      </c>
      <c r="R3" t="s">
        <v>58</v>
      </c>
      <c r="S3" t="s">
        <v>59</v>
      </c>
      <c r="T3" t="s">
        <v>58</v>
      </c>
      <c r="U3" t="s">
        <v>59</v>
      </c>
    </row>
  </sheetData>
  <sortState xmlns:xlrd2="http://schemas.microsoft.com/office/spreadsheetml/2017/richdata2" ref="A3:W4">
    <sortCondition ref="F3:F4"/>
    <sortCondition ref="H3:H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6"/>
  <sheetViews>
    <sheetView topLeftCell="C1" zoomScale="98" zoomScaleNormal="98" workbookViewId="0">
      <pane ySplit="2" topLeftCell="A3" activePane="bottomLeft" state="frozen"/>
      <selection pane="bottomLeft" activeCell="C8" sqref="A8:XFD18594"/>
    </sheetView>
  </sheetViews>
  <sheetFormatPr defaultRowHeight="15"/>
  <cols>
    <col min="1" max="1" width="72.28515625" style="9" bestFit="1" customWidth="1"/>
    <col min="2" max="2" width="10.85546875" bestFit="1" customWidth="1"/>
    <col min="3" max="3" width="20.28515625" bestFit="1" customWidth="1"/>
    <col min="4" max="4" width="18.5703125" bestFit="1" customWidth="1"/>
    <col min="5" max="5" width="28.85546875" bestFit="1" customWidth="1"/>
    <col min="6" max="6" width="53.140625" bestFit="1" customWidth="1"/>
    <col min="7" max="7" width="20.7109375" bestFit="1" customWidth="1"/>
    <col min="8" max="8" width="17.85546875" bestFit="1" customWidth="1"/>
    <col min="9" max="9" width="26.5703125" bestFit="1" customWidth="1"/>
    <col min="10" max="10" width="21.7109375" bestFit="1" customWidth="1"/>
    <col min="11" max="11" width="22" bestFit="1" customWidth="1"/>
    <col min="12" max="12" width="82.7109375" bestFit="1" customWidth="1"/>
    <col min="13" max="13" width="20.85546875" bestFit="1" customWidth="1"/>
    <col min="14" max="14" width="15.7109375" bestFit="1" customWidth="1"/>
    <col min="15" max="15" width="12" bestFit="1" customWidth="1"/>
    <col min="16" max="16" width="19" bestFit="1" customWidth="1"/>
    <col min="17" max="17" width="17.85546875" bestFit="1" customWidth="1"/>
    <col min="18" max="31" width="3" bestFit="1" customWidth="1"/>
  </cols>
  <sheetData>
    <row r="1" spans="1:17">
      <c r="A1" s="9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</row>
    <row r="2" spans="1:17">
      <c r="A2" s="10" t="s">
        <v>28</v>
      </c>
      <c r="B2" t="s">
        <v>15</v>
      </c>
      <c r="C2" t="s">
        <v>36</v>
      </c>
      <c r="D2" t="s">
        <v>37</v>
      </c>
      <c r="E2" t="s">
        <v>40</v>
      </c>
      <c r="F2" t="s">
        <v>39</v>
      </c>
      <c r="G2" t="s">
        <v>27</v>
      </c>
      <c r="H2" t="s">
        <v>44</v>
      </c>
      <c r="I2" t="s">
        <v>45</v>
      </c>
      <c r="J2" t="s">
        <v>38</v>
      </c>
      <c r="K2" t="s">
        <v>24</v>
      </c>
      <c r="L2" t="s">
        <v>25</v>
      </c>
      <c r="M2" t="s">
        <v>0</v>
      </c>
      <c r="N2" t="s">
        <v>7</v>
      </c>
      <c r="O2" t="s">
        <v>8</v>
      </c>
      <c r="P2" t="s">
        <v>9</v>
      </c>
      <c r="Q2" t="s">
        <v>10</v>
      </c>
    </row>
    <row r="3" spans="1:17">
      <c r="A3" s="11" t="str">
        <f t="shared" ref="A3:A7" si="0">F3&amp;"_"&amp;G3&amp;"_"&amp;C3&amp;"_"&amp;I3&amp;"_"&amp;J3</f>
        <v>Sports Centre Membership_E10004_42979_0_2</v>
      </c>
      <c r="C3" s="20">
        <v>42979</v>
      </c>
      <c r="D3" s="20">
        <v>43008</v>
      </c>
      <c r="E3" t="s">
        <v>55</v>
      </c>
      <c r="F3" t="s">
        <v>64</v>
      </c>
      <c r="G3" t="s">
        <v>61</v>
      </c>
      <c r="H3" t="s">
        <v>56</v>
      </c>
      <c r="I3">
        <v>0</v>
      </c>
      <c r="J3" s="4">
        <v>2</v>
      </c>
      <c r="K3" t="s">
        <v>68</v>
      </c>
      <c r="L3" t="s">
        <v>73</v>
      </c>
      <c r="M3" t="s">
        <v>57</v>
      </c>
      <c r="N3" t="s">
        <v>58</v>
      </c>
      <c r="O3" t="s">
        <v>59</v>
      </c>
      <c r="P3" t="s">
        <v>58</v>
      </c>
      <c r="Q3" t="s">
        <v>59</v>
      </c>
    </row>
    <row r="4" spans="1:17">
      <c r="A4" s="11" t="str">
        <f t="shared" si="0"/>
        <v>Sports Centre Membership_E10004_42948_17.5_1</v>
      </c>
      <c r="C4" s="20">
        <v>42948</v>
      </c>
      <c r="D4" s="20">
        <v>42978</v>
      </c>
      <c r="E4" t="s">
        <v>55</v>
      </c>
      <c r="F4" t="s">
        <v>64</v>
      </c>
      <c r="G4" t="s">
        <v>61</v>
      </c>
      <c r="H4" t="s">
        <v>56</v>
      </c>
      <c r="I4">
        <v>17.5</v>
      </c>
      <c r="J4" s="4">
        <v>1</v>
      </c>
      <c r="K4" t="s">
        <v>68</v>
      </c>
      <c r="L4" t="s">
        <v>71</v>
      </c>
      <c r="M4" t="s">
        <v>57</v>
      </c>
      <c r="N4" t="s">
        <v>58</v>
      </c>
      <c r="O4" t="s">
        <v>59</v>
      </c>
      <c r="P4" t="s">
        <v>58</v>
      </c>
      <c r="Q4" t="s">
        <v>59</v>
      </c>
    </row>
    <row r="5" spans="1:17">
      <c r="A5" s="11" t="str">
        <f t="shared" si="0"/>
        <v>Other Earnings Non Pensionable_E10004_42979_100_1</v>
      </c>
      <c r="C5" s="20">
        <v>42979</v>
      </c>
      <c r="D5" s="20">
        <v>43008</v>
      </c>
      <c r="E5" t="s">
        <v>55</v>
      </c>
      <c r="F5" t="s">
        <v>63</v>
      </c>
      <c r="G5" t="s">
        <v>61</v>
      </c>
      <c r="H5" t="s">
        <v>56</v>
      </c>
      <c r="I5">
        <v>100</v>
      </c>
      <c r="J5" s="4">
        <v>1</v>
      </c>
      <c r="K5" t="s">
        <v>68</v>
      </c>
      <c r="L5" t="s">
        <v>70</v>
      </c>
      <c r="M5" t="s">
        <v>57</v>
      </c>
      <c r="N5" t="s">
        <v>58</v>
      </c>
      <c r="O5" t="s">
        <v>59</v>
      </c>
      <c r="P5" t="s">
        <v>58</v>
      </c>
      <c r="Q5" t="s">
        <v>59</v>
      </c>
    </row>
    <row r="6" spans="1:17">
      <c r="A6" s="11" t="str">
        <f t="shared" si="0"/>
        <v>Advance Recovery_E10004_42979_971.31_1</v>
      </c>
      <c r="C6" s="20">
        <v>42979</v>
      </c>
      <c r="D6" s="20">
        <v>43008</v>
      </c>
      <c r="E6" t="s">
        <v>55</v>
      </c>
      <c r="F6" t="s">
        <v>60</v>
      </c>
      <c r="G6" t="s">
        <v>61</v>
      </c>
      <c r="H6" t="s">
        <v>62</v>
      </c>
      <c r="I6">
        <v>971.31</v>
      </c>
      <c r="J6" s="4">
        <v>1</v>
      </c>
      <c r="K6" t="s">
        <v>68</v>
      </c>
      <c r="L6" t="s">
        <v>69</v>
      </c>
      <c r="M6" t="s">
        <v>57</v>
      </c>
      <c r="N6" t="s">
        <v>58</v>
      </c>
      <c r="O6" t="s">
        <v>59</v>
      </c>
      <c r="P6" t="s">
        <v>58</v>
      </c>
      <c r="Q6" t="s">
        <v>59</v>
      </c>
    </row>
    <row r="7" spans="1:17">
      <c r="A7" s="11" t="str">
        <f t="shared" si="0"/>
        <v>Sports Centre Membership_E10004_42948_GYM_1</v>
      </c>
      <c r="C7" s="20">
        <v>42948</v>
      </c>
      <c r="D7" s="20">
        <v>42978</v>
      </c>
      <c r="E7" t="s">
        <v>55</v>
      </c>
      <c r="F7" t="s">
        <v>64</v>
      </c>
      <c r="G7" t="s">
        <v>61</v>
      </c>
      <c r="H7" t="s">
        <v>65</v>
      </c>
      <c r="I7" t="s">
        <v>66</v>
      </c>
      <c r="J7" s="4">
        <v>1</v>
      </c>
      <c r="K7" t="s">
        <v>68</v>
      </c>
      <c r="L7" t="s">
        <v>72</v>
      </c>
      <c r="M7" t="s">
        <v>57</v>
      </c>
      <c r="N7" t="s">
        <v>58</v>
      </c>
      <c r="O7" t="s">
        <v>59</v>
      </c>
      <c r="P7" t="s">
        <v>58</v>
      </c>
      <c r="Q7" t="s">
        <v>59</v>
      </c>
    </row>
    <row r="8" spans="1:17">
      <c r="A8"/>
    </row>
    <row r="9" spans="1:17">
      <c r="A9"/>
    </row>
    <row r="10" spans="1:17">
      <c r="A10"/>
    </row>
    <row r="11" spans="1:17">
      <c r="A11"/>
    </row>
    <row r="12" spans="1:17">
      <c r="A12"/>
    </row>
    <row r="13" spans="1:17">
      <c r="A13"/>
    </row>
    <row r="14" spans="1:17">
      <c r="A14"/>
    </row>
    <row r="15" spans="1:17">
      <c r="A15"/>
    </row>
    <row r="16" spans="1:17">
      <c r="A16"/>
    </row>
  </sheetData>
  <sortState xmlns:xlrd2="http://schemas.microsoft.com/office/spreadsheetml/2017/richdata2" ref="A3:Q17">
    <sortCondition ref="G3:G17"/>
    <sortCondition ref="I3:I17"/>
  </sortState>
  <conditionalFormatting sqref="A3:A7">
    <cfRule type="uniqueValues" dxfId="17" priority="7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4"/>
  <sheetViews>
    <sheetView workbookViewId="0">
      <pane ySplit="2" topLeftCell="A3" activePane="bottomLeft" state="frozen"/>
      <selection pane="bottomLeft" activeCell="A5" sqref="A5:XFD12555"/>
    </sheetView>
  </sheetViews>
  <sheetFormatPr defaultColWidth="69.7109375" defaultRowHeight="15"/>
  <cols>
    <col min="1" max="1" width="51.140625" bestFit="1" customWidth="1"/>
    <col min="2" max="2" width="18.85546875" bestFit="1" customWidth="1"/>
    <col min="3" max="3" width="17" bestFit="1" customWidth="1"/>
    <col min="4" max="4" width="20.7109375" bestFit="1" customWidth="1"/>
    <col min="5" max="5" width="41.140625" bestFit="1" customWidth="1"/>
    <col min="6" max="6" width="13.5703125" bestFit="1" customWidth="1"/>
    <col min="7" max="7" width="15.5703125" bestFit="1" customWidth="1"/>
    <col min="8" max="8" width="21.42578125" bestFit="1" customWidth="1"/>
    <col min="9" max="9" width="19.28515625" bestFit="1" customWidth="1"/>
    <col min="10" max="10" width="20.7109375" bestFit="1" customWidth="1"/>
    <col min="11" max="11" width="64.85546875" bestFit="1" customWidth="1"/>
    <col min="12" max="12" width="13.140625" bestFit="1" customWidth="1"/>
  </cols>
  <sheetData>
    <row r="1" spans="1:1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</row>
    <row r="2" spans="1:12" ht="21">
      <c r="A2" s="14" t="s">
        <v>28</v>
      </c>
      <c r="B2" s="19" t="s">
        <v>30</v>
      </c>
      <c r="C2" s="19" t="s">
        <v>31</v>
      </c>
      <c r="D2" s="19" t="s">
        <v>50</v>
      </c>
      <c r="E2" s="19" t="s">
        <v>33</v>
      </c>
      <c r="F2" s="19" t="s">
        <v>26</v>
      </c>
      <c r="G2" s="19" t="s">
        <v>44</v>
      </c>
      <c r="H2" s="19" t="s">
        <v>43</v>
      </c>
      <c r="I2" s="19" t="s">
        <v>32</v>
      </c>
      <c r="J2" s="19" t="s">
        <v>51</v>
      </c>
      <c r="K2" s="19" t="s">
        <v>52</v>
      </c>
      <c r="L2" s="19" t="s">
        <v>53</v>
      </c>
    </row>
    <row r="3" spans="1:12">
      <c r="A3" s="13" t="str">
        <f t="shared" ref="A3:A4" si="0">E3&amp;"_"&amp;F3&amp;"_"&amp;B3&amp;"_"&amp;H3&amp;"_"&amp;I3</f>
        <v>Sports Centre Membership_E10004_42979_0_2</v>
      </c>
      <c r="B3" s="21">
        <v>42979</v>
      </c>
      <c r="C3" s="21">
        <v>43008</v>
      </c>
      <c r="D3" s="17" t="s">
        <v>55</v>
      </c>
      <c r="E3" s="17" t="s">
        <v>64</v>
      </c>
      <c r="F3" s="17" t="s">
        <v>61</v>
      </c>
      <c r="G3" s="17" t="s">
        <v>56</v>
      </c>
      <c r="H3" s="17">
        <v>0</v>
      </c>
      <c r="I3" s="18">
        <v>2</v>
      </c>
      <c r="J3" s="17" t="s">
        <v>68</v>
      </c>
      <c r="K3" s="17" t="s">
        <v>73</v>
      </c>
      <c r="L3" s="17" t="s">
        <v>74</v>
      </c>
    </row>
    <row r="4" spans="1:12">
      <c r="A4" s="13" t="str">
        <f t="shared" si="0"/>
        <v>Sports Centre Membership_E10004_42948_17.5_1</v>
      </c>
      <c r="B4" s="21">
        <v>42948</v>
      </c>
      <c r="C4" s="21">
        <v>42978</v>
      </c>
      <c r="D4" s="17" t="s">
        <v>55</v>
      </c>
      <c r="E4" s="17" t="s">
        <v>64</v>
      </c>
      <c r="F4" s="17" t="s">
        <v>61</v>
      </c>
      <c r="G4" s="17" t="s">
        <v>56</v>
      </c>
      <c r="H4" s="17">
        <v>17.5</v>
      </c>
      <c r="I4" s="18">
        <v>1</v>
      </c>
      <c r="J4" s="17" t="s">
        <v>68</v>
      </c>
      <c r="K4" s="17" t="s">
        <v>71</v>
      </c>
      <c r="L4" s="17" t="s">
        <v>74</v>
      </c>
    </row>
  </sheetData>
  <autoFilter ref="A2:L2" xr:uid="{00000000-0009-0000-0000-000003000000}"/>
  <sortState xmlns:xlrd2="http://schemas.microsoft.com/office/spreadsheetml/2017/richdata2" ref="A3:L4">
    <sortCondition ref="F3:F4"/>
    <sortCondition ref="H3:H4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S2"/>
  <sheetViews>
    <sheetView tabSelected="1" workbookViewId="0">
      <selection activeCell="B11" sqref="B11"/>
    </sheetView>
  </sheetViews>
  <sheetFormatPr defaultColWidth="41.85546875" defaultRowHeight="15"/>
  <cols>
    <col min="1" max="2" width="68.7109375" bestFit="1" customWidth="1"/>
    <col min="3" max="3" width="18.85546875" bestFit="1" customWidth="1"/>
    <col min="4" max="4" width="17" bestFit="1" customWidth="1"/>
    <col min="5" max="5" width="20.7109375" bestFit="1" customWidth="1"/>
    <col min="6" max="6" width="12.140625" bestFit="1" customWidth="1"/>
    <col min="7" max="7" width="13.5703125" bestFit="1" customWidth="1"/>
    <col min="8" max="8" width="15.5703125" bestFit="1" customWidth="1"/>
    <col min="9" max="9" width="17.5703125" bestFit="1" customWidth="1"/>
  </cols>
  <sheetData>
    <row r="1" spans="1:19" ht="15.75" thickBot="1">
      <c r="A1" s="5" t="s">
        <v>28</v>
      </c>
      <c r="B1" s="5" t="s">
        <v>29</v>
      </c>
      <c r="C1" s="12" t="s">
        <v>30</v>
      </c>
      <c r="D1" s="12" t="s">
        <v>31</v>
      </c>
      <c r="E1" s="12" t="s">
        <v>46</v>
      </c>
      <c r="F1" s="12" t="s">
        <v>33</v>
      </c>
      <c r="G1" s="12" t="s">
        <v>41</v>
      </c>
      <c r="H1" s="12" t="s">
        <v>42</v>
      </c>
      <c r="I1" s="12" t="s">
        <v>43</v>
      </c>
      <c r="J1" s="12"/>
      <c r="K1" s="12"/>
      <c r="L1" s="12"/>
      <c r="M1" s="12"/>
      <c r="N1" s="5"/>
      <c r="O1" s="12"/>
      <c r="P1" s="5"/>
      <c r="Q1" s="5"/>
      <c r="R1" s="5"/>
      <c r="S1" s="5"/>
    </row>
    <row r="2" spans="1:19">
      <c r="A2" s="9" t="s">
        <v>75</v>
      </c>
      <c r="B2" t="str">
        <f>_xlfn.IFNA(TEXT(VLOOKUP($A2,HCM!$A$3:$W$2447,1,FALSE),"0"),"Not Loaded")</f>
        <v>Sports Centre Membership_E10004_42979_0_2</v>
      </c>
      <c r="C2" t="str">
        <f>IF($B2="Not Loaded","Not Loaded",IF(VLOOKUP($A2,STG!$A$3:$AQ$3222,2,FALSE)=VLOOKUP($A2,HDL!$A$3:$AE$7,3,FALSE),IF(VLOOKUP($A2,HDL!$A$3:$AE$7,3,FALSE)=VLOOKUP($A2,HCM!$A$3:$L$2446,2,FALSE),"OK","HCM&lt;&gt;HDL"),"STG&lt;&gt;HDL"))</f>
        <v>OK</v>
      </c>
      <c r="D2" t="str">
        <f>IF($B2="Not Loaded","Not Loaded",IF(VLOOKUP($A2,STG!$A$3:$AQ$3222,3,FALSE)=VLOOKUP($A2,HDL!$A$3:$AE$7,4,FALSE),IF(VLOOKUP($A2,HDL!$A$3:$AE$7,4,FALSE)=VLOOKUP($A2,HCM!$A$3:$L$2446,3,FALSE),"OK","HCM&lt;&gt;HDL"),"STG&lt;&gt;HDL"))</f>
        <v>OK</v>
      </c>
      <c r="E2" t="str">
        <f>IF($B2="Not Loaded","Not Loaded",IF(VLOOKUP($A2,STG!$A$2:$AQ$3222,4,FALSE)=VLOOKUP($A2,HDL!$A$3:$AE$7,5,FALSE),IF(VLOOKUP($A2,HDL!$A$3:$AE$7,5,FALSE)=VLOOKUP($A2,HCM!$A$3:$L$2446,4,FALSE),"OK","HCM&lt;&gt;HDL"),"STG&lt;&gt;HDL"))</f>
        <v>OK</v>
      </c>
      <c r="F2" t="str">
        <f>IF($B2="Not Loaded","Not Loaded",IF(VLOOKUP($A2,STG!$A$2:$AQ$3222,5,FALSE)=VLOOKUP($A2,HDL!$A$3:$AE$7,6,FALSE),IF(VLOOKUP($A2,HDL!$A$3:$AE$7,6,FALSE)=VLOOKUP($A2,HCM!$A$3:$L$2446,5,FALSE),"OK","HCM&lt;&gt;HDL"),"STG&lt;&gt;HDL"))</f>
        <v>OK</v>
      </c>
      <c r="G2" t="str">
        <f>IF($B2="Not Loaded","Not Loaded",IF(VLOOKUP($A2,STG!$A$2:$AQ$3222,6,FALSE)=VLOOKUP($A2,HDL!$A$3:$AE$7,7,FALSE),IF(VLOOKUP($A2,HDL!$A$3:$AE$7,7,FALSE)=VLOOKUP($A2,HCM!$A$3:$L$2446,6,FALSE),"OK","HCM&lt;&gt;HDL"),"STG&lt;&gt;HDL"))</f>
        <v>OK</v>
      </c>
      <c r="H2" t="str">
        <f>IF($B2="Not Loaded","Not Loaded",IF(VLOOKUP($A2,STG!$A$2:$AQ$3222,7,FALSE)=VLOOKUP($A2,HDL!$A$3:$AE$7,8,FALSE),IF(VLOOKUP($A2,HDL!$A$3:$AE$7,8,FALSE)=VLOOKUP($A2,HCM!$A$3:$L$2446,7,FALSE),"OK","HCM&lt;&gt;HDL"),"STG&lt;&gt;HDL"))</f>
        <v>OK</v>
      </c>
      <c r="I2" t="str">
        <f>IF($B2="Not Loaded","Not Loaded",IF(VLOOKUP($A2,STG!$A$2:$AQ$3222,8,FALSE)=VLOOKUP($A2,HDL!$A$3:$AE$7,9,FALSE),IF(VLOOKUP($A2,HDL!$A$3:$AE$7,9,FALSE)=VLOOKUP($A2,HCM!$A$3:$L$2446,8,FALSE),"OK","HCM&lt;&gt;HDL"),"STG&lt;&gt;HDL"))</f>
        <v>OK</v>
      </c>
    </row>
  </sheetData>
  <conditionalFormatting sqref="C2:M2">
    <cfRule type="cellIs" dxfId="16" priority="64" operator="notEqual">
      <formula>"OK"</formula>
    </cfRule>
    <cfRule type="cellIs" dxfId="15" priority="65" operator="equal">
      <formula>"OK"</formula>
    </cfRule>
  </conditionalFormatting>
  <conditionalFormatting sqref="C2:M2">
    <cfRule type="cellIs" dxfId="14" priority="54" stopIfTrue="1" operator="equal">
      <formula>"Not Loaded"</formula>
    </cfRule>
  </conditionalFormatting>
  <conditionalFormatting sqref="C2">
    <cfRule type="cellIs" dxfId="13" priority="49" operator="notEqual">
      <formula>"OK"</formula>
    </cfRule>
    <cfRule type="cellIs" dxfId="12" priority="50" operator="equal">
      <formula>"OK"</formula>
    </cfRule>
  </conditionalFormatting>
  <conditionalFormatting sqref="C2">
    <cfRule type="cellIs" dxfId="11" priority="48" stopIfTrue="1" operator="equal">
      <formula>"Not Loaded"</formula>
    </cfRule>
  </conditionalFormatting>
  <conditionalFormatting sqref="D2:M2">
    <cfRule type="cellIs" dxfId="10" priority="19" stopIfTrue="1" operator="equal">
      <formula>"Not Loaded"</formula>
    </cfRule>
  </conditionalFormatting>
  <conditionalFormatting sqref="C2">
    <cfRule type="cellIs" dxfId="9" priority="18" stopIfTrue="1" operator="equal">
      <formula>"Not Loaded"</formula>
    </cfRule>
  </conditionalFormatting>
  <conditionalFormatting sqref="N2">
    <cfRule type="cellIs" dxfId="8" priority="9" operator="notEqual">
      <formula>"OK"</formula>
    </cfRule>
    <cfRule type="cellIs" dxfId="7" priority="10" operator="equal">
      <formula>"OK"</formula>
    </cfRule>
  </conditionalFormatting>
  <conditionalFormatting sqref="N2">
    <cfRule type="cellIs" dxfId="6" priority="8" stopIfTrue="1" operator="equal">
      <formula>"Not Loaded"</formula>
    </cfRule>
  </conditionalFormatting>
  <conditionalFormatting sqref="N2">
    <cfRule type="cellIs" dxfId="5" priority="6" operator="notEqual">
      <formula>"OK"</formula>
    </cfRule>
    <cfRule type="cellIs" dxfId="4" priority="7" operator="equal">
      <formula>"OK"</formula>
    </cfRule>
  </conditionalFormatting>
  <conditionalFormatting sqref="N2">
    <cfRule type="cellIs" dxfId="3" priority="5" stopIfTrue="1" operator="equal">
      <formula>"Not Loaded"</formula>
    </cfRule>
  </conditionalFormatting>
  <conditionalFormatting sqref="N2">
    <cfRule type="cellIs" dxfId="2" priority="4" stopIfTrue="1" operator="equal">
      <formula>"Not Loaded"</formula>
    </cfRule>
  </conditionalFormatting>
  <conditionalFormatting sqref="B2:N2">
    <cfRule type="containsBlanks" dxfId="1" priority="3">
      <formula>LEN(TRIM(B2))=0</formula>
    </cfRule>
  </conditionalFormatting>
  <conditionalFormatting sqref="A2">
    <cfRule type="duplicateValues" dxfId="0" priority="72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16C95CC20AB845B736F04A9BD24BFB" ma:contentTypeVersion="12" ma:contentTypeDescription="Create a new document." ma:contentTypeScope="" ma:versionID="fed3b911dae7a8d08853fdd8a728eab0">
  <xsd:schema xmlns:xsd="http://www.w3.org/2001/XMLSchema" xmlns:xs="http://www.w3.org/2001/XMLSchema" xmlns:p="http://schemas.microsoft.com/office/2006/metadata/properties" xmlns:ns2="2b5b883c-7a23-4804-92ae-f91bd5a1abd0" xmlns:ns3="5315d58f-f294-41d1-8758-3ff4e1dfc33e" targetNamespace="http://schemas.microsoft.com/office/2006/metadata/properties" ma:root="true" ma:fieldsID="0cbface36da5e3b514ad6dab523ec295" ns2:_="" ns3:_="">
    <xsd:import namespace="2b5b883c-7a23-4804-92ae-f91bd5a1abd0"/>
    <xsd:import namespace="5315d58f-f294-41d1-8758-3ff4e1dfc3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5b883c-7a23-4804-92ae-f91bd5a1ab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5d58f-f294-41d1-8758-3ff4e1dfc33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ED4260-A7E4-41A1-BA49-21FA276ADFED}"/>
</file>

<file path=customXml/itemProps2.xml><?xml version="1.0" encoding="utf-8"?>
<ds:datastoreItem xmlns:ds="http://schemas.openxmlformats.org/officeDocument/2006/customXml" ds:itemID="{BAA961DC-28D0-44C2-A7E5-2C50B18F87AD}">
  <ds:schemaRefs>
    <ds:schemaRef ds:uri="http://purl.org/dc/terms/"/>
    <ds:schemaRef ds:uri="http://schemas.microsoft.com/office/2006/metadata/properties"/>
    <ds:schemaRef ds:uri="9e5ebb6e-1584-4dc0-b988-3e8cf38876a9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purl.org/dc/elements/1.1/"/>
    <ds:schemaRef ds:uri="ac6a0247-43fa-4535-a5fb-6906f8e53d52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DD7CC1-3E1A-485D-A1B8-A2532CE384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STG</vt:lpstr>
      <vt:lpstr>HDL</vt:lpstr>
      <vt:lpstr>HCM</vt:lpstr>
      <vt:lpstr>Reconcile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Niall McColl</dc:creator>
  <cp:lastModifiedBy>Lokesh Shanbhag</cp:lastModifiedBy>
  <dcterms:created xsi:type="dcterms:W3CDTF">2017-12-20T15:36:11Z</dcterms:created>
  <dcterms:modified xsi:type="dcterms:W3CDTF">2021-07-05T14:37:18Z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">
    <vt:lpwstr/>
  </property>
  <property fmtid="{D5CDD505-2E9C-101B-9397-08002B2CF9AE}" pid="3" name="Document Security Type">
    <vt:lpwstr>1;#Restricted|a3967369-70e6-4d62-983e-0cb1053b6319</vt:lpwstr>
  </property>
  <property fmtid="{D5CDD505-2E9C-101B-9397-08002B2CF9AE}" pid="4" name="ContentTypeId">
    <vt:lpwstr>0x0101004516C95CC20AB845B736F04A9BD24BFB</vt:lpwstr>
  </property>
  <property fmtid="{D5CDD505-2E9C-101B-9397-08002B2CF9AE}" pid="5" name="p50bba6284424fd8aeaf865684155bcf">
    <vt:lpwstr/>
  </property>
</Properties>
</file>