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14768824-A2D9-4549-B463-565E0C3D40C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6" r:id="rId1"/>
    <sheet name="STG" sheetId="1" r:id="rId2"/>
    <sheet name="PBL" sheetId="2" r:id="rId3"/>
    <sheet name="HCM" sheetId="3" r:id="rId4"/>
    <sheet name="Reconcile" sheetId="5" r:id="rId5"/>
  </sheets>
  <definedNames>
    <definedName name="_xlnm._FilterDatabase" localSheetId="3" hidden="1">HCM!#REF!</definedName>
    <definedName name="_xlnm._FilterDatabase" localSheetId="2" hidden="1">PBL!$A$2:$AF$2</definedName>
    <definedName name="_xlnm._FilterDatabase" localSheetId="4" hidden="1">Reconcile!$A$1:$V$3</definedName>
    <definedName name="_xlnm._FilterDatabase" localSheetId="1" hidden="1">STG!$A$2:$AQ$2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3" i="3"/>
  <c r="D7" i="6" l="1"/>
  <c r="A5" i="2"/>
  <c r="A3" i="2"/>
  <c r="A4" i="1"/>
  <c r="A3" i="1"/>
  <c r="A5" i="1"/>
  <c r="A4" i="2" l="1"/>
  <c r="B7" i="6" l="1"/>
  <c r="C7" i="6"/>
  <c r="B3" i="5"/>
  <c r="Q3" i="5" s="1"/>
  <c r="B2" i="5"/>
  <c r="G2" i="5" s="1"/>
  <c r="I3" i="5" l="1"/>
  <c r="P3" i="5"/>
  <c r="G3" i="5"/>
  <c r="J3" i="5"/>
  <c r="P2" i="5"/>
  <c r="U2" i="5"/>
  <c r="L2" i="5"/>
  <c r="R2" i="5"/>
  <c r="N2" i="5"/>
  <c r="E2" i="5"/>
  <c r="T2" i="5"/>
  <c r="K2" i="5"/>
  <c r="H2" i="5"/>
  <c r="S2" i="5"/>
  <c r="C2" i="5"/>
  <c r="O2" i="5"/>
  <c r="M2" i="5"/>
  <c r="I2" i="5"/>
  <c r="S3" i="5"/>
  <c r="V3" i="5"/>
  <c r="D3" i="5"/>
  <c r="F3" i="5"/>
  <c r="K3" i="5"/>
  <c r="L3" i="5"/>
  <c r="U3" i="5"/>
  <c r="T3" i="5"/>
  <c r="N3" i="5"/>
  <c r="O3" i="5"/>
  <c r="M3" i="5"/>
  <c r="E3" i="5"/>
  <c r="C3" i="5"/>
  <c r="H3" i="5"/>
  <c r="R3" i="5"/>
  <c r="D2" i="5"/>
  <c r="J2" i="5"/>
  <c r="Q2" i="5"/>
  <c r="F2" i="5"/>
  <c r="V2" i="5"/>
  <c r="I9" i="6" l="1"/>
  <c r="I11" i="6"/>
  <c r="I8" i="6"/>
  <c r="I10" i="6"/>
  <c r="X10" i="6"/>
  <c r="X9" i="6"/>
  <c r="X11" i="6"/>
  <c r="X8" i="6"/>
  <c r="H10" i="6"/>
  <c r="H11" i="6"/>
  <c r="H9" i="6"/>
  <c r="H8" i="6"/>
  <c r="S9" i="6"/>
  <c r="S11" i="6"/>
  <c r="S10" i="6"/>
  <c r="S8" i="6"/>
  <c r="L9" i="6"/>
  <c r="L8" i="6"/>
  <c r="L11" i="6"/>
  <c r="L10" i="6"/>
  <c r="F11" i="6"/>
  <c r="F9" i="6"/>
  <c r="F10" i="6"/>
  <c r="F8" i="6"/>
  <c r="K10" i="6"/>
  <c r="K9" i="6"/>
  <c r="K11" i="6"/>
  <c r="K8" i="6"/>
  <c r="O11" i="6"/>
  <c r="O10" i="6"/>
  <c r="O9" i="6"/>
  <c r="O8" i="6"/>
  <c r="Q9" i="6"/>
  <c r="Q8" i="6"/>
  <c r="Q10" i="6"/>
  <c r="Q11" i="6"/>
  <c r="E11" i="6"/>
  <c r="E8" i="6"/>
  <c r="E9" i="6"/>
  <c r="E10" i="6"/>
  <c r="U11" i="6"/>
  <c r="U10" i="6"/>
  <c r="U8" i="6"/>
  <c r="U9" i="6"/>
  <c r="J11" i="6"/>
  <c r="J10" i="6"/>
  <c r="J8" i="6"/>
  <c r="J9" i="6"/>
  <c r="M9" i="6"/>
  <c r="M8" i="6"/>
  <c r="M11" i="6"/>
  <c r="M10" i="6"/>
  <c r="V11" i="6"/>
  <c r="V8" i="6"/>
  <c r="V10" i="6"/>
  <c r="V9" i="6"/>
  <c r="G9" i="6"/>
  <c r="G11" i="6"/>
  <c r="G8" i="6"/>
  <c r="G10" i="6"/>
  <c r="P10" i="6"/>
  <c r="P9" i="6"/>
  <c r="P11" i="6"/>
  <c r="P8" i="6"/>
  <c r="T10" i="6"/>
  <c r="T8" i="6"/>
  <c r="T11" i="6"/>
  <c r="T9" i="6"/>
  <c r="N10" i="6"/>
  <c r="N11" i="6"/>
  <c r="N9" i="6"/>
  <c r="N8" i="6"/>
  <c r="W11" i="6"/>
  <c r="W9" i="6"/>
  <c r="W10" i="6"/>
  <c r="W8" i="6"/>
  <c r="R11" i="6"/>
  <c r="R9" i="6"/>
  <c r="R10" i="6"/>
  <c r="R8" i="6"/>
  <c r="W12" i="6" l="1"/>
  <c r="G12" i="6"/>
  <c r="F12" i="6"/>
  <c r="S12" i="6"/>
  <c r="H12" i="6"/>
  <c r="X12" i="6"/>
  <c r="R12" i="6"/>
  <c r="O12" i="6"/>
  <c r="K12" i="6"/>
  <c r="J12" i="6"/>
  <c r="U12" i="6"/>
  <c r="N12" i="6"/>
  <c r="P12" i="6"/>
  <c r="I12" i="6"/>
  <c r="T12" i="6"/>
  <c r="V12" i="6"/>
  <c r="M12" i="6"/>
  <c r="E12" i="6"/>
  <c r="Q12" i="6"/>
  <c r="L12" i="6"/>
</calcChain>
</file>

<file path=xl/sharedStrings.xml><?xml version="1.0" encoding="utf-8"?>
<sst xmlns="http://schemas.openxmlformats.org/spreadsheetml/2006/main" count="284" uniqueCount="125">
  <si>
    <t>PERSON_NUMBER</t>
  </si>
  <si>
    <t>BALANCE_NAME</t>
  </si>
  <si>
    <t>DIMENSION_NAME</t>
  </si>
  <si>
    <t>BALANCE_VALUE</t>
  </si>
  <si>
    <t>BALANCE_DATE</t>
  </si>
  <si>
    <t>PAYROLL_NAME</t>
  </si>
  <si>
    <t>PAYROLL_RELATIONSHIP_NAME</t>
  </si>
  <si>
    <t>PAYROLL_RELATIONSHIP_NUMBER</t>
  </si>
  <si>
    <t>PAYROLL_TERM_NUMBER</t>
  </si>
  <si>
    <t>ASSIGNMENT_NUMBER</t>
  </si>
  <si>
    <t>LEGALEMPLOYER_NAME</t>
  </si>
  <si>
    <t>TAXUNIT_NAME</t>
  </si>
  <si>
    <t>LEGISLATION_CODE</t>
  </si>
  <si>
    <t>ELEMENT_ENTRYNAME</t>
  </si>
  <si>
    <t>CALCULATION_BREAKDOWN_NAME</t>
  </si>
  <si>
    <t>CALCULATION_BREAKDOWN_ID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</si>
  <si>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</si>
  <si>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</si>
  <si>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</si>
  <si>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</si>
  <si>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</si>
  <si>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</si>
  <si>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</si>
  <si>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</si>
  <si>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</si>
  <si>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</si>
  <si>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</si>
  <si>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</si>
  <si>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</si>
  <si>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</si>
  <si>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</si>
  <si>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</si>
  <si>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AGGREGATION_INFORMATION</t>
  </si>
  <si>
    <t>AGGREGATION_INFORMATION_VALUE</t>
  </si>
  <si>
    <t>NI_CATEGORY</t>
  </si>
  <si>
    <t>NI_CATEGORY_VALUE</t>
  </si>
  <si>
    <t>PENSION_BASIS</t>
  </si>
  <si>
    <t>PENSION_BASIS_VALUE</t>
  </si>
  <si>
    <t>PROCESS_TYPE</t>
  </si>
  <si>
    <t>PROCESS_TYPE_VALUE</t>
  </si>
  <si>
    <t>NI_REPORTING_HMRC_PAYROLL_ID</t>
  </si>
  <si>
    <t>NI_REPORTING_HMRC_PAYROLL_ID_V</t>
  </si>
  <si>
    <t>Aggregation Information</t>
  </si>
  <si>
    <t>NI Category</t>
  </si>
  <si>
    <t>Pension Basis</t>
  </si>
  <si>
    <t>VALUE</t>
  </si>
  <si>
    <t>UPLOAD_DATE</t>
  </si>
  <si>
    <t>TERM_NUMBER</t>
  </si>
  <si>
    <t>LEGAL_EMPLOYER_NAME</t>
  </si>
  <si>
    <t>AREA1</t>
  </si>
  <si>
    <t>AREA2</t>
  </si>
  <si>
    <t>AREA3</t>
  </si>
  <si>
    <t>AREA4</t>
  </si>
  <si>
    <t>THIRD_PARTY_PAYEE_NAME</t>
  </si>
  <si>
    <t>TIME_DEFINITION_NAME</t>
  </si>
  <si>
    <t>CALC_BREAKDOWN_ID</t>
  </si>
  <si>
    <t>TAX_UNIT_NAME</t>
  </si>
  <si>
    <t>RUN_TYPE_NAME</t>
  </si>
  <si>
    <t>CONTEXT1_NAME</t>
  </si>
  <si>
    <t>CONTEXT1_ID</t>
  </si>
  <si>
    <t>CONTEXT2_NAME</t>
  </si>
  <si>
    <t>CONTEXT2_ID</t>
  </si>
  <si>
    <t>CONTEXT3_NAME</t>
  </si>
  <si>
    <t>CONTEXT3_ID</t>
  </si>
  <si>
    <t>CONTEXT4_NAME</t>
  </si>
  <si>
    <t>CONTEXT4_ID</t>
  </si>
  <si>
    <t>CONTEXT5_NAME</t>
  </si>
  <si>
    <t>CONTEXT5_ID</t>
  </si>
  <si>
    <t>CONTEXT6_NAME</t>
  </si>
  <si>
    <t>CONTEXT6_ID</t>
  </si>
  <si>
    <t>Unique Identifier</t>
  </si>
  <si>
    <t>Loaded</t>
  </si>
  <si>
    <t>EFFECTIVE_START_DATE</t>
  </si>
  <si>
    <t>Balance Value</t>
  </si>
  <si>
    <t>Balance Name</t>
  </si>
  <si>
    <t>Dimension Name</t>
  </si>
  <si>
    <t>Payroll Name</t>
  </si>
  <si>
    <t>Payroll Relationship Number</t>
  </si>
  <si>
    <t>Assignment Number</t>
  </si>
  <si>
    <t>Legal Employer Name</t>
  </si>
  <si>
    <t>Tax Unit Name</t>
  </si>
  <si>
    <t>Calculation Breakdown Id</t>
  </si>
  <si>
    <t>Aggregation Information Value</t>
  </si>
  <si>
    <t>NI Category Value</t>
  </si>
  <si>
    <t>Pension Basis Value</t>
  </si>
  <si>
    <t>Procees Type</t>
  </si>
  <si>
    <t>Procees Type Value</t>
  </si>
  <si>
    <t>Data Migration Reconciliation</t>
  </si>
  <si>
    <t>Object</t>
  </si>
  <si>
    <t>Date</t>
  </si>
  <si>
    <t>Environment</t>
  </si>
  <si>
    <t>Staging</t>
  </si>
  <si>
    <t>HDL</t>
  </si>
  <si>
    <t>HCM</t>
  </si>
  <si>
    <t>Counts</t>
  </si>
  <si>
    <t>Not Loaded</t>
  </si>
  <si>
    <t>OK</t>
  </si>
  <si>
    <t>STG&lt;&gt;HDL</t>
  </si>
  <si>
    <t>HCM&lt;&gt;HDL</t>
  </si>
  <si>
    <t>Total Records</t>
  </si>
  <si>
    <t>BalanceStartDate</t>
  </si>
  <si>
    <t>PROD</t>
  </si>
  <si>
    <t>Gross Earnings</t>
  </si>
  <si>
    <t>Payroll Relationship, Tax Year to Date</t>
  </si>
  <si>
    <t>Pensioners Payroll</t>
  </si>
  <si>
    <t>The University of Birmingham Pension and Assurance Scheme</t>
  </si>
  <si>
    <t>GB</t>
  </si>
  <si>
    <t>PER_INFO_14MAY2019</t>
  </si>
  <si>
    <t>Y</t>
  </si>
  <si>
    <t>19-MAY-2019</t>
  </si>
  <si>
    <t>SUBBA</t>
  </si>
  <si>
    <t>NIable by Category</t>
  </si>
  <si>
    <t>Relationship Tax Unit, Deduction Card, Insurance Type, Pension Type, Process Type, SRC Tax Year to Date</t>
  </si>
  <si>
    <t>X</t>
  </si>
  <si>
    <t>N</t>
  </si>
  <si>
    <t>Process Type</t>
  </si>
  <si>
    <t>IP</t>
  </si>
  <si>
    <t>NI Reporting HMRC Payroll ID</t>
  </si>
  <si>
    <t>Gross Pay</t>
  </si>
  <si>
    <t>102</t>
  </si>
  <si>
    <t>ET102</t>
  </si>
  <si>
    <t>E102</t>
  </si>
  <si>
    <t>102_Gross Earnings_</t>
  </si>
  <si>
    <t>102_Gross Pay_</t>
  </si>
  <si>
    <t>Balances -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</si>
</sst>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Dialog"/>
    </font>
    <font>
      <sz val="8"/>
      <color theme="1"/>
      <name val="Tahoma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E7F3FD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1" fontId="0" fillId="0" borderId="0" xfId="0" applyNumberFormat="1"/>
    <xf numFmtId="1" fontId="6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1" fontId="7" fillId="2" borderId="1" xfId="1" applyNumberFormat="1" applyFont="1" applyFill="1" applyBorder="1" applyAlignment="1">
      <alignment horizontal="left" vertical="top" wrapText="1"/>
    </xf>
    <xf numFmtId="0" fontId="7" fillId="2" borderId="1" xfId="1" applyFont="1" applyFill="1" applyBorder="1" applyAlignment="1">
      <alignment horizontal="left" vertical="top" wrapText="1"/>
    </xf>
    <xf numFmtId="0" fontId="4" fillId="3" borderId="2" xfId="1" applyFill="1" applyBorder="1" applyAlignment="1">
      <alignment horizontal="left" vertical="top" wrapText="1"/>
    </xf>
    <xf numFmtId="0" fontId="4" fillId="0" borderId="0" xfId="1"/>
    <xf numFmtId="0" fontId="3" fillId="0" borderId="0" xfId="2"/>
    <xf numFmtId="0" fontId="9" fillId="0" borderId="0" xfId="2" applyFont="1"/>
    <xf numFmtId="14" fontId="3" fillId="0" borderId="0" xfId="2" applyNumberFormat="1"/>
    <xf numFmtId="0" fontId="11" fillId="0" borderId="0" xfId="3" applyFont="1"/>
    <xf numFmtId="0" fontId="12" fillId="0" borderId="0" xfId="3" applyFont="1"/>
    <xf numFmtId="0" fontId="13" fillId="0" borderId="0" xfId="2" applyFont="1"/>
    <xf numFmtId="0" fontId="8" fillId="0" borderId="0" xfId="2" applyFont="1"/>
    <xf numFmtId="0" fontId="14" fillId="0" borderId="0" xfId="3" applyFont="1"/>
    <xf numFmtId="0" fontId="15" fillId="0" borderId="0" xfId="2" applyFont="1" applyAlignment="1">
      <alignment horizontal="center"/>
    </xf>
    <xf numFmtId="0" fontId="15" fillId="0" borderId="0" xfId="2" applyFont="1"/>
    <xf numFmtId="0" fontId="15" fillId="3" borderId="2" xfId="1" applyFont="1" applyFill="1" applyBorder="1" applyAlignment="1">
      <alignment horizontal="left" vertical="top" wrapText="1"/>
    </xf>
    <xf numFmtId="0" fontId="16" fillId="2" borderId="1" xfId="1" applyFont="1" applyFill="1" applyBorder="1" applyAlignment="1">
      <alignment horizontal="left" vertical="top" wrapText="1"/>
    </xf>
    <xf numFmtId="1" fontId="16" fillId="2" borderId="1" xfId="1" applyNumberFormat="1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 wrapText="1"/>
    </xf>
    <xf numFmtId="15" fontId="0" fillId="0" borderId="0" xfId="0" applyNumberFormat="1"/>
    <xf numFmtId="14" fontId="6" fillId="0" borderId="1" xfId="0" applyNumberFormat="1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0" fontId="2" fillId="0" borderId="0" xfId="2" applyFont="1"/>
    <xf numFmtId="0" fontId="1" fillId="0" borderId="0" xfId="2" applyFont="1"/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514351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67050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zoomScale="90" zoomScaleNormal="90" workbookViewId="0">
      <selection activeCell="H3" sqref="H3"/>
    </sheetView>
  </sheetViews>
  <sheetFormatPr defaultColWidth="9.140625" defaultRowHeight="15"/>
  <cols>
    <col min="1" max="1" width="21.7109375" style="12" bestFit="1" customWidth="1"/>
    <col min="2" max="2" width="7.42578125" style="12" bestFit="1" customWidth="1"/>
    <col min="3" max="4" width="9.140625" style="12"/>
    <col min="5" max="5" width="9" style="12" customWidth="1"/>
    <col min="6" max="6" width="7.85546875" style="12" bestFit="1" customWidth="1"/>
    <col min="7" max="7" width="8.5703125" style="12" customWidth="1"/>
    <col min="8" max="8" width="11.42578125" style="12" customWidth="1"/>
    <col min="9" max="9" width="11" style="12" bestFit="1" customWidth="1"/>
    <col min="10" max="10" width="8.42578125" style="12" bestFit="1" customWidth="1"/>
    <col min="11" max="11" width="8.85546875" style="12" bestFit="1" customWidth="1"/>
    <col min="12" max="12" width="7.28515625" style="12" bestFit="1" customWidth="1"/>
    <col min="13" max="13" width="7" style="12" bestFit="1" customWidth="1"/>
    <col min="14" max="14" width="8.5703125" style="12" bestFit="1" customWidth="1"/>
    <col min="15" max="16" width="9" style="12" bestFit="1" customWidth="1"/>
    <col min="17" max="18" width="7.42578125" style="12" bestFit="1" customWidth="1"/>
    <col min="19" max="19" width="7" style="12" bestFit="1" customWidth="1"/>
    <col min="20" max="20" width="8.5703125" style="12" bestFit="1" customWidth="1"/>
    <col min="21" max="21" width="7" style="12" bestFit="1" customWidth="1"/>
    <col min="22" max="22" width="8.5703125" style="12" bestFit="1" customWidth="1"/>
    <col min="23" max="16384" width="9.140625" style="12"/>
  </cols>
  <sheetData>
    <row r="1" spans="1:24" ht="21">
      <c r="E1" s="13" t="s">
        <v>87</v>
      </c>
    </row>
    <row r="2" spans="1:24">
      <c r="E2" s="12" t="s">
        <v>88</v>
      </c>
      <c r="H2" s="33" t="s">
        <v>124</v>
      </c>
    </row>
    <row r="3" spans="1:24">
      <c r="E3" s="12" t="s">
        <v>89</v>
      </c>
      <c r="H3" s="14">
        <v>43606</v>
      </c>
    </row>
    <row r="4" spans="1:24">
      <c r="E4" s="12" t="s">
        <v>90</v>
      </c>
      <c r="H4" s="32" t="s">
        <v>101</v>
      </c>
    </row>
    <row r="5" spans="1:24" ht="23.25">
      <c r="A5" s="15"/>
    </row>
    <row r="6" spans="1:24" s="21" customFormat="1" ht="45">
      <c r="A6" s="19"/>
      <c r="B6" s="20" t="s">
        <v>91</v>
      </c>
      <c r="C6" s="20" t="s">
        <v>92</v>
      </c>
      <c r="D6" s="21" t="s">
        <v>93</v>
      </c>
      <c r="E6" s="22" t="s">
        <v>72</v>
      </c>
      <c r="F6" s="22" t="s">
        <v>73</v>
      </c>
      <c r="G6" s="23" t="s">
        <v>74</v>
      </c>
      <c r="H6" s="23" t="s">
        <v>75</v>
      </c>
      <c r="I6" s="23" t="s">
        <v>76</v>
      </c>
      <c r="J6" s="24" t="s">
        <v>77</v>
      </c>
      <c r="K6" s="24" t="s">
        <v>78</v>
      </c>
      <c r="L6" s="24" t="s">
        <v>79</v>
      </c>
      <c r="M6" s="24" t="s">
        <v>80</v>
      </c>
      <c r="N6" s="24" t="s">
        <v>81</v>
      </c>
      <c r="O6" s="24" t="s">
        <v>42</v>
      </c>
      <c r="P6" s="24" t="s">
        <v>82</v>
      </c>
      <c r="Q6" s="24" t="s">
        <v>43</v>
      </c>
      <c r="R6" s="24" t="s">
        <v>83</v>
      </c>
      <c r="S6" s="24" t="s">
        <v>44</v>
      </c>
      <c r="T6" s="24" t="s">
        <v>84</v>
      </c>
      <c r="U6" s="24" t="s">
        <v>85</v>
      </c>
      <c r="V6" s="24" t="s">
        <v>86</v>
      </c>
      <c r="W6" s="25" t="s">
        <v>40</v>
      </c>
      <c r="X6" s="25" t="s">
        <v>41</v>
      </c>
    </row>
    <row r="7" spans="1:24">
      <c r="A7" s="12" t="s">
        <v>94</v>
      </c>
      <c r="B7" s="12">
        <f>COUNTA(STG!A3:A51141)</f>
        <v>3</v>
      </c>
      <c r="C7" s="12">
        <f>COUNTA(PBL!A3:A51145)</f>
        <v>3</v>
      </c>
      <c r="D7" s="12">
        <f>COUNTA(HCM!A3:A4)</f>
        <v>2</v>
      </c>
    </row>
    <row r="8" spans="1:24">
      <c r="A8" s="16" t="s">
        <v>95</v>
      </c>
      <c r="E8" s="12">
        <f>COUNTIF(Reconcile!C$2:C$14703,$A8)</f>
        <v>0</v>
      </c>
      <c r="F8" s="12">
        <f>COUNTIF(Reconcile!D$2:D$14703,$A8)</f>
        <v>0</v>
      </c>
      <c r="G8" s="12">
        <f>COUNTIF(Reconcile!E$2:E$14703,$A8)</f>
        <v>0</v>
      </c>
      <c r="H8" s="12">
        <f>COUNTIF(Reconcile!F$2:F$14703,$A8)</f>
        <v>0</v>
      </c>
      <c r="I8" s="12">
        <f>COUNTIF(Reconcile!G$2:G$14703,$A8)</f>
        <v>0</v>
      </c>
      <c r="J8" s="12">
        <f>COUNTIF(Reconcile!H$2:H$14703,$A8)</f>
        <v>0</v>
      </c>
      <c r="K8" s="12">
        <f>COUNTIF(Reconcile!I$2:I$14703,$A8)</f>
        <v>0</v>
      </c>
      <c r="L8" s="12">
        <f>COUNTIF(Reconcile!J$2:J$14703,$A8)</f>
        <v>0</v>
      </c>
      <c r="M8" s="12">
        <f>COUNTIF(Reconcile!K$2:K$14703,$A8)</f>
        <v>0</v>
      </c>
      <c r="N8" s="12">
        <f>COUNTIF(Reconcile!L$2:L$14703,$A8)</f>
        <v>0</v>
      </c>
      <c r="O8" s="12">
        <f>COUNTIF(Reconcile!M$2:M$14703,$A8)</f>
        <v>0</v>
      </c>
      <c r="P8" s="12">
        <f>COUNTIF(Reconcile!N$2:N$14703,$A8)</f>
        <v>0</v>
      </c>
      <c r="Q8" s="12">
        <f>COUNTIF(Reconcile!O$2:O$14703,$A8)</f>
        <v>0</v>
      </c>
      <c r="R8" s="12">
        <f>COUNTIF(Reconcile!P$2:P$14703,$A8)</f>
        <v>0</v>
      </c>
      <c r="S8" s="12">
        <f>COUNTIF(Reconcile!Q$2:Q$14703,$A8)</f>
        <v>0</v>
      </c>
      <c r="T8" s="12">
        <f>COUNTIF(Reconcile!R$2:R$14703,$A8)</f>
        <v>0</v>
      </c>
      <c r="U8" s="12">
        <f>COUNTIF(Reconcile!S$2:S$14703,$A8)</f>
        <v>0</v>
      </c>
      <c r="V8" s="12">
        <f>COUNTIF(Reconcile!T$2:T$14703,$A8)</f>
        <v>0</v>
      </c>
      <c r="W8" s="12">
        <f>COUNTIF(Reconcile!U$2:U$14703,$A8)</f>
        <v>0</v>
      </c>
      <c r="X8" s="12">
        <f>COUNTIF(Reconcile!V$2:V$14703,$A8)</f>
        <v>0</v>
      </c>
    </row>
    <row r="9" spans="1:24">
      <c r="A9" s="16" t="s">
        <v>96</v>
      </c>
      <c r="E9" s="12">
        <f>COUNTIF(Reconcile!C$2:C$14703,$A9)</f>
        <v>2</v>
      </c>
      <c r="F9" s="12">
        <f>COUNTIF(Reconcile!D$2:D$14703,$A9)</f>
        <v>2</v>
      </c>
      <c r="G9" s="12">
        <f>COUNTIF(Reconcile!E$2:E$14703,$A9)</f>
        <v>2</v>
      </c>
      <c r="H9" s="12">
        <f>COUNTIF(Reconcile!F$2:F$14703,$A9)</f>
        <v>2</v>
      </c>
      <c r="I9" s="12">
        <f>COUNTIF(Reconcile!G$2:G$14703,$A9)</f>
        <v>2</v>
      </c>
      <c r="J9" s="12">
        <f>COUNTIF(Reconcile!H$2:H$14703,$A9)</f>
        <v>2</v>
      </c>
      <c r="K9" s="12">
        <f>COUNTIF(Reconcile!I$2:I$14703,$A9)</f>
        <v>2</v>
      </c>
      <c r="L9" s="12">
        <f>COUNTIF(Reconcile!J$2:J$14703,$A9)</f>
        <v>2</v>
      </c>
      <c r="M9" s="12">
        <f>COUNTIF(Reconcile!K$2:K$14703,$A9)</f>
        <v>2</v>
      </c>
      <c r="N9" s="12">
        <f>COUNTIF(Reconcile!L$2:L$14703,$A9)</f>
        <v>2</v>
      </c>
      <c r="O9" s="12">
        <f>COUNTIF(Reconcile!M$2:M$14703,$A9)</f>
        <v>2</v>
      </c>
      <c r="P9" s="12">
        <f>COUNTIF(Reconcile!N$2:N$14703,$A9)</f>
        <v>2</v>
      </c>
      <c r="Q9" s="12">
        <f>COUNTIF(Reconcile!O$2:O$14703,$A9)</f>
        <v>2</v>
      </c>
      <c r="R9" s="12">
        <f>COUNTIF(Reconcile!P$2:P$14703,$A9)</f>
        <v>2</v>
      </c>
      <c r="S9" s="12">
        <f>COUNTIF(Reconcile!Q$2:Q$14703,$A9)</f>
        <v>2</v>
      </c>
      <c r="T9" s="12">
        <f>COUNTIF(Reconcile!R$2:R$14703,$A9)</f>
        <v>2</v>
      </c>
      <c r="U9" s="12">
        <f>COUNTIF(Reconcile!S$2:S$14703,$A9)</f>
        <v>2</v>
      </c>
      <c r="V9" s="12">
        <f>COUNTIF(Reconcile!T$2:T$14703,$A9)</f>
        <v>2</v>
      </c>
      <c r="W9" s="12">
        <f>COUNTIF(Reconcile!U$2:U$14703,$A9)</f>
        <v>2</v>
      </c>
      <c r="X9" s="12">
        <f>COUNTIF(Reconcile!V$2:V$14703,$A9)</f>
        <v>2</v>
      </c>
    </row>
    <row r="10" spans="1:24">
      <c r="A10" s="16" t="s">
        <v>97</v>
      </c>
      <c r="E10" s="12">
        <f>COUNTIF(Reconcile!C$2:C$14703,$A10)</f>
        <v>0</v>
      </c>
      <c r="F10" s="12">
        <f>COUNTIF(Reconcile!D$2:D$14703,$A10)</f>
        <v>0</v>
      </c>
      <c r="G10" s="12">
        <f>COUNTIF(Reconcile!E$2:E$14703,$A10)</f>
        <v>0</v>
      </c>
      <c r="H10" s="12">
        <f>COUNTIF(Reconcile!F$2:F$14703,$A10)</f>
        <v>0</v>
      </c>
      <c r="I10" s="12">
        <f>COUNTIF(Reconcile!G$2:G$14703,$A10)</f>
        <v>0</v>
      </c>
      <c r="J10" s="12">
        <f>COUNTIF(Reconcile!H$2:H$14703,$A10)</f>
        <v>0</v>
      </c>
      <c r="K10" s="12">
        <f>COUNTIF(Reconcile!I$2:I$14703,$A10)</f>
        <v>0</v>
      </c>
      <c r="L10" s="12">
        <f>COUNTIF(Reconcile!J$2:J$14703,$A10)</f>
        <v>0</v>
      </c>
      <c r="M10" s="12">
        <f>COUNTIF(Reconcile!K$2:K$14703,$A10)</f>
        <v>0</v>
      </c>
      <c r="N10" s="12">
        <f>COUNTIF(Reconcile!L$2:L$14703,$A10)</f>
        <v>0</v>
      </c>
      <c r="O10" s="12">
        <f>COUNTIF(Reconcile!M$2:M$14703,$A10)</f>
        <v>0</v>
      </c>
      <c r="P10" s="12">
        <f>COUNTIF(Reconcile!N$2:N$14703,$A10)</f>
        <v>0</v>
      </c>
      <c r="Q10" s="12">
        <f>COUNTIF(Reconcile!O$2:O$14703,$A10)</f>
        <v>0</v>
      </c>
      <c r="R10" s="12">
        <f>COUNTIF(Reconcile!P$2:P$14703,$A10)</f>
        <v>0</v>
      </c>
      <c r="S10" s="12">
        <f>COUNTIF(Reconcile!Q$2:Q$14703,$A10)</f>
        <v>0</v>
      </c>
      <c r="T10" s="12">
        <f>COUNTIF(Reconcile!R$2:R$14703,$A10)</f>
        <v>0</v>
      </c>
      <c r="U10" s="12">
        <f>COUNTIF(Reconcile!S$2:S$14703,$A10)</f>
        <v>0</v>
      </c>
      <c r="V10" s="12">
        <f>COUNTIF(Reconcile!T$2:T$14703,$A10)</f>
        <v>0</v>
      </c>
      <c r="W10" s="12">
        <f>COUNTIF(Reconcile!U$2:U$14703,$A10)</f>
        <v>0</v>
      </c>
      <c r="X10" s="12">
        <f>COUNTIF(Reconcile!V$2:V$14703,$A10)</f>
        <v>0</v>
      </c>
    </row>
    <row r="11" spans="1:24">
      <c r="A11" s="16" t="s">
        <v>98</v>
      </c>
      <c r="E11" s="12">
        <f>COUNTIF(Reconcile!C$2:C$14703,$A11)</f>
        <v>0</v>
      </c>
      <c r="F11" s="12">
        <f>COUNTIF(Reconcile!D$2:D$14703,$A11)</f>
        <v>0</v>
      </c>
      <c r="G11" s="12">
        <f>COUNTIF(Reconcile!E$2:E$14703,$A11)</f>
        <v>0</v>
      </c>
      <c r="H11" s="12">
        <f>COUNTIF(Reconcile!F$2:F$14703,$A11)</f>
        <v>0</v>
      </c>
      <c r="I11" s="12">
        <f>COUNTIF(Reconcile!G$2:G$14703,$A11)</f>
        <v>0</v>
      </c>
      <c r="J11" s="12">
        <f>COUNTIF(Reconcile!H$2:H$14703,$A11)</f>
        <v>0</v>
      </c>
      <c r="K11" s="12">
        <f>COUNTIF(Reconcile!I$2:I$14703,$A11)</f>
        <v>0</v>
      </c>
      <c r="L11" s="12">
        <f>COUNTIF(Reconcile!J$2:J$14703,$A11)</f>
        <v>0</v>
      </c>
      <c r="M11" s="12">
        <f>COUNTIF(Reconcile!K$2:K$14703,$A11)</f>
        <v>0</v>
      </c>
      <c r="N11" s="12">
        <f>COUNTIF(Reconcile!L$2:L$14703,$A11)</f>
        <v>0</v>
      </c>
      <c r="O11" s="12">
        <f>COUNTIF(Reconcile!M$2:M$14703,$A11)</f>
        <v>0</v>
      </c>
      <c r="P11" s="12">
        <f>COUNTIF(Reconcile!N$2:N$14703,$A11)</f>
        <v>0</v>
      </c>
      <c r="Q11" s="12">
        <f>COUNTIF(Reconcile!O$2:O$14703,$A11)</f>
        <v>0</v>
      </c>
      <c r="R11" s="12">
        <f>COUNTIF(Reconcile!P$2:P$14703,$A11)</f>
        <v>0</v>
      </c>
      <c r="S11" s="12">
        <f>COUNTIF(Reconcile!Q$2:Q$14703,$A11)</f>
        <v>0</v>
      </c>
      <c r="T11" s="12">
        <f>COUNTIF(Reconcile!R$2:R$14703,$A11)</f>
        <v>0</v>
      </c>
      <c r="U11" s="12">
        <f>COUNTIF(Reconcile!S$2:S$14703,$A11)</f>
        <v>0</v>
      </c>
      <c r="V11" s="12">
        <f>COUNTIF(Reconcile!T$2:T$14703,$A11)</f>
        <v>0</v>
      </c>
      <c r="W11" s="12">
        <f>COUNTIF(Reconcile!U$2:U$14703,$A11)</f>
        <v>0</v>
      </c>
      <c r="X11" s="12">
        <f>COUNTIF(Reconcile!V$2:V$14703,$A11)</f>
        <v>0</v>
      </c>
    </row>
    <row r="12" spans="1:24">
      <c r="A12" s="16" t="s">
        <v>99</v>
      </c>
      <c r="C12" s="17"/>
      <c r="D12" s="17"/>
      <c r="E12" s="12">
        <f>SUM(E8:E11)</f>
        <v>2</v>
      </c>
      <c r="F12" s="12">
        <f t="shared" ref="F12:X12" si="0">SUM(F8:F11)</f>
        <v>2</v>
      </c>
      <c r="G12" s="12">
        <f t="shared" si="0"/>
        <v>2</v>
      </c>
      <c r="H12" s="12">
        <f t="shared" si="0"/>
        <v>2</v>
      </c>
      <c r="I12" s="12">
        <f t="shared" si="0"/>
        <v>2</v>
      </c>
      <c r="J12" s="12">
        <f t="shared" si="0"/>
        <v>2</v>
      </c>
      <c r="K12" s="12">
        <f t="shared" si="0"/>
        <v>2</v>
      </c>
      <c r="L12" s="12">
        <f t="shared" si="0"/>
        <v>2</v>
      </c>
      <c r="M12" s="12">
        <f t="shared" si="0"/>
        <v>2</v>
      </c>
      <c r="N12" s="12">
        <f t="shared" si="0"/>
        <v>2</v>
      </c>
      <c r="O12" s="12">
        <f t="shared" si="0"/>
        <v>2</v>
      </c>
      <c r="P12" s="12">
        <f t="shared" si="0"/>
        <v>2</v>
      </c>
      <c r="Q12" s="12">
        <f t="shared" si="0"/>
        <v>2</v>
      </c>
      <c r="R12" s="12">
        <f t="shared" si="0"/>
        <v>2</v>
      </c>
      <c r="S12" s="12">
        <f t="shared" si="0"/>
        <v>2</v>
      </c>
      <c r="T12" s="12">
        <f t="shared" si="0"/>
        <v>2</v>
      </c>
      <c r="U12" s="12">
        <f t="shared" si="0"/>
        <v>2</v>
      </c>
      <c r="V12" s="12">
        <f t="shared" si="0"/>
        <v>2</v>
      </c>
      <c r="W12" s="12">
        <f t="shared" si="0"/>
        <v>2</v>
      </c>
      <c r="X12" s="12">
        <f t="shared" si="0"/>
        <v>2</v>
      </c>
    </row>
    <row r="15" spans="1:24">
      <c r="A15" s="16"/>
    </row>
    <row r="16" spans="1:24" ht="23.25">
      <c r="A16" s="15"/>
    </row>
    <row r="17" spans="1:1">
      <c r="A17" s="16"/>
    </row>
    <row r="18" spans="1:1">
      <c r="A18" s="16"/>
    </row>
    <row r="19" spans="1:1">
      <c r="A19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8"/>
    </row>
    <row r="30" spans="1:1">
      <c r="A30" s="18"/>
    </row>
    <row r="34" spans="1:1">
      <c r="A34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Q16"/>
  <sheetViews>
    <sheetView workbookViewId="0">
      <pane ySplit="2" topLeftCell="A3" activePane="bottomLeft" state="frozen"/>
      <selection pane="bottomLeft" activeCell="A6" sqref="A6:XFD198860"/>
    </sheetView>
  </sheetViews>
  <sheetFormatPr defaultRowHeight="15"/>
  <cols>
    <col min="1" max="1" width="55.42578125" bestFit="1" customWidth="1"/>
    <col min="2" max="2" width="17" bestFit="1" customWidth="1"/>
    <col min="3" max="3" width="47.140625" bestFit="1" customWidth="1"/>
    <col min="4" max="4" width="95.5703125" bestFit="1" customWidth="1"/>
    <col min="5" max="5" width="16" bestFit="1" customWidth="1"/>
    <col min="6" max="6" width="14.85546875" bestFit="1" customWidth="1"/>
    <col min="7" max="7" width="18" bestFit="1" customWidth="1"/>
    <col min="8" max="8" width="29.42578125" bestFit="1" customWidth="1"/>
    <col min="9" max="9" width="31.85546875" bestFit="1" customWidth="1"/>
    <col min="10" max="10" width="23.7109375" bestFit="1" customWidth="1"/>
    <col min="11" max="11" width="21.85546875" bestFit="1" customWidth="1"/>
    <col min="12" max="13" width="56.85546875" bestFit="1" customWidth="1"/>
    <col min="14" max="14" width="18.42578125" bestFit="1" customWidth="1"/>
    <col min="15" max="15" width="21.42578125" bestFit="1" customWidth="1"/>
    <col min="16" max="16" width="33.140625" bestFit="1" customWidth="1"/>
    <col min="17" max="17" width="29.42578125" style="5" bestFit="1" customWidth="1"/>
    <col min="18" max="22" width="11.42578125" bestFit="1" customWidth="1"/>
    <col min="23" max="23" width="20.140625" bestFit="1" customWidth="1"/>
    <col min="24" max="24" width="19" bestFit="1" customWidth="1"/>
    <col min="25" max="25" width="18.28515625" bestFit="1" customWidth="1"/>
    <col min="26" max="27" width="19" bestFit="1" customWidth="1"/>
    <col min="28" max="28" width="18.28515625" bestFit="1" customWidth="1"/>
    <col min="29" max="29" width="19" bestFit="1" customWidth="1"/>
    <col min="30" max="30" width="15.7109375" bestFit="1" customWidth="1"/>
    <col min="31" max="31" width="12" bestFit="1" customWidth="1"/>
    <col min="32" max="32" width="19" bestFit="1" customWidth="1"/>
    <col min="33" max="33" width="17.85546875" bestFit="1" customWidth="1"/>
    <col min="34" max="34" width="28.5703125" bestFit="1" customWidth="1"/>
    <col min="35" max="35" width="35.5703125" style="5" bestFit="1" customWidth="1"/>
    <col min="36" max="36" width="13.42578125" bestFit="1" customWidth="1"/>
    <col min="37" max="37" width="20.28515625" bestFit="1" customWidth="1"/>
    <col min="38" max="38" width="15.140625" bestFit="1" customWidth="1"/>
    <col min="39" max="39" width="22.140625" bestFit="1" customWidth="1"/>
    <col min="40" max="40" width="14.140625" bestFit="1" customWidth="1"/>
    <col min="41" max="41" width="21" bestFit="1" customWidth="1"/>
    <col min="42" max="42" width="32.7109375" bestFit="1" customWidth="1"/>
    <col min="43" max="43" width="35.140625" style="5" bestFit="1" customWidth="1"/>
  </cols>
  <sheetData>
    <row r="1" spans="1:4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 s="5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 s="5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 s="5">
        <v>43</v>
      </c>
    </row>
    <row r="2" spans="1:43">
      <c r="A2" s="7" t="s">
        <v>70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6" t="s">
        <v>15</v>
      </c>
      <c r="R2" s="2" t="s">
        <v>16</v>
      </c>
      <c r="S2" s="7" t="s">
        <v>17</v>
      </c>
      <c r="T2" s="2" t="s">
        <v>18</v>
      </c>
      <c r="U2" s="2" t="s">
        <v>19</v>
      </c>
      <c r="V2" s="2" t="s">
        <v>20</v>
      </c>
      <c r="W2" s="6" t="s">
        <v>21</v>
      </c>
      <c r="X2" s="2" t="s">
        <v>22</v>
      </c>
      <c r="Y2" s="6" t="s">
        <v>23</v>
      </c>
      <c r="Z2" s="2" t="s">
        <v>24</v>
      </c>
      <c r="AA2" s="6" t="s">
        <v>25</v>
      </c>
      <c r="AB2" s="2" t="s">
        <v>26</v>
      </c>
      <c r="AC2" s="6" t="s">
        <v>27</v>
      </c>
      <c r="AD2" s="2" t="s">
        <v>28</v>
      </c>
      <c r="AE2" s="6" t="s">
        <v>29</v>
      </c>
      <c r="AF2" s="2" t="s">
        <v>30</v>
      </c>
      <c r="AG2" s="2" t="s">
        <v>31</v>
      </c>
      <c r="AH2" s="2" t="s">
        <v>32</v>
      </c>
      <c r="AI2" s="6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6" t="s">
        <v>41</v>
      </c>
    </row>
    <row r="3" spans="1:43">
      <c r="A3" t="str">
        <f t="shared" ref="A3:A5" si="0">I3&amp;"_"&amp;C3&amp;"_"&amp;AK3</f>
        <v>102_Gross Earnings_</v>
      </c>
      <c r="B3" t="s">
        <v>119</v>
      </c>
      <c r="C3" t="s">
        <v>102</v>
      </c>
      <c r="D3" t="s">
        <v>103</v>
      </c>
      <c r="E3" s="1">
        <v>2811.52</v>
      </c>
      <c r="F3" s="28">
        <v>43598</v>
      </c>
      <c r="G3" t="s">
        <v>104</v>
      </c>
      <c r="I3">
        <v>102</v>
      </c>
      <c r="J3" t="s">
        <v>120</v>
      </c>
      <c r="K3" t="s">
        <v>121</v>
      </c>
      <c r="L3" t="s">
        <v>105</v>
      </c>
      <c r="M3" t="s">
        <v>105</v>
      </c>
      <c r="N3" t="s">
        <v>106</v>
      </c>
      <c r="Q3" s="5">
        <v>300000121845445</v>
      </c>
      <c r="W3" t="s">
        <v>107</v>
      </c>
      <c r="X3" t="s">
        <v>108</v>
      </c>
      <c r="Y3" t="s">
        <v>109</v>
      </c>
      <c r="AD3" t="s">
        <v>109</v>
      </c>
      <c r="AE3" t="s">
        <v>110</v>
      </c>
      <c r="AF3" t="s">
        <v>109</v>
      </c>
      <c r="AG3" t="s">
        <v>110</v>
      </c>
    </row>
    <row r="4" spans="1:43">
      <c r="A4" t="str">
        <f t="shared" si="0"/>
        <v>102_Gross Pay_</v>
      </c>
      <c r="B4" t="s">
        <v>119</v>
      </c>
      <c r="C4" t="s">
        <v>118</v>
      </c>
      <c r="D4" t="s">
        <v>103</v>
      </c>
      <c r="E4" s="1">
        <v>2811.52</v>
      </c>
      <c r="F4" s="28">
        <v>43598</v>
      </c>
      <c r="G4" t="s">
        <v>104</v>
      </c>
      <c r="I4">
        <v>102</v>
      </c>
      <c r="J4" t="s">
        <v>120</v>
      </c>
      <c r="K4" t="s">
        <v>121</v>
      </c>
      <c r="L4" t="s">
        <v>105</v>
      </c>
      <c r="M4" t="s">
        <v>105</v>
      </c>
      <c r="N4" t="s">
        <v>106</v>
      </c>
      <c r="Q4" s="5">
        <v>300000121845445</v>
      </c>
      <c r="W4" t="s">
        <v>107</v>
      </c>
      <c r="X4" t="s">
        <v>108</v>
      </c>
      <c r="Y4" t="s">
        <v>109</v>
      </c>
      <c r="AD4" t="s">
        <v>109</v>
      </c>
      <c r="AE4" t="s">
        <v>110</v>
      </c>
      <c r="AF4" t="s">
        <v>109</v>
      </c>
      <c r="AG4" t="s">
        <v>110</v>
      </c>
    </row>
    <row r="5" spans="1:43">
      <c r="A5" t="str">
        <f t="shared" si="0"/>
        <v>102_NIable by Category_X</v>
      </c>
      <c r="B5" t="s">
        <v>119</v>
      </c>
      <c r="C5" t="s">
        <v>111</v>
      </c>
      <c r="D5" t="s">
        <v>112</v>
      </c>
      <c r="E5" s="1">
        <v>2811.52</v>
      </c>
      <c r="F5" s="28">
        <v>43598</v>
      </c>
      <c r="G5" t="s">
        <v>104</v>
      </c>
      <c r="I5">
        <v>102</v>
      </c>
      <c r="J5" t="s">
        <v>120</v>
      </c>
      <c r="K5" t="s">
        <v>121</v>
      </c>
      <c r="L5" t="s">
        <v>105</v>
      </c>
      <c r="M5" t="s">
        <v>105</v>
      </c>
      <c r="N5" t="s">
        <v>106</v>
      </c>
      <c r="Q5" s="5">
        <v>300000121845445</v>
      </c>
      <c r="W5" t="s">
        <v>107</v>
      </c>
      <c r="X5" t="s">
        <v>108</v>
      </c>
      <c r="Y5" t="s">
        <v>109</v>
      </c>
      <c r="AD5" t="s">
        <v>109</v>
      </c>
      <c r="AE5" t="s">
        <v>110</v>
      </c>
      <c r="AF5" t="s">
        <v>109</v>
      </c>
      <c r="AG5" t="s">
        <v>110</v>
      </c>
      <c r="AH5" t="s">
        <v>42</v>
      </c>
      <c r="AI5" s="5">
        <v>300000121845424</v>
      </c>
      <c r="AJ5" t="s">
        <v>43</v>
      </c>
      <c r="AK5" t="s">
        <v>113</v>
      </c>
      <c r="AL5" t="s">
        <v>44</v>
      </c>
      <c r="AM5" t="s">
        <v>114</v>
      </c>
      <c r="AN5" t="s">
        <v>115</v>
      </c>
      <c r="AO5" t="s">
        <v>116</v>
      </c>
      <c r="AP5" t="s">
        <v>117</v>
      </c>
      <c r="AQ5" s="5">
        <v>300000121845445</v>
      </c>
    </row>
    <row r="6" spans="1:43">
      <c r="E6" s="1"/>
    </row>
    <row r="7" spans="1:43">
      <c r="E7" s="1"/>
    </row>
    <row r="8" spans="1:43">
      <c r="E8" s="1"/>
    </row>
    <row r="9" spans="1:43">
      <c r="E9" s="1"/>
    </row>
    <row r="10" spans="1:43">
      <c r="E10" s="1"/>
    </row>
    <row r="11" spans="1:43">
      <c r="E11" s="1"/>
    </row>
    <row r="12" spans="1:43">
      <c r="E12" s="1"/>
    </row>
    <row r="13" spans="1:43">
      <c r="E13" s="1"/>
    </row>
    <row r="14" spans="1:43">
      <c r="E14" s="1"/>
    </row>
    <row r="15" spans="1:43">
      <c r="E15" s="1"/>
    </row>
    <row r="16" spans="1:43">
      <c r="E16" s="1"/>
    </row>
  </sheetData>
  <sortState xmlns:xlrd2="http://schemas.microsoft.com/office/spreadsheetml/2017/richdata2" ref="A3:AQ17">
    <sortCondition ref="I3:I17"/>
    <sortCondition ref="C3:C17"/>
    <sortCondition ref="F3:F17"/>
    <sortCondition ref="E3:E1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0"/>
  <sheetViews>
    <sheetView topLeftCell="R1" workbookViewId="0">
      <selection activeCell="R6" sqref="A6:XFD198856"/>
    </sheetView>
  </sheetViews>
  <sheetFormatPr defaultRowHeight="15"/>
  <cols>
    <col min="1" max="1" width="55.42578125" bestFit="1" customWidth="1"/>
    <col min="2" max="2" width="17" bestFit="1" customWidth="1"/>
    <col min="3" max="3" width="47.140625" bestFit="1" customWidth="1"/>
    <col min="4" max="4" width="95.5703125" bestFit="1" customWidth="1"/>
    <col min="5" max="5" width="16" bestFit="1" customWidth="1"/>
    <col min="6" max="6" width="14.85546875" bestFit="1" customWidth="1"/>
    <col min="7" max="7" width="18" bestFit="1" customWidth="1"/>
    <col min="8" max="8" width="29.42578125" bestFit="1" customWidth="1"/>
    <col min="9" max="9" width="31.85546875" bestFit="1" customWidth="1"/>
    <col min="10" max="10" width="23.7109375" bestFit="1" customWidth="1"/>
    <col min="11" max="11" width="21.85546875" bestFit="1" customWidth="1"/>
    <col min="12" max="13" width="56.85546875" bestFit="1" customWidth="1"/>
    <col min="14" max="14" width="18.42578125" bestFit="1" customWidth="1"/>
    <col min="15" max="15" width="21.42578125" bestFit="1" customWidth="1"/>
    <col min="16" max="16" width="33.140625" bestFit="1" customWidth="1"/>
    <col min="17" max="17" width="29.42578125" style="5" bestFit="1" customWidth="1"/>
    <col min="18" max="18" width="20.140625" bestFit="1" customWidth="1"/>
    <col min="19" max="19" width="15.7109375" bestFit="1" customWidth="1"/>
    <col min="20" max="20" width="12" bestFit="1" customWidth="1"/>
    <col min="21" max="21" width="19" bestFit="1" customWidth="1"/>
    <col min="22" max="22" width="17.85546875" bestFit="1" customWidth="1"/>
    <col min="23" max="23" width="28.5703125" bestFit="1" customWidth="1"/>
    <col min="24" max="24" width="35.5703125" style="5" bestFit="1" customWidth="1"/>
    <col min="25" max="25" width="13.42578125" bestFit="1" customWidth="1"/>
    <col min="26" max="26" width="20.28515625" bestFit="1" customWidth="1"/>
    <col min="27" max="27" width="15.140625" bestFit="1" customWidth="1"/>
    <col min="28" max="28" width="22.140625" bestFit="1" customWidth="1"/>
    <col min="29" max="29" width="14.140625" bestFit="1" customWidth="1"/>
    <col min="30" max="30" width="21" bestFit="1" customWidth="1"/>
    <col min="31" max="31" width="32.7109375" bestFit="1" customWidth="1"/>
    <col min="32" max="32" width="35.140625" style="5" bestFit="1" customWidth="1"/>
  </cols>
  <sheetData>
    <row r="1" spans="1:3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 s="5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 s="5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 s="5">
        <v>32</v>
      </c>
    </row>
    <row r="2" spans="1:32">
      <c r="A2" s="2" t="s">
        <v>70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6" t="s">
        <v>15</v>
      </c>
      <c r="R2" s="2" t="s">
        <v>21</v>
      </c>
      <c r="S2" s="7" t="s">
        <v>28</v>
      </c>
      <c r="T2" s="2" t="s">
        <v>29</v>
      </c>
      <c r="U2" s="2" t="s">
        <v>30</v>
      </c>
      <c r="V2" s="2" t="s">
        <v>31</v>
      </c>
      <c r="W2" s="6" t="s">
        <v>32</v>
      </c>
      <c r="X2" s="6" t="s">
        <v>33</v>
      </c>
      <c r="Y2" s="6" t="s">
        <v>34</v>
      </c>
      <c r="Z2" s="2" t="s">
        <v>35</v>
      </c>
      <c r="AA2" s="6" t="s">
        <v>36</v>
      </c>
      <c r="AB2" s="2" t="s">
        <v>37</v>
      </c>
      <c r="AC2" s="6" t="s">
        <v>38</v>
      </c>
      <c r="AD2" s="2" t="s">
        <v>39</v>
      </c>
      <c r="AE2" s="6" t="s">
        <v>40</v>
      </c>
      <c r="AF2" s="6" t="s">
        <v>41</v>
      </c>
    </row>
    <row r="3" spans="1:32">
      <c r="A3" t="str">
        <f t="shared" ref="A3:A5" si="0">I3&amp;"_"&amp;C3&amp;"_"&amp;Z3</f>
        <v>102_Gross Earnings_</v>
      </c>
      <c r="B3" t="s">
        <v>119</v>
      </c>
      <c r="C3" t="s">
        <v>102</v>
      </c>
      <c r="D3" t="s">
        <v>103</v>
      </c>
      <c r="E3" s="1">
        <v>2811.52</v>
      </c>
      <c r="F3" s="28">
        <v>43598</v>
      </c>
      <c r="G3" t="s">
        <v>104</v>
      </c>
      <c r="I3">
        <v>102</v>
      </c>
      <c r="J3" t="s">
        <v>120</v>
      </c>
      <c r="K3" t="s">
        <v>121</v>
      </c>
      <c r="L3" t="s">
        <v>105</v>
      </c>
      <c r="M3" t="s">
        <v>105</v>
      </c>
      <c r="N3" t="s">
        <v>106</v>
      </c>
      <c r="Q3" s="5">
        <v>300000121845445</v>
      </c>
      <c r="R3" t="s">
        <v>107</v>
      </c>
      <c r="S3" s="28">
        <v>43604</v>
      </c>
      <c r="T3" t="s">
        <v>110</v>
      </c>
      <c r="U3" t="s">
        <v>109</v>
      </c>
      <c r="V3" t="s">
        <v>110</v>
      </c>
    </row>
    <row r="4" spans="1:32">
      <c r="A4" t="str">
        <f t="shared" si="0"/>
        <v>102_Gross Pay_</v>
      </c>
      <c r="B4" t="s">
        <v>119</v>
      </c>
      <c r="C4" t="s">
        <v>118</v>
      </c>
      <c r="D4" t="s">
        <v>103</v>
      </c>
      <c r="E4" s="1">
        <v>2811.52</v>
      </c>
      <c r="F4" s="28">
        <v>43598</v>
      </c>
      <c r="G4" t="s">
        <v>104</v>
      </c>
      <c r="I4">
        <v>102</v>
      </c>
      <c r="J4" t="s">
        <v>120</v>
      </c>
      <c r="K4" t="s">
        <v>121</v>
      </c>
      <c r="L4" t="s">
        <v>105</v>
      </c>
      <c r="M4" t="s">
        <v>105</v>
      </c>
      <c r="N4" t="s">
        <v>106</v>
      </c>
      <c r="Q4" s="5">
        <v>300000121845445</v>
      </c>
      <c r="R4" t="s">
        <v>107</v>
      </c>
      <c r="S4" s="28">
        <v>43604</v>
      </c>
      <c r="T4" t="s">
        <v>110</v>
      </c>
      <c r="U4" t="s">
        <v>109</v>
      </c>
      <c r="V4" t="s">
        <v>110</v>
      </c>
    </row>
    <row r="5" spans="1:32">
      <c r="A5" t="str">
        <f t="shared" si="0"/>
        <v>102_NIable by Category_X</v>
      </c>
      <c r="B5" t="s">
        <v>119</v>
      </c>
      <c r="C5" t="s">
        <v>111</v>
      </c>
      <c r="D5" t="s">
        <v>112</v>
      </c>
      <c r="E5" s="1">
        <v>2811.52</v>
      </c>
      <c r="F5" s="28">
        <v>43598</v>
      </c>
      <c r="G5" t="s">
        <v>104</v>
      </c>
      <c r="I5">
        <v>102</v>
      </c>
      <c r="J5" t="s">
        <v>120</v>
      </c>
      <c r="K5" t="s">
        <v>121</v>
      </c>
      <c r="L5" t="s">
        <v>105</v>
      </c>
      <c r="M5" t="s">
        <v>105</v>
      </c>
      <c r="N5" t="s">
        <v>106</v>
      </c>
      <c r="Q5" s="5">
        <v>300000121845445</v>
      </c>
      <c r="R5" t="s">
        <v>107</v>
      </c>
      <c r="S5" s="28">
        <v>43604</v>
      </c>
      <c r="T5" t="s">
        <v>110</v>
      </c>
      <c r="U5" t="s">
        <v>109</v>
      </c>
      <c r="V5" t="s">
        <v>110</v>
      </c>
      <c r="W5" t="s">
        <v>42</v>
      </c>
      <c r="X5" s="5">
        <v>300000121845424</v>
      </c>
      <c r="Y5" t="s">
        <v>43</v>
      </c>
      <c r="Z5" t="s">
        <v>113</v>
      </c>
      <c r="AA5" t="s">
        <v>44</v>
      </c>
      <c r="AB5" t="s">
        <v>114</v>
      </c>
      <c r="AC5" t="s">
        <v>115</v>
      </c>
      <c r="AD5" t="s">
        <v>116</v>
      </c>
      <c r="AE5" t="s">
        <v>117</v>
      </c>
      <c r="AF5" s="5">
        <v>300000121845445</v>
      </c>
    </row>
    <row r="6" spans="1:32">
      <c r="E6" s="1"/>
    </row>
    <row r="7" spans="1:32">
      <c r="E7" s="1"/>
    </row>
    <row r="8" spans="1:32">
      <c r="E8" s="1"/>
    </row>
    <row r="9" spans="1:32">
      <c r="E9" s="1"/>
    </row>
    <row r="10" spans="1:32">
      <c r="E10" s="1"/>
    </row>
    <row r="11" spans="1:32">
      <c r="E11" s="1"/>
    </row>
    <row r="12" spans="1:32">
      <c r="E12" s="1"/>
    </row>
    <row r="13" spans="1:32">
      <c r="E13" s="1"/>
    </row>
    <row r="14" spans="1:32">
      <c r="E14" s="1"/>
    </row>
    <row r="15" spans="1:32">
      <c r="E15" s="1"/>
    </row>
    <row r="16" spans="1:32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</sheetData>
  <sortState xmlns:xlrd2="http://schemas.microsoft.com/office/spreadsheetml/2017/richdata2" ref="A3:AF21">
    <sortCondition ref="I3:I21"/>
    <sortCondition ref="C3:C21"/>
    <sortCondition ref="F3:F21"/>
    <sortCondition ref="E3:E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"/>
  <sheetViews>
    <sheetView workbookViewId="0">
      <selection activeCell="B19" sqref="B19"/>
    </sheetView>
  </sheetViews>
  <sheetFormatPr defaultRowHeight="15"/>
  <cols>
    <col min="1" max="1" width="38.85546875" customWidth="1"/>
    <col min="5" max="5" width="28.28515625" customWidth="1"/>
    <col min="17" max="17" width="14" style="5" bestFit="1" customWidth="1"/>
    <col min="23" max="24" width="14" style="5" bestFit="1" customWidth="1"/>
    <col min="26" max="26" width="14" style="5" bestFit="1" customWidth="1"/>
    <col min="28" max="28" width="14" style="5" bestFit="1" customWidth="1"/>
    <col min="30" max="32" width="14" style="5" bestFit="1" customWidth="1"/>
  </cols>
  <sheetData>
    <row r="1" spans="1:3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 s="5">
        <v>17</v>
      </c>
      <c r="R1">
        <v>18</v>
      </c>
      <c r="T1">
        <v>19</v>
      </c>
      <c r="U1">
        <v>20</v>
      </c>
      <c r="V1">
        <v>21</v>
      </c>
      <c r="W1" s="5">
        <v>22</v>
      </c>
      <c r="X1" s="5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 s="5">
        <v>30</v>
      </c>
      <c r="AF1" s="5">
        <v>31</v>
      </c>
      <c r="AG1">
        <v>32</v>
      </c>
    </row>
    <row r="2" spans="1:33" ht="31.5">
      <c r="A2" s="2" t="s">
        <v>70</v>
      </c>
      <c r="B2" s="2" t="s">
        <v>45</v>
      </c>
      <c r="C2" s="2" t="s">
        <v>46</v>
      </c>
      <c r="D2" s="2" t="s">
        <v>1</v>
      </c>
      <c r="E2" s="2" t="s">
        <v>2</v>
      </c>
      <c r="F2" s="2" t="s">
        <v>7</v>
      </c>
      <c r="G2" s="2" t="s">
        <v>47</v>
      </c>
      <c r="H2" s="2" t="s">
        <v>9</v>
      </c>
      <c r="I2" s="2" t="s">
        <v>48</v>
      </c>
      <c r="J2" s="2" t="s">
        <v>5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2" t="s">
        <v>54</v>
      </c>
      <c r="Q2" s="6" t="s">
        <v>55</v>
      </c>
      <c r="R2" s="2" t="s">
        <v>4</v>
      </c>
      <c r="S2" s="7" t="s">
        <v>100</v>
      </c>
      <c r="T2" s="2" t="s">
        <v>56</v>
      </c>
      <c r="U2" s="2" t="s">
        <v>57</v>
      </c>
      <c r="V2" s="2" t="s">
        <v>58</v>
      </c>
      <c r="W2" s="6" t="s">
        <v>59</v>
      </c>
      <c r="X2" s="2" t="s">
        <v>60</v>
      </c>
      <c r="Y2" s="2" t="s">
        <v>61</v>
      </c>
      <c r="Z2" s="2" t="s">
        <v>62</v>
      </c>
      <c r="AA2" s="2" t="s">
        <v>63</v>
      </c>
      <c r="AB2" s="2" t="s">
        <v>64</v>
      </c>
      <c r="AC2" s="2" t="s">
        <v>65</v>
      </c>
      <c r="AD2" s="2" t="s">
        <v>66</v>
      </c>
      <c r="AE2" s="6" t="s">
        <v>67</v>
      </c>
      <c r="AF2" s="2" t="s">
        <v>68</v>
      </c>
      <c r="AG2" s="2" t="s">
        <v>69</v>
      </c>
    </row>
    <row r="3" spans="1:33" ht="84">
      <c r="A3" t="str">
        <f>F3&amp;"_"&amp;D3&amp;"_"&amp;Y3</f>
        <v>102_Gross Earnings_</v>
      </c>
      <c r="B3" s="26">
        <v>2811.52</v>
      </c>
      <c r="C3" s="29">
        <v>43598</v>
      </c>
      <c r="D3" s="27" t="s">
        <v>102</v>
      </c>
      <c r="E3" s="27" t="s">
        <v>103</v>
      </c>
      <c r="F3" s="27">
        <v>102</v>
      </c>
      <c r="G3" s="27" t="s">
        <v>120</v>
      </c>
      <c r="H3" s="27" t="s">
        <v>121</v>
      </c>
      <c r="I3" s="27" t="s">
        <v>105</v>
      </c>
      <c r="J3" s="27" t="s">
        <v>104</v>
      </c>
      <c r="K3" s="3"/>
      <c r="L3" s="3"/>
      <c r="M3" s="3"/>
      <c r="N3" s="3"/>
      <c r="O3" s="3"/>
      <c r="P3" s="3"/>
      <c r="Q3" s="30">
        <v>300000121845445</v>
      </c>
      <c r="R3" s="29">
        <v>43598</v>
      </c>
      <c r="S3" s="27"/>
      <c r="T3" s="27" t="s">
        <v>105</v>
      </c>
      <c r="U3" s="3"/>
      <c r="V3" s="3"/>
      <c r="W3" s="31"/>
      <c r="X3" s="3"/>
      <c r="Y3" s="4"/>
      <c r="Z3" s="3"/>
      <c r="AA3" s="4"/>
      <c r="AB3" s="3"/>
      <c r="AC3" s="4"/>
      <c r="AD3" s="3"/>
      <c r="AE3" s="31"/>
      <c r="AF3" s="3"/>
      <c r="AG3" s="4"/>
    </row>
    <row r="4" spans="1:33" ht="84">
      <c r="A4" t="str">
        <f t="shared" ref="A4" si="0">F4&amp;"_"&amp;D4&amp;"_"&amp;Y4</f>
        <v>102_Gross Pay_</v>
      </c>
      <c r="B4" s="26">
        <v>2811.52</v>
      </c>
      <c r="C4" s="29">
        <v>43598</v>
      </c>
      <c r="D4" s="27" t="s">
        <v>118</v>
      </c>
      <c r="E4" s="27" t="s">
        <v>103</v>
      </c>
      <c r="F4" s="27">
        <v>102</v>
      </c>
      <c r="G4" s="27" t="s">
        <v>120</v>
      </c>
      <c r="H4" s="27" t="s">
        <v>121</v>
      </c>
      <c r="I4" s="27" t="s">
        <v>105</v>
      </c>
      <c r="J4" s="27" t="s">
        <v>104</v>
      </c>
      <c r="K4" s="3"/>
      <c r="L4" s="3"/>
      <c r="M4" s="3"/>
      <c r="N4" s="3"/>
      <c r="O4" s="3"/>
      <c r="P4" s="3"/>
      <c r="Q4" s="30">
        <v>300000121845445</v>
      </c>
      <c r="R4" s="29">
        <v>43598</v>
      </c>
      <c r="S4" s="27"/>
      <c r="T4" s="27" t="s">
        <v>105</v>
      </c>
      <c r="U4" s="3"/>
      <c r="V4" s="3"/>
      <c r="W4" s="31"/>
      <c r="X4" s="3"/>
      <c r="Y4" s="4"/>
      <c r="Z4" s="3"/>
      <c r="AA4" s="4"/>
      <c r="AB4" s="3"/>
      <c r="AC4" s="4"/>
      <c r="AD4" s="3"/>
      <c r="AE4" s="31"/>
      <c r="AF4" s="3"/>
      <c r="AG4" s="4"/>
    </row>
  </sheetData>
  <sortState xmlns:xlrd2="http://schemas.microsoft.com/office/spreadsheetml/2017/richdata2" ref="A3:AM4">
    <sortCondition ref="F3:F4"/>
    <sortCondition ref="D3:D4"/>
    <sortCondition ref="R3:R4"/>
    <sortCondition ref="B3:B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9.140625" defaultRowHeight="15"/>
  <cols>
    <col min="1" max="1" width="55.42578125" bestFit="1" customWidth="1"/>
    <col min="2" max="2" width="25.140625" bestFit="1" customWidth="1"/>
    <col min="3" max="3" width="17.7109375" bestFit="1" customWidth="1"/>
    <col min="4" max="10" width="11.140625" bestFit="1" customWidth="1"/>
    <col min="11" max="22" width="8.85546875" customWidth="1"/>
    <col min="23" max="16384" width="9.140625" style="11"/>
  </cols>
  <sheetData>
    <row r="1" spans="1:22" ht="42">
      <c r="A1" s="8" t="s">
        <v>70</v>
      </c>
      <c r="B1" s="9" t="s">
        <v>71</v>
      </c>
      <c r="C1" s="10" t="s">
        <v>72</v>
      </c>
      <c r="D1" s="10" t="s">
        <v>73</v>
      </c>
      <c r="E1" s="9" t="s">
        <v>74</v>
      </c>
      <c r="F1" s="9" t="s">
        <v>75</v>
      </c>
      <c r="G1" s="9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42</v>
      </c>
      <c r="N1" s="8" t="s">
        <v>82</v>
      </c>
      <c r="O1" s="8" t="s">
        <v>43</v>
      </c>
      <c r="P1" s="8" t="s">
        <v>83</v>
      </c>
      <c r="Q1" s="8" t="s">
        <v>44</v>
      </c>
      <c r="R1" s="8" t="s">
        <v>84</v>
      </c>
      <c r="S1" s="8" t="s">
        <v>85</v>
      </c>
      <c r="T1" s="8" t="s">
        <v>86</v>
      </c>
      <c r="U1" s="2" t="s">
        <v>40</v>
      </c>
      <c r="V1" s="2" t="s">
        <v>41</v>
      </c>
    </row>
    <row r="2" spans="1:22">
      <c r="A2" t="s">
        <v>122</v>
      </c>
      <c r="B2" s="11" t="str">
        <f>_xlfn.IFNA(TEXT(VLOOKUP($A2,HCM!$A$2:$N$4,1,FALSE),"0"),"Not Loaded")</f>
        <v>102_Gross Earnings_</v>
      </c>
      <c r="C2" s="11" t="str">
        <f>IF($B2="Not Loaded","Not Loaded",IF(VLOOKUP($A2,STG!$A$3:$AQ$1141,6,FALSE)=VLOOKUP($A2,PBL!$A$3:$AQ$1145,6,FALSE),IF(VLOOKUP($A2,PBL!$A$3:$AF$1145,6,FALSE)=ROUND(VLOOKUP($A2,HCM!$A$2:$AH$4,18,FALSE),0),"OK","HCM&lt;&gt;HDL"),"STG&lt;&gt;HDL"))</f>
        <v>OK</v>
      </c>
      <c r="D2" s="11" t="str">
        <f>IF($B2="Not Loaded","Not Loaded",IF(VLOOKUP($A2,STG!$A$3:$AQ$1141,5,FALSE)=VLOOKUP($A2,PBL!$A$3:$AQ$1145,5,FALSE),IF(VLOOKUP($A2,PBL!$A$3:$AF$1145,5,FALSE)=VLOOKUP($A2,HCM!$A$2:$AH$4,2,FALSE),"OK","HCM&lt;&gt;HDL"),"STG&lt;&gt;HDL"))</f>
        <v>OK</v>
      </c>
      <c r="E2" s="11" t="str">
        <f>IF($B2="Not Loaded","Not Loaded",IF(VLOOKUP($A2,STG!$A$3:$AQ$1141,3,FALSE)=VLOOKUP($A2,PBL!$A$3:$AQ$1145,3,FALSE),IF(VLOOKUP($A2,PBL!$A$3:$AF$1145,3,FALSE)=VLOOKUP($A2,HCM!$A$2:$AH$4,4,FALSE),"OK","HCM&lt;&gt;HDL"),"STG&lt;&gt;HDL"))</f>
        <v>OK</v>
      </c>
      <c r="F2" s="11" t="str">
        <f>IF($B2="Not Loaded","Not Loaded",IF(VLOOKUP($A2,STG!$A$3:$AQ$1141,4,FALSE)=VLOOKUP($A2,PBL!$A$3:$AQ$1145,4,FALSE),IF(VLOOKUP($A2,PBL!$A$3:$AF$1145,4,FALSE)=VLOOKUP($A2,HCM!$A$2:$AH$4,5,FALSE),"OK","HCM&lt;&gt;HDL"),"STG&lt;&gt;HDL"))</f>
        <v>OK</v>
      </c>
      <c r="G2" s="11" t="str">
        <f>IF($B2="Not Loaded","Not Loaded",IF(VLOOKUP($A2,STG!$A$3:$AQ$1141,7,FALSE)=VLOOKUP($A2,PBL!$A$3:$AQ$1145,7,FALSE),IF(VLOOKUP($A2,PBL!$A$3:$AF$1145,7,FALSE)=VLOOKUP($A2,HCM!$A$2:$AH$4,10,FALSE),"OK","HCM&lt;&gt;HDL"),"STG&lt;&gt;HDL"))</f>
        <v>OK</v>
      </c>
      <c r="H2" s="11" t="str">
        <f>IF($B2="Not Loaded","Not Loaded",IF(VLOOKUP($A2,STG!$A$3:$AQ$1141,9,FALSE)=VLOOKUP($A2,PBL!$A$3:$AQ$1145,9,FALSE),IF(VLOOKUP($A2,PBL!$A$3:$AF$1145,9,FALSE)=VLOOKUP($A2,HCM!$A$2:$AH$4,6,FALSE),"OK","HCM&lt;&gt;HDL"),"STG&lt;&gt;HDL"))</f>
        <v>OK</v>
      </c>
      <c r="I2" s="11" t="str">
        <f>IF($B2="Not Loaded","Not Loaded",IF(VLOOKUP($A2,STG!$A$3:$AQ$1141,11,FALSE)=VLOOKUP($A2,PBL!$A$3:$AQ$1145,11,FALSE),IF(VLOOKUP($A2,PBL!$A$3:$AF$1145,11,FALSE)=VLOOKUP($A2,HCM!$A$2:$AH$4,8,FALSE),"OK","HCM&lt;&gt;HDL"),"STG&lt;&gt;HDL"))</f>
        <v>OK</v>
      </c>
      <c r="J2" s="11" t="str">
        <f>IF($B2="Not Loaded","Not Loaded",IF(VLOOKUP($A2,STG!$A$3:$AQ$1141,12,FALSE)=VLOOKUP($A2,PBL!$A$3:$AQ$1145,12,FALSE),IF(VLOOKUP($A2,PBL!$A$3:$AF$1145,12,FALSE)=VLOOKUP($A2,HCM!$A$2:$AH$4,9,FALSE),"OK","HCM&lt;&gt;HDL"),"STG&lt;&gt;HDL"))</f>
        <v>OK</v>
      </c>
      <c r="K2" s="11" t="str">
        <f>IF($B2="Not Loaded","Not Loaded",IF(VLOOKUP($A2,STG!$A$3:$AQ$1141,13,FALSE)=VLOOKUP($A2,PBL!$A$3:$AQ$1145,13,FALSE),IF(VLOOKUP($A2,PBL!$A$3:$AF$1145,13,FALSE)=VLOOKUP($A2,HCM!$A$2:$AH$4,20,FALSE),"OK","HCM&lt;&gt;HDL"),"STG&lt;&gt;HDL"))</f>
        <v>OK</v>
      </c>
      <c r="L2" s="11" t="str">
        <f>IF($B2="Not Loaded","Not Loaded",IF(VLOOKUP($A2,STG!$A$3:$AQ$1141,17,FALSE)=VLOOKUP($A2,PBL!$A$3:$AQ$1145,17,FALSE),IF(VLOOKUP($A2,PBL!$A$3:$AF$1145,17,FALSE)=VLOOKUP($A2,HCM!$A$2:$AH$4,17,FALSE),"OK","HCM&lt;&gt;HDL"),"STG&lt;&gt;HDL"))</f>
        <v>OK</v>
      </c>
      <c r="M2" s="11" t="str">
        <f>IF($B2="Not Loaded","Not Loaded",IF(VLOOKUP($A2,STG!$A$3:$AQ$1141,34,FALSE)=VLOOKUP($A2,PBL!$A$3:$AQ$1145,23,FALSE),IF(VLOOKUP($A2,PBL!$A$3:$AF$1145,23,FALSE)=VLOOKUP($A2,HCM!$A$2:$AH$4,22,FALSE),"OK","HCM&lt;&gt;HDL"),"STG&lt;&gt;HDL"))</f>
        <v>OK</v>
      </c>
      <c r="N2" s="11" t="str">
        <f>IF($B2="Not Loaded","Not Loaded",IF(VLOOKUP($A2,STG!$A$3:$AQ$1141,35,FALSE)=VLOOKUP($A2,PBL!$A$3:$AQ$1145,24,FALSE),IF(VLOOKUP($A2,PBL!$A$3:$AF$1145,24,FALSE)=VLOOKUP($A2,HCM!$A$2:$AH$4,23,FALSE),"OK","HCM&lt;&gt;HDL"),"STG&lt;&gt;HDL"))</f>
        <v>OK</v>
      </c>
      <c r="O2" s="11" t="str">
        <f>IF($B2="Not Loaded","Not Loaded",IF(VLOOKUP($A2,STG!$A$3:$AQ$1141,36,FALSE)=VLOOKUP($A2,PBL!$A$3:$AQ$1145,25,FALSE),IF(VLOOKUP($A2,PBL!$A$3:$AF$1145,25,FALSE)=VLOOKUP($A2,HCM!$A$2:$AH$4,24,FALSE),"OK","HCM&lt;&gt;HDL"),"STG&lt;&gt;HDL"))</f>
        <v>OK</v>
      </c>
      <c r="P2" s="11" t="str">
        <f>IF($B2="Not Loaded","Not Loaded",IF(VLOOKUP($A2,STG!$A$3:$AQ$1141,37,FALSE)=VLOOKUP($A2,PBL!$A$3:$AQ$1145,26,FALSE),IF(VLOOKUP($A2,PBL!$A$3:$AF$1145,26,FALSE)=VLOOKUP($A2,HCM!$A$2:$AH$4,25,FALSE),"OK","HCM&lt;&gt;HDL"),"STG&lt;&gt;HDL"))</f>
        <v>OK</v>
      </c>
      <c r="Q2" s="11" t="str">
        <f>IF($B2="Not Loaded","Not Loaded",IF(VLOOKUP($A2,STG!$A$3:$AQ$1141,38,FALSE)=VLOOKUP($A2,PBL!$A$3:$AQ$1145,27,FALSE),IF(VLOOKUP($A2,PBL!$A$3:$AF$1145,27,FALSE)=VLOOKUP($A2,HCM!$A$2:$AH$4,26,FALSE),"OK","HCM&lt;&gt;HDL"),"STG&lt;&gt;HDL"))</f>
        <v>OK</v>
      </c>
      <c r="R2" s="11" t="str">
        <f>IF($B2="Not Loaded","Not Loaded",IF(VLOOKUP($A2,STG!$A$3:$AQ$1141,39,FALSE)=VLOOKUP($A2,PBL!$A$3:$AQ$1145,28,FALSE),IF(VLOOKUP($A2,PBL!$A$3:$AF$1145,28,FALSE)=VLOOKUP($A2,HCM!$A$2:$AH$4,27,FALSE),"OK","HCM&lt;&gt;HDL"),"STG&lt;&gt;HDL"))</f>
        <v>OK</v>
      </c>
      <c r="S2" s="11" t="str">
        <f>IF($B2="Not Loaded","Not Loaded",IF(VLOOKUP($A2,STG!$A$3:$AQ$1141,40,FALSE)=VLOOKUP($A2,PBL!$A$3:$AQ$1145,29,FALSE),IF(VLOOKUP($A2,PBL!$A$3:$AF$1145,29,FALSE)=VLOOKUP($A2,HCM!$A$2:$AH$4,28,FALSE),"OK","HCM&lt;&gt;HDL"),"STG&lt;&gt;HDL"))</f>
        <v>OK</v>
      </c>
      <c r="T2" s="11" t="str">
        <f>IF($B2="Not Loaded","Not Loaded",IF(VLOOKUP($A2,STG!$A$3:$AQ$1141,41,FALSE)=VLOOKUP($A2,PBL!$A$3:$AQ$1145,30,FALSE),IF(VLOOKUP($A2,PBL!$A$3:$AF$1145,30,FALSE)=VLOOKUP($A2,HCM!$A$2:$AH$4,29,FALSE),"OK","HCM&lt;&gt;HDL"),"STG&lt;&gt;HDL"))</f>
        <v>OK</v>
      </c>
      <c r="U2" s="11" t="str">
        <f>IF($B2="Not Loaded","Not Loaded",IF(VLOOKUP($A2,STG!$A$3:$AQ$1141,42,FALSE)=VLOOKUP($A2,PBL!$A$3:$AQ$1145,31,FALSE),IF(VLOOKUP($A2,PBL!$A$3:$AF$1145,31,FALSE)=VLOOKUP($A2,HCM!$A$2:$AH$4,30,FALSE),"OK","HCM&lt;&gt;HDL"),"STG&lt;&gt;HDL"))</f>
        <v>OK</v>
      </c>
      <c r="V2" s="11" t="str">
        <f>IF($B2="Not Loaded","Not Loaded",IF(VLOOKUP($A2,STG!$A$3:$AQ$1141,43,FALSE)=VLOOKUP($A2,PBL!$A$3:$AQ$1145,32,FALSE),IF(VLOOKUP($A2,PBL!$A$3:$AF$1145,32,FALSE)=VLOOKUP($A2,HCM!$A$2:$AH$4,31,FALSE),"OK","HCM&lt;&gt;HDL"),"STG&lt;&gt;HDL"))</f>
        <v>OK</v>
      </c>
    </row>
    <row r="3" spans="1:22">
      <c r="A3" t="s">
        <v>123</v>
      </c>
      <c r="B3" s="11" t="str">
        <f>_xlfn.IFNA(TEXT(VLOOKUP($A3,HCM!$A$2:$N$4,1,FALSE),"0"),"Not Loaded")</f>
        <v>102_Gross Pay_</v>
      </c>
      <c r="C3" s="11" t="str">
        <f>IF($B3="Not Loaded","Not Loaded",IF(VLOOKUP($A3,STG!$A$3:$AQ$1141,6,FALSE)=VLOOKUP($A3,PBL!$A$3:$AQ$1145,6,FALSE),IF(VLOOKUP($A3,PBL!$A$3:$AF$1145,6,FALSE)=ROUND(VLOOKUP($A3,HCM!$A$2:$AH$4,18,FALSE),0),"OK","HCM&lt;&gt;HDL"),"STG&lt;&gt;HDL"))</f>
        <v>OK</v>
      </c>
      <c r="D3" s="11" t="str">
        <f>IF($B3="Not Loaded","Not Loaded",IF(VLOOKUP($A3,STG!$A$3:$AQ$1141,5,FALSE)=VLOOKUP($A3,PBL!$A$3:$AQ$1145,5,FALSE),IF(VLOOKUP($A3,PBL!$A$3:$AF$1145,5,FALSE)=VLOOKUP($A3,HCM!$A$2:$AH$4,2,FALSE),"OK","HCM&lt;&gt;HDL"),"STG&lt;&gt;HDL"))</f>
        <v>OK</v>
      </c>
      <c r="E3" s="11" t="str">
        <f>IF($B3="Not Loaded","Not Loaded",IF(VLOOKUP($A3,STG!$A$3:$AQ$1141,3,FALSE)=VLOOKUP($A3,PBL!$A$3:$AQ$1145,3,FALSE),IF(VLOOKUP($A3,PBL!$A$3:$AF$1145,3,FALSE)=VLOOKUP($A3,HCM!$A$2:$AH$4,4,FALSE),"OK","HCM&lt;&gt;HDL"),"STG&lt;&gt;HDL"))</f>
        <v>OK</v>
      </c>
      <c r="F3" s="11" t="str">
        <f>IF($B3="Not Loaded","Not Loaded",IF(VLOOKUP($A3,STG!$A$3:$AQ$1141,4,FALSE)=VLOOKUP($A3,PBL!$A$3:$AQ$1145,4,FALSE),IF(VLOOKUP($A3,PBL!$A$3:$AF$1145,4,FALSE)=VLOOKUP($A3,HCM!$A$2:$AH$4,5,FALSE),"OK","HCM&lt;&gt;HDL"),"STG&lt;&gt;HDL"))</f>
        <v>OK</v>
      </c>
      <c r="G3" s="11" t="str">
        <f>IF($B3="Not Loaded","Not Loaded",IF(VLOOKUP($A3,STG!$A$3:$AQ$1141,7,FALSE)=VLOOKUP($A3,PBL!$A$3:$AQ$1145,7,FALSE),IF(VLOOKUP($A3,PBL!$A$3:$AF$1145,7,FALSE)=VLOOKUP($A3,HCM!$A$2:$AH$4,10,FALSE),"OK","HCM&lt;&gt;HDL"),"STG&lt;&gt;HDL"))</f>
        <v>OK</v>
      </c>
      <c r="H3" s="11" t="str">
        <f>IF($B3="Not Loaded","Not Loaded",IF(VLOOKUP($A3,STG!$A$3:$AQ$1141,9,FALSE)=VLOOKUP($A3,PBL!$A$3:$AQ$1145,9,FALSE),IF(VLOOKUP($A3,PBL!$A$3:$AF$1145,9,FALSE)=VLOOKUP($A3,HCM!$A$2:$AH$4,6,FALSE),"OK","HCM&lt;&gt;HDL"),"STG&lt;&gt;HDL"))</f>
        <v>OK</v>
      </c>
      <c r="I3" s="11" t="str">
        <f>IF($B3="Not Loaded","Not Loaded",IF(VLOOKUP($A3,STG!$A$3:$AQ$1141,11,FALSE)=VLOOKUP($A3,PBL!$A$3:$AQ$1145,11,FALSE),IF(VLOOKUP($A3,PBL!$A$3:$AF$1145,11,FALSE)=VLOOKUP($A3,HCM!$A$2:$AH$4,8,FALSE),"OK","HCM&lt;&gt;HDL"),"STG&lt;&gt;HDL"))</f>
        <v>OK</v>
      </c>
      <c r="J3" s="11" t="str">
        <f>IF($B3="Not Loaded","Not Loaded",IF(VLOOKUP($A3,STG!$A$3:$AQ$1141,12,FALSE)=VLOOKUP($A3,PBL!$A$3:$AQ$1145,12,FALSE),IF(VLOOKUP($A3,PBL!$A$3:$AF$1145,12,FALSE)=VLOOKUP($A3,HCM!$A$2:$AH$4,9,FALSE),"OK","HCM&lt;&gt;HDL"),"STG&lt;&gt;HDL"))</f>
        <v>OK</v>
      </c>
      <c r="K3" s="11" t="str">
        <f>IF($B3="Not Loaded","Not Loaded",IF(VLOOKUP($A3,STG!$A$3:$AQ$1141,13,FALSE)=VLOOKUP($A3,PBL!$A$3:$AQ$1145,13,FALSE),IF(VLOOKUP($A3,PBL!$A$3:$AF$1145,13,FALSE)=VLOOKUP($A3,HCM!$A$2:$AH$4,20,FALSE),"OK","HCM&lt;&gt;HDL"),"STG&lt;&gt;HDL"))</f>
        <v>OK</v>
      </c>
      <c r="L3" s="11" t="str">
        <f>IF($B3="Not Loaded","Not Loaded",IF(VLOOKUP($A3,STG!$A$3:$AQ$1141,17,FALSE)=VLOOKUP($A3,PBL!$A$3:$AQ$1145,17,FALSE),IF(VLOOKUP($A3,PBL!$A$3:$AF$1145,17,FALSE)=VLOOKUP($A3,HCM!$A$2:$AH$4,17,FALSE),"OK","HCM&lt;&gt;HDL"),"STG&lt;&gt;HDL"))</f>
        <v>OK</v>
      </c>
      <c r="M3" s="11" t="str">
        <f>IF($B3="Not Loaded","Not Loaded",IF(VLOOKUP($A3,STG!$A$3:$AQ$1141,34,FALSE)=VLOOKUP($A3,PBL!$A$3:$AQ$1145,23,FALSE),IF(VLOOKUP($A3,PBL!$A$3:$AF$1145,23,FALSE)=VLOOKUP($A3,HCM!$A$2:$AH$4,22,FALSE),"OK","HCM&lt;&gt;HDL"),"STG&lt;&gt;HDL"))</f>
        <v>OK</v>
      </c>
      <c r="N3" s="11" t="str">
        <f>IF($B3="Not Loaded","Not Loaded",IF(VLOOKUP($A3,STG!$A$3:$AQ$1141,35,FALSE)=VLOOKUP($A3,PBL!$A$3:$AQ$1145,24,FALSE),IF(VLOOKUP($A3,PBL!$A$3:$AF$1145,24,FALSE)=VLOOKUP($A3,HCM!$A$2:$AH$4,23,FALSE),"OK","HCM&lt;&gt;HDL"),"STG&lt;&gt;HDL"))</f>
        <v>OK</v>
      </c>
      <c r="O3" s="11" t="str">
        <f>IF($B3="Not Loaded","Not Loaded",IF(VLOOKUP($A3,STG!$A$3:$AQ$1141,36,FALSE)=VLOOKUP($A3,PBL!$A$3:$AQ$1145,25,FALSE),IF(VLOOKUP($A3,PBL!$A$3:$AF$1145,25,FALSE)=VLOOKUP($A3,HCM!$A$2:$AH$4,24,FALSE),"OK","HCM&lt;&gt;HDL"),"STG&lt;&gt;HDL"))</f>
        <v>OK</v>
      </c>
      <c r="P3" s="11" t="str">
        <f>IF($B3="Not Loaded","Not Loaded",IF(VLOOKUP($A3,STG!$A$3:$AQ$1141,37,FALSE)=VLOOKUP($A3,PBL!$A$3:$AQ$1145,26,FALSE),IF(VLOOKUP($A3,PBL!$A$3:$AF$1145,26,FALSE)=VLOOKUP($A3,HCM!$A$2:$AH$4,25,FALSE),"OK","HCM&lt;&gt;HDL"),"STG&lt;&gt;HDL"))</f>
        <v>OK</v>
      </c>
      <c r="Q3" s="11" t="str">
        <f>IF($B3="Not Loaded","Not Loaded",IF(VLOOKUP($A3,STG!$A$3:$AQ$1141,38,FALSE)=VLOOKUP($A3,PBL!$A$3:$AQ$1145,27,FALSE),IF(VLOOKUP($A3,PBL!$A$3:$AF$1145,27,FALSE)=VLOOKUP($A3,HCM!$A$2:$AH$4,26,FALSE),"OK","HCM&lt;&gt;HDL"),"STG&lt;&gt;HDL"))</f>
        <v>OK</v>
      </c>
      <c r="R3" s="11" t="str">
        <f>IF($B3="Not Loaded","Not Loaded",IF(VLOOKUP($A3,STG!$A$3:$AQ$1141,39,FALSE)=VLOOKUP($A3,PBL!$A$3:$AQ$1145,28,FALSE),IF(VLOOKUP($A3,PBL!$A$3:$AF$1145,28,FALSE)=VLOOKUP($A3,HCM!$A$2:$AH$4,27,FALSE),"OK","HCM&lt;&gt;HDL"),"STG&lt;&gt;HDL"))</f>
        <v>OK</v>
      </c>
      <c r="S3" s="11" t="str">
        <f>IF($B3="Not Loaded","Not Loaded",IF(VLOOKUP($A3,STG!$A$3:$AQ$1141,40,FALSE)=VLOOKUP($A3,PBL!$A$3:$AQ$1145,29,FALSE),IF(VLOOKUP($A3,PBL!$A$3:$AF$1145,29,FALSE)=VLOOKUP($A3,HCM!$A$2:$AH$4,28,FALSE),"OK","HCM&lt;&gt;HDL"),"STG&lt;&gt;HDL"))</f>
        <v>OK</v>
      </c>
      <c r="T3" s="11" t="str">
        <f>IF($B3="Not Loaded","Not Loaded",IF(VLOOKUP($A3,STG!$A$3:$AQ$1141,41,FALSE)=VLOOKUP($A3,PBL!$A$3:$AQ$1145,30,FALSE),IF(VLOOKUP($A3,PBL!$A$3:$AF$1145,30,FALSE)=VLOOKUP($A3,HCM!$A$2:$AH$4,29,FALSE),"OK","HCM&lt;&gt;HDL"),"STG&lt;&gt;HDL"))</f>
        <v>OK</v>
      </c>
      <c r="U3" s="11" t="str">
        <f>IF($B3="Not Loaded","Not Loaded",IF(VLOOKUP($A3,STG!$A$3:$AQ$1141,42,FALSE)=VLOOKUP($A3,PBL!$A$3:$AQ$1145,31,FALSE),IF(VLOOKUP($A3,PBL!$A$3:$AF$1145,31,FALSE)=VLOOKUP($A3,HCM!$A$2:$AH$4,30,FALSE),"OK","HCM&lt;&gt;HDL"),"STG&lt;&gt;HDL"))</f>
        <v>OK</v>
      </c>
      <c r="V3" s="11" t="str">
        <f>IF($B3="Not Loaded","Not Loaded",IF(VLOOKUP($A3,STG!$A$3:$AQ$1141,43,FALSE)=VLOOKUP($A3,PBL!$A$3:$AQ$1145,32,FALSE),IF(VLOOKUP($A3,PBL!$A$3:$AF$1145,32,FALSE)=VLOOKUP($A3,HCM!$A$2:$AH$4,31,FALSE),"OK","HCM&lt;&gt;HDL"),"STG&lt;&gt;HDL"))</f>
        <v>OK</v>
      </c>
    </row>
  </sheetData>
  <conditionalFormatting sqref="C2:V3">
    <cfRule type="cellIs" dxfId="4" priority="3" operator="notEqual">
      <formula>"OK"</formula>
    </cfRule>
    <cfRule type="cellIs" dxfId="3" priority="4" operator="equal">
      <formula>"OK"</formula>
    </cfRule>
  </conditionalFormatting>
  <conditionalFormatting sqref="C2:V3">
    <cfRule type="cellIs" dxfId="2" priority="2" stopIfTrue="1" operator="equal">
      <formula>"Not Loaded"</formula>
    </cfRule>
  </conditionalFormatting>
  <conditionalFormatting sqref="C2:V3">
    <cfRule type="containsBlanks" dxfId="1" priority="1">
      <formula>LEN(TRIM(C2))=0</formula>
    </cfRule>
  </conditionalFormatting>
  <conditionalFormatting sqref="A2:A3">
    <cfRule type="duplicateValues" dxfId="0" priority="7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FF4F6-50E0-4686-A8A5-A4A4842F10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290602-8BA1-4723-A699-58ED8832E763}"/>
</file>

<file path=customXml/itemProps3.xml><?xml version="1.0" encoding="utf-8"?>
<ds:datastoreItem xmlns:ds="http://schemas.openxmlformats.org/officeDocument/2006/customXml" ds:itemID="{195B9459-CBC7-4DBE-99CB-58FC1A394F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PBL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Lokesh Shanbhag</cp:lastModifiedBy>
  <dcterms:created xsi:type="dcterms:W3CDTF">2018-09-26T12:14:44Z</dcterms:created>
  <dcterms:modified xsi:type="dcterms:W3CDTF">2021-07-06T10:50:22Z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