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C817AE5-83E2-458F-8281-F31CDB265AFD}" xr6:coauthVersionLast="47" xr6:coauthVersionMax="47" xr10:uidLastSave="{00000000-0000-0000-0000-000000000000}"/>
  <bookViews>
    <workbookView xWindow="-120" yWindow="-120" windowWidth="29040" windowHeight="15840" tabRatio="536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HCM!$A$2:$Q$4</definedName>
    <definedName name="_xlnm._FilterDatabase" localSheetId="2" hidden="1">HDL!$A$2:$AX$2</definedName>
    <definedName name="_xlnm._FilterDatabase" localSheetId="4" hidden="1">Reconcile!$A$1:$O$259</definedName>
    <definedName name="_xlnm._FilterDatabase" localSheetId="1" hidden="1">STG!$A$2:$AX$4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B8" i="4"/>
  <c r="A3" i="2"/>
  <c r="A4" i="2"/>
  <c r="A4" i="1" l="1"/>
  <c r="A3" i="1"/>
  <c r="A3" i="27" l="1"/>
  <c r="A4" i="27"/>
  <c r="C8" i="4" l="1"/>
  <c r="B2" i="3" l="1"/>
  <c r="B3" i="3"/>
  <c r="L2" i="3" l="1"/>
  <c r="J2" i="3"/>
  <c r="D2" i="3"/>
  <c r="C2" i="3"/>
  <c r="F2" i="3"/>
  <c r="N2" i="3"/>
  <c r="H2" i="3"/>
  <c r="I2" i="3"/>
  <c r="O3" i="3"/>
  <c r="H3" i="3"/>
  <c r="I3" i="3"/>
  <c r="J3" i="3"/>
  <c r="K3" i="3"/>
  <c r="E3" i="3"/>
  <c r="D3" i="3"/>
  <c r="N3" i="3"/>
  <c r="C3" i="3"/>
  <c r="G3" i="3"/>
  <c r="M3" i="3"/>
  <c r="F3" i="3"/>
  <c r="L3" i="3"/>
  <c r="E2" i="3"/>
  <c r="G2" i="3"/>
  <c r="O2" i="3"/>
  <c r="K2" i="3"/>
  <c r="M2" i="3"/>
  <c r="M9" i="4" l="1"/>
  <c r="M10" i="4"/>
  <c r="M11" i="4"/>
  <c r="M12" i="4"/>
  <c r="I9" i="4"/>
  <c r="I10" i="4"/>
  <c r="I11" i="4"/>
  <c r="I12" i="4"/>
  <c r="K9" i="4"/>
  <c r="K10" i="4"/>
  <c r="K11" i="4"/>
  <c r="K12" i="4"/>
  <c r="P9" i="4"/>
  <c r="P10" i="4"/>
  <c r="P11" i="4"/>
  <c r="P12" i="4"/>
  <c r="E11" i="4"/>
  <c r="E9" i="4"/>
  <c r="E12" i="4"/>
  <c r="E10" i="4"/>
  <c r="L9" i="4"/>
  <c r="L10" i="4"/>
  <c r="L11" i="4"/>
  <c r="L12" i="4"/>
  <c r="O9" i="4"/>
  <c r="O10" i="4"/>
  <c r="O11" i="4"/>
  <c r="O12" i="4"/>
  <c r="Q9" i="4"/>
  <c r="Q10" i="4"/>
  <c r="Q11" i="4"/>
  <c r="Q12" i="4"/>
  <c r="G9" i="4"/>
  <c r="G10" i="4"/>
  <c r="G11" i="4"/>
  <c r="G12" i="4"/>
  <c r="J9" i="4"/>
  <c r="J10" i="4"/>
  <c r="J11" i="4"/>
  <c r="J12" i="4"/>
  <c r="H9" i="4"/>
  <c r="H10" i="4"/>
  <c r="H11" i="4"/>
  <c r="H12" i="4"/>
  <c r="F9" i="4"/>
  <c r="F10" i="4"/>
  <c r="F11" i="4"/>
  <c r="F12" i="4"/>
  <c r="N9" i="4"/>
  <c r="N10" i="4"/>
  <c r="N11" i="4"/>
  <c r="N12" i="4"/>
  <c r="N13" i="4" l="1"/>
  <c r="F13" i="4"/>
  <c r="E13" i="4"/>
  <c r="P13" i="4"/>
  <c r="H13" i="4"/>
  <c r="J13" i="4"/>
  <c r="G13" i="4"/>
  <c r="Q13" i="4"/>
  <c r="O13" i="4"/>
  <c r="L13" i="4"/>
  <c r="K13" i="4"/>
  <c r="I13" i="4"/>
  <c r="M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E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STG Data is 1/1/2019, whereas as per logic HDL data is made 1/4/2019</t>
        </r>
      </text>
    </comment>
    <comment ref="L1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HDL data is modified to year 2019, which is migrated to HCM. So STG data year will mismatch to HDL data year</t>
        </r>
      </text>
    </comment>
  </commentList>
</comments>
</file>

<file path=xl/sharedStrings.xml><?xml version="1.0" encoding="utf-8"?>
<sst xmlns="http://schemas.openxmlformats.org/spreadsheetml/2006/main" count="270" uniqueCount="107">
  <si>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</si>
  <si>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</si>
  <si>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</si>
  <si>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</si>
  <si>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</si>
  <si>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</si>
  <si>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</si>
  <si>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</si>
  <si>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</si>
  <si>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</si>
  <si>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</si>
  <si>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Unique Ref</t>
  </si>
  <si>
    <t>Unique Reference</t>
  </si>
  <si>
    <t>Unique Identifier</t>
  </si>
  <si>
    <t>Loaded</t>
  </si>
  <si>
    <t>Count</t>
  </si>
  <si>
    <t>Environment</t>
  </si>
  <si>
    <t>Benefits (All types)</t>
  </si>
  <si>
    <t>ENROLLMENT_TYPE</t>
  </si>
  <si>
    <t>EFFECTIVE_DATE</t>
  </si>
  <si>
    <t>PERSON_NUMBER</t>
  </si>
  <si>
    <t>ADDITIONAL_PERSON_IDENTIFIER</t>
  </si>
  <si>
    <t>PARTICIPANT_LAST_NAME</t>
  </si>
  <si>
    <t>PARTICIPANT_FIRST_NAME</t>
  </si>
  <si>
    <t>PROGRAM_NAME</t>
  </si>
  <si>
    <t>PLAN_NAME</t>
  </si>
  <si>
    <t>PLAN_DISENROLLED_FROM</t>
  </si>
  <si>
    <t>OPTION_TYPE</t>
  </si>
  <si>
    <t>OPTION_DISENROLLED_FROM</t>
  </si>
  <si>
    <t>LIFE_EVENT</t>
  </si>
  <si>
    <t>LIFE_EVENT_OCCURRED_DATE</t>
  </si>
  <si>
    <t>ORIG_PARTICIPANT_ENROLL_DATE</t>
  </si>
  <si>
    <t>CREATE_POTENTIAL_LIFE_EVENT</t>
  </si>
  <si>
    <t>BENEFITS_RELATIONSHIP</t>
  </si>
  <si>
    <t>RATE_AMOUNT</t>
  </si>
  <si>
    <t>COVERAGE_AMOUNT</t>
  </si>
  <si>
    <t>DISENROLLED_COVERAGE_AMOUNT</t>
  </si>
  <si>
    <t>DEPENDENT_LAST_NAME</t>
  </si>
  <si>
    <t>DEPENDENT_FIRST_NAME</t>
  </si>
  <si>
    <t>BENEFICIARY_LAST_NAME</t>
  </si>
  <si>
    <t>BENEFICIARY_FIRST_NAME</t>
  </si>
  <si>
    <t>DEPENDENT_OR_BENEFICIARY_DOB</t>
  </si>
  <si>
    <t>PRIMARY_BENEFICIARY_PCT</t>
  </si>
  <si>
    <t>CONTINGENT_BENEFICIARY_PCT</t>
  </si>
  <si>
    <t>BENEFICIARY_ORG_OR_TRUST</t>
  </si>
  <si>
    <t>BENEFICIARY_AMOUNT</t>
  </si>
  <si>
    <t>CLOSE_LIFE_EVENT_DATE</t>
  </si>
  <si>
    <t>CLOSE_LIFE_EVENT</t>
  </si>
  <si>
    <t>LEGAL_EMPLOYER</t>
  </si>
  <si>
    <t>COMPONENT_NAME</t>
  </si>
  <si>
    <t>PLAN_TYPE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</si>
  <si>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</si>
  <si>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</si>
  <si>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</si>
  <si>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</si>
  <si>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</si>
  <si>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</si>
  <si>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</si>
  <si>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</si>
  <si>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</si>
  <si>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</si>
  <si>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</si>
  <si>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</si>
  <si>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</si>
  <si>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</si>
  <si>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</si>
  <si>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</si>
  <si>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Enrollment_Type</t>
  </si>
  <si>
    <t>Effective_Date</t>
  </si>
  <si>
    <t>Person_Number</t>
  </si>
  <si>
    <t>Participant_Last_Name</t>
  </si>
  <si>
    <t>Participant_First_Name</t>
  </si>
  <si>
    <t>Plan_Name</t>
  </si>
  <si>
    <t>Option</t>
  </si>
  <si>
    <t>Life_Event</t>
  </si>
  <si>
    <t>Life_Event_Occurred_Date</t>
  </si>
  <si>
    <t>Original_Participant_Enr_Date</t>
  </si>
  <si>
    <t>Potential_Life_Event</t>
  </si>
  <si>
    <t>BENEFIT_RELATION_NAME</t>
  </si>
  <si>
    <t>Effective Date</t>
  </si>
  <si>
    <t>Life event occurred date</t>
  </si>
  <si>
    <t>Org Participant Enr date</t>
  </si>
  <si>
    <t>ANN_VAL</t>
  </si>
  <si>
    <t>Coverage_Amount</t>
  </si>
  <si>
    <t>PROD</t>
  </si>
  <si>
    <t>Participant Enrollment</t>
  </si>
  <si>
    <t>YES</t>
  </si>
  <si>
    <t>Unrestricted</t>
  </si>
  <si>
    <t>UNRST</t>
  </si>
  <si>
    <t>Car Parking</t>
  </si>
  <si>
    <t>Monthly Fixed Deduction - 5 Days/Week</t>
  </si>
  <si>
    <t>Christopher</t>
  </si>
  <si>
    <t>Peter</t>
  </si>
  <si>
    <t>619</t>
  </si>
  <si>
    <t>Lea</t>
  </si>
  <si>
    <t>682</t>
  </si>
  <si>
    <t>Nobbs</t>
  </si>
  <si>
    <t>Yes</t>
  </si>
  <si>
    <t/>
  </si>
  <si>
    <t>PER_INFO_14MAY2019</t>
  </si>
  <si>
    <t>19-MAY-2019</t>
  </si>
  <si>
    <t>MADHU</t>
  </si>
  <si>
    <t>CARPRK</t>
  </si>
  <si>
    <t>Travel</t>
  </si>
  <si>
    <t>Y</t>
  </si>
  <si>
    <t>619_Car Parking</t>
  </si>
  <si>
    <t>682_Car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</si>
</sst>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  <xf numFmtId="0" fontId="15" fillId="0" borderId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0" fontId="0" fillId="3" borderId="0" xfId="0" applyNumberFormat="1" applyFill="1"/>
    <xf numFmtId="14" fontId="0" fillId="0" borderId="0" xfId="0" applyNumberFormat="1"/>
    <xf numFmtId="1" fontId="0" fillId="0" borderId="0" xfId="0" applyNumberFormat="1"/>
    <xf numFmtId="0" fontId="0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15" fontId="0" fillId="0" borderId="0" xfId="0" applyNumberFormat="1"/>
    <xf numFmtId="0" fontId="12" fillId="0" borderId="1" xfId="6" applyFont="1" applyBorder="1" applyAlignment="1">
      <alignment horizontal="left" vertical="top" wrapText="1"/>
    </xf>
    <xf numFmtId="0" fontId="15" fillId="0" borderId="1" xfId="6" applyBorder="1" applyAlignment="1">
      <alignment horizontal="right" vertical="top" wrapText="1"/>
    </xf>
    <xf numFmtId="14" fontId="12" fillId="0" borderId="1" xfId="6" applyNumberFormat="1" applyFont="1" applyBorder="1" applyAlignment="1">
      <alignment horizontal="left" vertical="top" wrapText="1"/>
    </xf>
    <xf numFmtId="0" fontId="0" fillId="0" borderId="0" xfId="0" applyBorder="1"/>
    <xf numFmtId="1" fontId="0" fillId="0" borderId="0" xfId="0" applyNumberFormat="1" applyBorder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194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4"/>
  <sheetViews>
    <sheetView workbookViewId="0">
      <selection activeCell="E13" sqref="E13"/>
    </sheetView>
  </sheetViews>
  <sheetFormatPr defaultRowHeight="15" x14ac:dyDescent="0.25"/>
  <cols>
    <col min="1" max="1" width="21.7109375" bestFit="1" customWidth="1"/>
    <col min="2" max="2" width="12" customWidth="1"/>
    <col min="6" max="6" width="8.42578125" customWidth="1"/>
    <col min="7" max="7" width="10.42578125" customWidth="1"/>
  </cols>
  <sheetData>
    <row r="1" spans="1:17" ht="21" x14ac:dyDescent="0.35">
      <c r="E1" s="3" t="s">
        <v>2</v>
      </c>
    </row>
    <row r="2" spans="1:17" x14ac:dyDescent="0.25">
      <c r="E2" t="s">
        <v>9</v>
      </c>
      <c r="G2" t="s">
        <v>17</v>
      </c>
    </row>
    <row r="3" spans="1:17" x14ac:dyDescent="0.25">
      <c r="E3" t="s">
        <v>10</v>
      </c>
      <c r="G3" s="11">
        <v>43604</v>
      </c>
    </row>
    <row r="4" spans="1:17" x14ac:dyDescent="0.25">
      <c r="E4" t="s">
        <v>16</v>
      </c>
      <c r="G4" t="s">
        <v>84</v>
      </c>
    </row>
    <row r="5" spans="1:17" ht="14.25" customHeight="1" x14ac:dyDescent="0.25"/>
    <row r="7" spans="1:17" ht="31.5" x14ac:dyDescent="0.25">
      <c r="A7" s="1"/>
      <c r="B7" s="2" t="s">
        <v>0</v>
      </c>
      <c r="C7" s="2" t="s">
        <v>4</v>
      </c>
      <c r="D7" t="s">
        <v>1</v>
      </c>
      <c r="E7" s="4" t="s">
        <v>79</v>
      </c>
      <c r="F7" s="4" t="s">
        <v>69</v>
      </c>
      <c r="G7" s="4" t="s">
        <v>70</v>
      </c>
      <c r="H7" s="4" t="s">
        <v>71</v>
      </c>
      <c r="I7" s="4" t="s">
        <v>72</v>
      </c>
      <c r="J7" s="4" t="s">
        <v>73</v>
      </c>
      <c r="K7" s="4" t="s">
        <v>74</v>
      </c>
      <c r="L7" s="4" t="s">
        <v>80</v>
      </c>
      <c r="M7" s="4" t="s">
        <v>81</v>
      </c>
      <c r="N7" s="4" t="s">
        <v>77</v>
      </c>
      <c r="O7" s="4" t="s">
        <v>78</v>
      </c>
      <c r="P7" s="4" t="s">
        <v>34</v>
      </c>
      <c r="Q7" s="4" t="s">
        <v>35</v>
      </c>
    </row>
    <row r="8" spans="1:17" x14ac:dyDescent="0.25">
      <c r="A8" s="6" t="s">
        <v>15</v>
      </c>
      <c r="B8">
        <f>COUNTA(STG!B3:B2057)</f>
        <v>2</v>
      </c>
      <c r="C8">
        <f>COUNTA(HDL!B3:B673)</f>
        <v>2</v>
      </c>
      <c r="D8">
        <f>COUNTA(HCM!B3:B1955)</f>
        <v>2</v>
      </c>
    </row>
    <row r="9" spans="1:17" x14ac:dyDescent="0.25">
      <c r="A9" s="6" t="s">
        <v>3</v>
      </c>
      <c r="E9">
        <f>COUNTIF(Reconcile!C$2:C$578,$A9)</f>
        <v>0</v>
      </c>
      <c r="F9">
        <f>COUNTIF(Reconcile!D$2:D$578,$A9)</f>
        <v>0</v>
      </c>
      <c r="G9">
        <f>COUNTIF(Reconcile!E$2:E$578,$A9)</f>
        <v>0</v>
      </c>
      <c r="H9">
        <f>COUNTIF(Reconcile!F$2:F$578,$A9)</f>
        <v>0</v>
      </c>
      <c r="I9">
        <f>COUNTIF(Reconcile!G$2:G$578,$A9)</f>
        <v>0</v>
      </c>
      <c r="J9">
        <f>COUNTIF(Reconcile!H$2:H$578,$A9)</f>
        <v>0</v>
      </c>
      <c r="K9">
        <f>COUNTIF(Reconcile!I$2:I$578,$A9)</f>
        <v>0</v>
      </c>
      <c r="L9">
        <f>COUNTIF(Reconcile!J$2:J$578,$A9)</f>
        <v>0</v>
      </c>
      <c r="M9">
        <f>COUNTIF(Reconcile!K$2:K$578,$A9)</f>
        <v>0</v>
      </c>
      <c r="N9">
        <f>COUNTIF(Reconcile!L$2:L$578,$A9)</f>
        <v>0</v>
      </c>
      <c r="O9">
        <f>COUNTIF(Reconcile!M$2:M$578,$A9)</f>
        <v>0</v>
      </c>
      <c r="P9">
        <f>COUNTIF(Reconcile!N$2:N$578,$A9)</f>
        <v>0</v>
      </c>
      <c r="Q9">
        <f>COUNTIF(Reconcile!O$2:O$578,$A9)</f>
        <v>0</v>
      </c>
    </row>
    <row r="10" spans="1:17" x14ac:dyDescent="0.25">
      <c r="A10" s="6" t="s">
        <v>7</v>
      </c>
      <c r="E10">
        <f>COUNTIF(Reconcile!C$2:C$578,$A10)</f>
        <v>1</v>
      </c>
      <c r="F10">
        <f>COUNTIF(Reconcile!D$2:D$578,$A10)</f>
        <v>2</v>
      </c>
      <c r="G10">
        <f>COUNTIF(Reconcile!E$2:E$578,$A10)</f>
        <v>2</v>
      </c>
      <c r="H10">
        <f>COUNTIF(Reconcile!F$2:F$578,$A10)</f>
        <v>2</v>
      </c>
      <c r="I10">
        <f>COUNTIF(Reconcile!G$2:G$578,$A10)</f>
        <v>2</v>
      </c>
      <c r="J10">
        <f>COUNTIF(Reconcile!H$2:H$578,$A10)</f>
        <v>2</v>
      </c>
      <c r="K10">
        <f>COUNTIF(Reconcile!I$2:I$578,$A10)</f>
        <v>2</v>
      </c>
      <c r="L10">
        <f>COUNTIF(Reconcile!J$2:J$578,$A10)</f>
        <v>0</v>
      </c>
      <c r="M10">
        <f>COUNTIF(Reconcile!K$2:K$578,$A10)</f>
        <v>2</v>
      </c>
      <c r="N10">
        <f>COUNTIF(Reconcile!L$2:L$578,$A10)</f>
        <v>2</v>
      </c>
      <c r="O10">
        <f>COUNTIF(Reconcile!M$2:M$578,$A10)</f>
        <v>2</v>
      </c>
      <c r="P10">
        <f>COUNTIF(Reconcile!N$2:N$578,$A10)</f>
        <v>2</v>
      </c>
      <c r="Q10">
        <f>COUNTIF(Reconcile!O$2:O$578,$A10)</f>
        <v>2</v>
      </c>
    </row>
    <row r="11" spans="1:17" x14ac:dyDescent="0.25">
      <c r="A11" s="6" t="s">
        <v>5</v>
      </c>
      <c r="E11">
        <f>COUNTIF(Reconcile!C$2:C$578,$A11)</f>
        <v>1</v>
      </c>
      <c r="F11">
        <f>COUNTIF(Reconcile!D$2:D$578,$A11)</f>
        <v>0</v>
      </c>
      <c r="G11">
        <f>COUNTIF(Reconcile!E$2:E$578,$A11)</f>
        <v>0</v>
      </c>
      <c r="H11">
        <f>COUNTIF(Reconcile!F$2:F$578,$A11)</f>
        <v>0</v>
      </c>
      <c r="I11">
        <f>COUNTIF(Reconcile!G$2:G$578,$A11)</f>
        <v>0</v>
      </c>
      <c r="J11">
        <f>COUNTIF(Reconcile!H$2:H$578,$A11)</f>
        <v>0</v>
      </c>
      <c r="K11">
        <f>COUNTIF(Reconcile!I$2:I$578,$A11)</f>
        <v>0</v>
      </c>
      <c r="L11">
        <f>COUNTIF(Reconcile!J$2:J$578,$A11)</f>
        <v>2</v>
      </c>
      <c r="M11">
        <f>COUNTIF(Reconcile!K$2:K$578,$A11)</f>
        <v>0</v>
      </c>
      <c r="N11">
        <f>COUNTIF(Reconcile!L$2:L$578,$A11)</f>
        <v>0</v>
      </c>
      <c r="O11">
        <f>COUNTIF(Reconcile!M$2:M$578,$A11)</f>
        <v>0</v>
      </c>
      <c r="P11">
        <f>COUNTIF(Reconcile!N$2:N$578,$A11)</f>
        <v>0</v>
      </c>
      <c r="Q11">
        <f>COUNTIF(Reconcile!O$2:O$578,$A11)</f>
        <v>0</v>
      </c>
    </row>
    <row r="12" spans="1:17" x14ac:dyDescent="0.25">
      <c r="A12" s="6" t="s">
        <v>6</v>
      </c>
      <c r="E12">
        <f>COUNTIF(Reconcile!C$2:C$578,$A12)</f>
        <v>0</v>
      </c>
      <c r="F12">
        <f>COUNTIF(Reconcile!D$2:D$578,$A12)</f>
        <v>0</v>
      </c>
      <c r="G12">
        <f>COUNTIF(Reconcile!E$2:E$578,$A12)</f>
        <v>0</v>
      </c>
      <c r="H12">
        <f>COUNTIF(Reconcile!F$2:F$578,$A12)</f>
        <v>0</v>
      </c>
      <c r="I12">
        <f>COUNTIF(Reconcile!G$2:G$578,$A12)</f>
        <v>0</v>
      </c>
      <c r="J12">
        <f>COUNTIF(Reconcile!H$2:H$578,$A12)</f>
        <v>0</v>
      </c>
      <c r="K12">
        <f>COUNTIF(Reconcile!I$2:I$578,$A12)</f>
        <v>0</v>
      </c>
      <c r="L12">
        <f>COUNTIF(Reconcile!J$2:J$578,$A12)</f>
        <v>0</v>
      </c>
      <c r="M12">
        <f>COUNTIF(Reconcile!K$2:K$578,$A12)</f>
        <v>0</v>
      </c>
      <c r="N12">
        <f>COUNTIF(Reconcile!L$2:L$578,$A12)</f>
        <v>0</v>
      </c>
      <c r="O12">
        <f>COUNTIF(Reconcile!M$2:M$578,$A12)</f>
        <v>0</v>
      </c>
      <c r="P12">
        <f>COUNTIF(Reconcile!N$2:N$578,$A12)</f>
        <v>0</v>
      </c>
      <c r="Q12">
        <f>COUNTIF(Reconcile!O$2:O$578,$A12)</f>
        <v>0</v>
      </c>
    </row>
    <row r="13" spans="1:17" x14ac:dyDescent="0.25">
      <c r="A13" s="6" t="s">
        <v>8</v>
      </c>
      <c r="E13">
        <f>SUM(E9:E12)</f>
        <v>2</v>
      </c>
      <c r="F13">
        <f t="shared" ref="F13:Q13" si="0">SUM(F9:F12)</f>
        <v>2</v>
      </c>
      <c r="G13">
        <f t="shared" si="0"/>
        <v>2</v>
      </c>
      <c r="H13">
        <f t="shared" si="0"/>
        <v>2</v>
      </c>
      <c r="I13">
        <f t="shared" si="0"/>
        <v>2</v>
      </c>
      <c r="J13">
        <f t="shared" si="0"/>
        <v>2</v>
      </c>
      <c r="K13">
        <f t="shared" si="0"/>
        <v>2</v>
      </c>
      <c r="L13">
        <f t="shared" si="0"/>
        <v>2</v>
      </c>
      <c r="M13">
        <f t="shared" si="0"/>
        <v>2</v>
      </c>
      <c r="N13">
        <f t="shared" si="0"/>
        <v>2</v>
      </c>
      <c r="O13">
        <f t="shared" si="0"/>
        <v>2</v>
      </c>
      <c r="P13">
        <f t="shared" si="0"/>
        <v>2</v>
      </c>
      <c r="Q13">
        <f t="shared" si="0"/>
        <v>2</v>
      </c>
    </row>
    <row r="15" spans="1:17" x14ac:dyDescent="0.25">
      <c r="A15" s="6"/>
    </row>
    <row r="16" spans="1:17" ht="23.25" x14ac:dyDescent="0.35">
      <c r="A16" s="7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8"/>
    </row>
    <row r="30" spans="1:1" x14ac:dyDescent="0.25">
      <c r="A30" s="8"/>
    </row>
    <row r="34" spans="1:1" x14ac:dyDescent="0.25">
      <c r="A34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X5"/>
  <sheetViews>
    <sheetView zoomScaleNormal="100" workbookViewId="0">
      <pane ySplit="2" topLeftCell="A3" activePane="bottomLeft" state="frozen"/>
      <selection pane="bottomLeft" activeCell="A5" sqref="A5:XFD5712"/>
    </sheetView>
  </sheetViews>
  <sheetFormatPr defaultRowHeight="15" x14ac:dyDescent="0.25"/>
  <cols>
    <col min="1" max="1" width="38.5703125" customWidth="1"/>
    <col min="2" max="2" width="19.5703125" style="13" bestFit="1" customWidth="1"/>
    <col min="3" max="3" width="15.7109375" bestFit="1" customWidth="1"/>
    <col min="4" max="4" width="17" bestFit="1" customWidth="1"/>
    <col min="5" max="5" width="31.42578125" bestFit="1" customWidth="1"/>
    <col min="6" max="6" width="24.7109375" bestFit="1" customWidth="1"/>
    <col min="7" max="7" width="25.28515625" bestFit="1" customWidth="1"/>
    <col min="8" max="8" width="16.7109375" bestFit="1" customWidth="1"/>
    <col min="9" max="9" width="26.85546875" bestFit="1" customWidth="1"/>
    <col min="10" max="10" width="25.28515625" style="12" bestFit="1" customWidth="1"/>
    <col min="11" max="11" width="40.28515625" style="12" bestFit="1" customWidth="1"/>
    <col min="12" max="12" width="27.7109375" bestFit="1" customWidth="1"/>
    <col min="13" max="13" width="12" style="12" bestFit="1" customWidth="1"/>
    <col min="14" max="14" width="27.85546875" bestFit="1" customWidth="1"/>
    <col min="15" max="15" width="32.140625" bestFit="1" customWidth="1"/>
    <col min="16" max="16" width="30.140625" bestFit="1" customWidth="1"/>
    <col min="17" max="17" width="23.28515625" bestFit="1" customWidth="1"/>
    <col min="18" max="18" width="14.7109375" bestFit="1" customWidth="1"/>
    <col min="19" max="19" width="20" bestFit="1" customWidth="1"/>
    <col min="20" max="20" width="33.28515625" bestFit="1" customWidth="1"/>
    <col min="21" max="21" width="23.5703125" bestFit="1" customWidth="1"/>
    <col min="22" max="22" width="24.140625" bestFit="1" customWidth="1"/>
    <col min="23" max="23" width="24.28515625" bestFit="1" customWidth="1"/>
    <col min="24" max="24" width="24.85546875" bestFit="1" customWidth="1"/>
    <col min="25" max="25" width="33" bestFit="1" customWidth="1"/>
    <col min="26" max="26" width="26.140625" bestFit="1" customWidth="1"/>
    <col min="27" max="27" width="30" bestFit="1" customWidth="1"/>
    <col min="28" max="28" width="27.7109375" bestFit="1" customWidth="1"/>
    <col min="29" max="29" width="21.85546875" bestFit="1" customWidth="1"/>
    <col min="30" max="30" width="23.5703125" bestFit="1" customWidth="1"/>
    <col min="31" max="31" width="17.85546875" bestFit="1" customWidth="1"/>
    <col min="32" max="32" width="16.7109375" bestFit="1" customWidth="1"/>
    <col min="33" max="33" width="19.42578125" bestFit="1" customWidth="1"/>
    <col min="34" max="34" width="22" bestFit="1" customWidth="1"/>
    <col min="35" max="39" width="11.42578125" bestFit="1" customWidth="1"/>
    <col min="40" max="40" width="20.85546875" bestFit="1" customWidth="1"/>
    <col min="41" max="41" width="19" bestFit="1" customWidth="1"/>
    <col min="42" max="42" width="18.28515625" bestFit="1" customWidth="1"/>
    <col min="43" max="44" width="19" bestFit="1" customWidth="1"/>
    <col min="45" max="45" width="18.28515625" bestFit="1" customWidth="1"/>
    <col min="46" max="46" width="19" bestFit="1" customWidth="1"/>
    <col min="47" max="47" width="15.7109375" bestFit="1" customWidth="1"/>
    <col min="48" max="48" width="12" bestFit="1" customWidth="1"/>
    <col min="49" max="49" width="19" bestFit="1" customWidth="1"/>
    <col min="50" max="50" width="17.85546875" bestFit="1" customWidth="1"/>
  </cols>
  <sheetData>
    <row r="1" spans="1:50" x14ac:dyDescent="0.25">
      <c r="A1">
        <v>1</v>
      </c>
      <c r="B1" s="13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</row>
    <row r="2" spans="1:50" x14ac:dyDescent="0.25">
      <c r="A2" t="s">
        <v>11</v>
      </c>
      <c r="B2" s="14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61</v>
      </c>
      <c r="AT2" t="s">
        <v>62</v>
      </c>
      <c r="AU2" t="s">
        <v>63</v>
      </c>
      <c r="AV2" t="s">
        <v>64</v>
      </c>
      <c r="AW2" t="s">
        <v>65</v>
      </c>
      <c r="AX2" t="s">
        <v>66</v>
      </c>
    </row>
    <row r="3" spans="1:50" x14ac:dyDescent="0.25">
      <c r="A3" t="str">
        <f t="shared" ref="A3:A4" si="0">D3&amp;"_"&amp;I3</f>
        <v>619_Car Parking</v>
      </c>
      <c r="B3" t="s">
        <v>85</v>
      </c>
      <c r="C3" s="16">
        <v>43466</v>
      </c>
      <c r="D3" t="s">
        <v>93</v>
      </c>
      <c r="F3" t="s">
        <v>94</v>
      </c>
      <c r="G3" t="s">
        <v>91</v>
      </c>
      <c r="I3" t="s">
        <v>89</v>
      </c>
      <c r="J3"/>
      <c r="K3" t="s">
        <v>90</v>
      </c>
      <c r="M3" t="s">
        <v>87</v>
      </c>
      <c r="O3" s="16">
        <v>42461</v>
      </c>
      <c r="P3" t="s">
        <v>97</v>
      </c>
      <c r="Q3" t="s">
        <v>88</v>
      </c>
      <c r="R3" t="s">
        <v>98</v>
      </c>
      <c r="S3" t="s">
        <v>98</v>
      </c>
      <c r="T3" t="s">
        <v>98</v>
      </c>
      <c r="Z3" t="s">
        <v>98</v>
      </c>
      <c r="AA3" t="s">
        <v>98</v>
      </c>
      <c r="AC3" t="s">
        <v>98</v>
      </c>
      <c r="AG3" t="s">
        <v>102</v>
      </c>
      <c r="AH3" t="s">
        <v>103</v>
      </c>
      <c r="AN3" t="s">
        <v>99</v>
      </c>
      <c r="AO3" t="s">
        <v>104</v>
      </c>
      <c r="AP3" t="s">
        <v>100</v>
      </c>
      <c r="AU3" t="s">
        <v>100</v>
      </c>
      <c r="AV3" t="s">
        <v>101</v>
      </c>
      <c r="AW3" t="s">
        <v>100</v>
      </c>
      <c r="AX3" t="s">
        <v>101</v>
      </c>
    </row>
    <row r="4" spans="1:50" x14ac:dyDescent="0.25">
      <c r="A4" t="str">
        <f t="shared" si="0"/>
        <v>682_Car Parking</v>
      </c>
      <c r="B4" t="s">
        <v>85</v>
      </c>
      <c r="C4" s="16">
        <v>43556</v>
      </c>
      <c r="D4" t="s">
        <v>95</v>
      </c>
      <c r="F4" t="s">
        <v>96</v>
      </c>
      <c r="G4" t="s">
        <v>92</v>
      </c>
      <c r="I4" t="s">
        <v>89</v>
      </c>
      <c r="J4"/>
      <c r="K4" t="s">
        <v>90</v>
      </c>
      <c r="M4" t="s">
        <v>87</v>
      </c>
      <c r="O4" s="16">
        <v>43556</v>
      </c>
      <c r="P4" t="s">
        <v>97</v>
      </c>
      <c r="Q4" t="s">
        <v>88</v>
      </c>
      <c r="R4" t="s">
        <v>98</v>
      </c>
      <c r="S4" t="s">
        <v>98</v>
      </c>
      <c r="T4" t="s">
        <v>98</v>
      </c>
      <c r="Z4" t="s">
        <v>98</v>
      </c>
      <c r="AA4" t="s">
        <v>98</v>
      </c>
      <c r="AC4" t="s">
        <v>98</v>
      </c>
      <c r="AG4" t="s">
        <v>102</v>
      </c>
      <c r="AH4" t="s">
        <v>103</v>
      </c>
      <c r="AN4" t="s">
        <v>99</v>
      </c>
      <c r="AO4" t="s">
        <v>104</v>
      </c>
      <c r="AP4" t="s">
        <v>100</v>
      </c>
      <c r="AU4" t="s">
        <v>100</v>
      </c>
      <c r="AV4" t="s">
        <v>101</v>
      </c>
      <c r="AW4" t="s">
        <v>100</v>
      </c>
      <c r="AX4" t="s">
        <v>101</v>
      </c>
    </row>
    <row r="5" spans="1:50" x14ac:dyDescent="0.25">
      <c r="J5"/>
      <c r="K5"/>
      <c r="M5"/>
    </row>
  </sheetData>
  <sortState xmlns:xlrd2="http://schemas.microsoft.com/office/spreadsheetml/2017/richdata2" ref="A3:AX6">
    <sortCondition ref="I3:I6"/>
    <sortCondition ref="D3:D6"/>
  </sortState>
  <conditionalFormatting sqref="A3:A4">
    <cfRule type="duplicateValues" dxfId="6" priority="78"/>
  </conditionalFormatting>
  <conditionalFormatting sqref="A1:A4">
    <cfRule type="duplicateValues" dxfId="5" priority="7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X6"/>
  <sheetViews>
    <sheetView topLeftCell="K1" workbookViewId="0">
      <pane ySplit="1" topLeftCell="A2" activePane="bottomLeft" state="frozen"/>
      <selection activeCell="F5" sqref="F5"/>
      <selection pane="bottomLeft" activeCell="K5" sqref="A5:XFD6990"/>
    </sheetView>
  </sheetViews>
  <sheetFormatPr defaultRowHeight="15" x14ac:dyDescent="0.25"/>
  <cols>
    <col min="1" max="1" width="35.140625" style="9" bestFit="1" customWidth="1"/>
    <col min="2" max="2" width="21.140625" bestFit="1" customWidth="1"/>
    <col min="3" max="3" width="15.7109375" bestFit="1" customWidth="1"/>
    <col min="4" max="4" width="17" bestFit="1" customWidth="1"/>
    <col min="5" max="5" width="31.42578125" bestFit="1" customWidth="1"/>
    <col min="6" max="6" width="24.7109375" bestFit="1" customWidth="1"/>
    <col min="7" max="7" width="25.28515625" bestFit="1" customWidth="1"/>
    <col min="8" max="8" width="16.7109375" bestFit="1" customWidth="1"/>
    <col min="9" max="9" width="26.85546875" bestFit="1" customWidth="1"/>
    <col min="10" max="10" width="25.28515625" style="12" bestFit="1" customWidth="1"/>
    <col min="11" max="11" width="40.28515625" style="12" bestFit="1" customWidth="1"/>
    <col min="12" max="12" width="27.7109375" bestFit="1" customWidth="1"/>
    <col min="13" max="13" width="12" style="12" bestFit="1" customWidth="1"/>
    <col min="14" max="14" width="27.85546875" bestFit="1" customWidth="1"/>
    <col min="15" max="15" width="32.140625" bestFit="1" customWidth="1"/>
    <col min="16" max="16" width="30.140625" bestFit="1" customWidth="1"/>
    <col min="17" max="17" width="23.28515625" bestFit="1" customWidth="1"/>
    <col min="18" max="18" width="14.7109375" bestFit="1" customWidth="1"/>
    <col min="19" max="19" width="20" bestFit="1" customWidth="1"/>
    <col min="20" max="20" width="33.28515625" bestFit="1" customWidth="1"/>
    <col min="21" max="21" width="23.5703125" bestFit="1" customWidth="1"/>
    <col min="22" max="22" width="24.140625" bestFit="1" customWidth="1"/>
    <col min="23" max="23" width="24.28515625" bestFit="1" customWidth="1"/>
    <col min="24" max="24" width="24.85546875" bestFit="1" customWidth="1"/>
    <col min="25" max="25" width="33" bestFit="1" customWidth="1"/>
    <col min="26" max="26" width="26.140625" bestFit="1" customWidth="1"/>
    <col min="27" max="27" width="30" bestFit="1" customWidth="1"/>
    <col min="28" max="28" width="27.7109375" bestFit="1" customWidth="1"/>
    <col min="29" max="29" width="21.85546875" bestFit="1" customWidth="1"/>
    <col min="30" max="30" width="23.5703125" bestFit="1" customWidth="1"/>
    <col min="31" max="31" width="17.85546875" bestFit="1" customWidth="1"/>
    <col min="32" max="32" width="16.7109375" bestFit="1" customWidth="1"/>
    <col min="33" max="33" width="19.42578125" bestFit="1" customWidth="1"/>
    <col min="34" max="34" width="22" bestFit="1" customWidth="1"/>
    <col min="35" max="39" width="11.42578125" bestFit="1" customWidth="1"/>
    <col min="40" max="40" width="20.85546875" bestFit="1" customWidth="1"/>
    <col min="41" max="41" width="19" bestFit="1" customWidth="1"/>
    <col min="42" max="42" width="18.28515625" bestFit="1" customWidth="1"/>
    <col min="43" max="44" width="19" bestFit="1" customWidth="1"/>
    <col min="45" max="45" width="18.28515625" bestFit="1" customWidth="1"/>
    <col min="46" max="46" width="19" bestFit="1" customWidth="1"/>
    <col min="47" max="47" width="15.7109375" bestFit="1" customWidth="1"/>
    <col min="48" max="48" width="12" bestFit="1" customWidth="1"/>
    <col min="49" max="49" width="19" bestFit="1" customWidth="1"/>
    <col min="50" max="50" width="17.85546875" bestFit="1" customWidth="1"/>
  </cols>
  <sheetData>
    <row r="1" spans="1:50" x14ac:dyDescent="0.25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</row>
    <row r="2" spans="1:50" x14ac:dyDescent="0.25">
      <c r="A2" s="10" t="s">
        <v>12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61</v>
      </c>
      <c r="AT2" t="s">
        <v>62</v>
      </c>
      <c r="AU2" t="s">
        <v>63</v>
      </c>
      <c r="AV2" t="s">
        <v>64</v>
      </c>
      <c r="AW2" t="s">
        <v>65</v>
      </c>
      <c r="AX2" t="s">
        <v>66</v>
      </c>
    </row>
    <row r="3" spans="1:50" x14ac:dyDescent="0.25">
      <c r="A3" s="10" t="str">
        <f t="shared" ref="A3:A4" si="0">D3&amp;"_"&amp;I3</f>
        <v>619_Car Parking</v>
      </c>
      <c r="B3" t="s">
        <v>85</v>
      </c>
      <c r="C3" s="16">
        <v>43556</v>
      </c>
      <c r="D3" t="s">
        <v>93</v>
      </c>
      <c r="F3" t="s">
        <v>94</v>
      </c>
      <c r="G3" t="s">
        <v>91</v>
      </c>
      <c r="I3" t="s">
        <v>89</v>
      </c>
      <c r="J3"/>
      <c r="K3" t="s">
        <v>90</v>
      </c>
      <c r="M3" t="s">
        <v>87</v>
      </c>
      <c r="N3" s="16">
        <v>43556</v>
      </c>
      <c r="O3" s="16">
        <v>42461</v>
      </c>
      <c r="P3" t="s">
        <v>97</v>
      </c>
      <c r="Q3" t="s">
        <v>88</v>
      </c>
      <c r="R3" t="s">
        <v>98</v>
      </c>
      <c r="S3" t="s">
        <v>98</v>
      </c>
      <c r="T3" t="s">
        <v>98</v>
      </c>
      <c r="Z3" t="s">
        <v>98</v>
      </c>
      <c r="AA3" t="s">
        <v>98</v>
      </c>
      <c r="AC3" t="s">
        <v>98</v>
      </c>
      <c r="AG3" t="s">
        <v>102</v>
      </c>
      <c r="AH3" t="s">
        <v>103</v>
      </c>
      <c r="AN3" t="s">
        <v>99</v>
      </c>
      <c r="AU3" t="s">
        <v>100</v>
      </c>
      <c r="AV3" t="s">
        <v>101</v>
      </c>
      <c r="AW3" t="s">
        <v>100</v>
      </c>
      <c r="AX3" t="s">
        <v>101</v>
      </c>
    </row>
    <row r="4" spans="1:50" x14ac:dyDescent="0.25">
      <c r="A4" s="10" t="str">
        <f t="shared" si="0"/>
        <v>682_Car Parking</v>
      </c>
      <c r="B4" t="s">
        <v>85</v>
      </c>
      <c r="C4" s="16">
        <v>43556</v>
      </c>
      <c r="D4" t="s">
        <v>95</v>
      </c>
      <c r="F4" t="s">
        <v>96</v>
      </c>
      <c r="G4" t="s">
        <v>92</v>
      </c>
      <c r="I4" t="s">
        <v>89</v>
      </c>
      <c r="J4"/>
      <c r="K4" t="s">
        <v>90</v>
      </c>
      <c r="M4" t="s">
        <v>87</v>
      </c>
      <c r="N4" s="16">
        <v>43556</v>
      </c>
      <c r="O4" s="16">
        <v>43556</v>
      </c>
      <c r="P4" t="s">
        <v>97</v>
      </c>
      <c r="Q4" t="s">
        <v>88</v>
      </c>
      <c r="R4" t="s">
        <v>98</v>
      </c>
      <c r="S4" t="s">
        <v>98</v>
      </c>
      <c r="T4" t="s">
        <v>98</v>
      </c>
      <c r="Z4" t="s">
        <v>98</v>
      </c>
      <c r="AA4" t="s">
        <v>98</v>
      </c>
      <c r="AC4" t="s">
        <v>98</v>
      </c>
      <c r="AG4" t="s">
        <v>102</v>
      </c>
      <c r="AH4" t="s">
        <v>103</v>
      </c>
      <c r="AN4" t="s">
        <v>99</v>
      </c>
      <c r="AU4" t="s">
        <v>100</v>
      </c>
      <c r="AV4" t="s">
        <v>101</v>
      </c>
      <c r="AW4" t="s">
        <v>100</v>
      </c>
      <c r="AX4" t="s">
        <v>101</v>
      </c>
    </row>
    <row r="5" spans="1:50" x14ac:dyDescent="0.25">
      <c r="A5"/>
      <c r="J5"/>
      <c r="K5"/>
      <c r="M5"/>
    </row>
    <row r="6" spans="1:50" x14ac:dyDescent="0.25">
      <c r="A6"/>
      <c r="J6"/>
      <c r="K6"/>
      <c r="M6"/>
    </row>
  </sheetData>
  <sortState xmlns:xlrd2="http://schemas.microsoft.com/office/spreadsheetml/2017/richdata2" ref="A3:AX6">
    <sortCondition ref="I3:I6"/>
    <sortCondition ref="D3:D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7"/>
  <sheetViews>
    <sheetView workbookViewId="0">
      <pane ySplit="1" topLeftCell="A2" activePane="bottomLeft" state="frozen"/>
      <selection pane="bottomLeft" activeCell="A5" sqref="A5:XFD5779"/>
    </sheetView>
  </sheetViews>
  <sheetFormatPr defaultColWidth="14.140625" defaultRowHeight="15" x14ac:dyDescent="0.25"/>
  <cols>
    <col min="1" max="1" width="22.5703125" bestFit="1" customWidth="1"/>
    <col min="2" max="2" width="16" bestFit="1" customWidth="1"/>
    <col min="3" max="3" width="11.28515625" bestFit="1" customWidth="1"/>
    <col min="4" max="4" width="11.85546875" bestFit="1" customWidth="1"/>
    <col min="7" max="7" width="15.42578125" bestFit="1" customWidth="1"/>
    <col min="8" max="8" width="18.85546875" bestFit="1" customWidth="1"/>
    <col min="9" max="9" width="9.42578125" bestFit="1" customWidth="1"/>
    <col min="10" max="12" width="13.85546875" bestFit="1" customWidth="1"/>
    <col min="13" max="13" width="14" bestFit="1" customWidth="1"/>
    <col min="14" max="14" width="7.42578125" bestFit="1" customWidth="1"/>
    <col min="15" max="15" width="14" bestFit="1" customWidth="1"/>
    <col min="16" max="17" width="14.140625" style="12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/>
      <c r="Q1"/>
    </row>
    <row r="2" spans="1:17" ht="21" x14ac:dyDescent="0.25">
      <c r="A2" s="5" t="s">
        <v>13</v>
      </c>
      <c r="B2" s="15" t="s">
        <v>67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76</v>
      </c>
      <c r="L2" s="15" t="s">
        <v>77</v>
      </c>
      <c r="M2" s="15" t="s">
        <v>78</v>
      </c>
      <c r="N2" s="15" t="s">
        <v>82</v>
      </c>
      <c r="O2" s="15" t="s">
        <v>83</v>
      </c>
      <c r="P2" s="5"/>
      <c r="Q2"/>
    </row>
    <row r="3" spans="1:17" ht="21" x14ac:dyDescent="0.25">
      <c r="A3" s="5" t="str">
        <f t="shared" ref="A3:A4" si="0">D3&amp;"_"&amp;G3</f>
        <v>619_Car Parking</v>
      </c>
      <c r="B3" s="17" t="s">
        <v>85</v>
      </c>
      <c r="C3" s="19">
        <v>43556</v>
      </c>
      <c r="D3" s="17" t="s">
        <v>93</v>
      </c>
      <c r="E3" s="17" t="s">
        <v>91</v>
      </c>
      <c r="F3" s="17" t="s">
        <v>94</v>
      </c>
      <c r="G3" s="17" t="s">
        <v>89</v>
      </c>
      <c r="H3" s="17" t="s">
        <v>90</v>
      </c>
      <c r="I3" s="17" t="s">
        <v>87</v>
      </c>
      <c r="J3" s="19">
        <v>43556</v>
      </c>
      <c r="K3" s="19">
        <v>42461</v>
      </c>
      <c r="L3" s="17" t="s">
        <v>86</v>
      </c>
      <c r="M3" s="17" t="s">
        <v>88</v>
      </c>
      <c r="N3" s="18"/>
      <c r="O3" s="18"/>
      <c r="P3"/>
      <c r="Q3"/>
    </row>
    <row r="4" spans="1:17" ht="21" x14ac:dyDescent="0.25">
      <c r="A4" s="5" t="str">
        <f t="shared" si="0"/>
        <v>682_Car Parking</v>
      </c>
      <c r="B4" s="17" t="s">
        <v>85</v>
      </c>
      <c r="C4" s="19">
        <v>43556</v>
      </c>
      <c r="D4" s="17" t="s">
        <v>95</v>
      </c>
      <c r="E4" s="17" t="s">
        <v>92</v>
      </c>
      <c r="F4" s="17" t="s">
        <v>96</v>
      </c>
      <c r="G4" s="17" t="s">
        <v>89</v>
      </c>
      <c r="H4" s="17" t="s">
        <v>90</v>
      </c>
      <c r="I4" s="17" t="s">
        <v>87</v>
      </c>
      <c r="J4" s="19">
        <v>43556</v>
      </c>
      <c r="K4" s="19">
        <v>43556</v>
      </c>
      <c r="L4" s="17" t="s">
        <v>86</v>
      </c>
      <c r="M4" s="17" t="s">
        <v>88</v>
      </c>
      <c r="N4" s="18"/>
      <c r="O4" s="18"/>
      <c r="P4"/>
      <c r="Q4"/>
    </row>
    <row r="5" spans="1:17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  <c r="Q7" s="21"/>
    </row>
  </sheetData>
  <sortState xmlns:xlrd2="http://schemas.microsoft.com/office/spreadsheetml/2017/richdata2" ref="A3:Q7">
    <sortCondition ref="G3:G7"/>
    <sortCondition ref="D3: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5" x14ac:dyDescent="0.25"/>
  <cols>
    <col min="1" max="1" width="35.140625" bestFit="1" customWidth="1"/>
    <col min="2" max="2" width="32" bestFit="1" customWidth="1"/>
    <col min="3" max="3" width="18.28515625" customWidth="1"/>
    <col min="4" max="5" width="11.140625" bestFit="1" customWidth="1"/>
    <col min="10" max="10" width="11.140625" bestFit="1" customWidth="1"/>
  </cols>
  <sheetData>
    <row r="1" spans="1:15" ht="31.5" x14ac:dyDescent="0.25">
      <c r="A1" s="4" t="s">
        <v>13</v>
      </c>
      <c r="B1" s="4" t="s">
        <v>14</v>
      </c>
      <c r="C1" s="4" t="s">
        <v>79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80</v>
      </c>
      <c r="K1" s="4" t="s">
        <v>81</v>
      </c>
      <c r="L1" s="4" t="s">
        <v>77</v>
      </c>
      <c r="M1" s="4" t="s">
        <v>78</v>
      </c>
      <c r="N1" s="4" t="s">
        <v>34</v>
      </c>
      <c r="O1" s="4" t="s">
        <v>35</v>
      </c>
    </row>
    <row r="2" spans="1:15" x14ac:dyDescent="0.25">
      <c r="A2" t="s">
        <v>105</v>
      </c>
      <c r="B2" t="str">
        <f>_xlfn.IFNA(TEXT(VLOOKUP($A2,HCM!$A$3:$Q$4,1,FALSE),"0"),"Not Loaded")</f>
        <v>619_Car Parking</v>
      </c>
      <c r="C2" t="str">
        <f>IF($B2="Not Loaded","Not Loaded",IF(VLOOKUP($A2,STG!$A$3:$I$2057,3,FALSE)=VLOOKUP($A2,HDL!$A$3:$I$673,3,FALSE),IF(VLOOKUP($A2,HDL!$A$3:$I$673,3,FALSE)=VLOOKUP($A2,HCM!$A$2:$Q$91955,3,FALSE),"OK","HCM&lt;&gt;HDL"),"STG&lt;&gt;HDL"))</f>
        <v>STG&lt;&gt;HDL</v>
      </c>
      <c r="D2" t="str">
        <f>IF($B2="Not Loaded","Not Loaded",IF(VLOOKUP($A2,STG!$A$3:$I$2057,4,FALSE)=VLOOKUP($A2,HDL!$A$3:$I$673,4,FALSE),IF(VLOOKUP($A2,HDL!$A$3:$I$673,4,FALSE)=VLOOKUP($A2,HCM!$A$2:$Q$91955,4,FALSE),"OK","HCM&lt;&gt;HDL"),"STG&lt;&gt;HDL"))</f>
        <v>OK</v>
      </c>
      <c r="E2" t="str">
        <f>IF($B2="Not Loaded","Not Loaded",IF(VLOOKUP($A2,STG!$A$3:$I$2057,6,FALSE)=VLOOKUP($A2,HDL!$A$3:$I$673,6,FALSE),IF(VLOOKUP($A2,HDL!$A$3:$I$673,6,FALSE)=VLOOKUP($A2,HCM!$A$2:$Q$91955,6,FALSE),"OK","HCM&lt;&gt;HDL"),"STG&lt;&gt;HDL"))</f>
        <v>OK</v>
      </c>
      <c r="F2" t="str">
        <f>IF($B2="Not Loaded","Not Loaded",IF(VLOOKUP($A2,STG!$A$3:$I$2057,7,FALSE)=VLOOKUP($A2,HDL!$A$3:$I$673,7,FALSE),IF(VLOOKUP($A2,HDL!$A$3:$I$673,7,FALSE)=VLOOKUP($A2,HCM!$A$2:$Q$91955,5,FALSE),"OK","HCM&lt;&gt;HDL"),"STG&lt;&gt;HDL"))</f>
        <v>OK</v>
      </c>
      <c r="G2" t="str">
        <f>IF($B2="Not Loaded","Not Loaded",IF(VLOOKUP($A2,STG!$A$3:$I$2057,9,FALSE)=VLOOKUP($A2,HDL!$A$3:$I$673,9,FALSE),IF(VLOOKUP($A2,HDL!$A$3:$I$673,9,FALSE)=VLOOKUP($A2,HCM!$A$2:$Q$91955,7,FALSE),"OK","HCM&lt;&gt;HDL"),"STG&lt;&gt;HDL"))</f>
        <v>OK</v>
      </c>
      <c r="H2" t="str">
        <f>IF($B2="Not Loaded","Not Loaded",IF(VLOOKUP($A2,STG!$A$3:$AB$2057,11,FALSE)=VLOOKUP($A2,HDL!$A$3:$AB$673,11,FALSE),IF(VLOOKUP($A2,HDL!$A$3:$AB$673,11,FALSE)=VLOOKUP($A2,HCM!$A$2:$Q$91955,8,FALSE),"OK","HCM&lt;&gt;HDL"),"STG&lt;&gt;HDL"))</f>
        <v>OK</v>
      </c>
      <c r="I2" t="str">
        <f>IF($B2="Not Loaded","Not Loaded",IF(VLOOKUP($A2,STG!$A$3:$AB$2057,13,FALSE)=VLOOKUP($A2,HDL!$A$3:$AB$673,13,FALSE),IF(VLOOKUP($A2,HDL!$A$3:$AB$673,13,FALSE)=VLOOKUP($A2,HCM!$A$2:$Q$91955,9,FALSE),"OK","HCM&lt;&gt;HDL"),"STG&lt;&gt;HDL"))</f>
        <v>OK</v>
      </c>
      <c r="J2" t="str">
        <f>IF($B2="Not Loaded","Not Loaded",IF(VLOOKUP($A2,STG!$A$3:$AB$2057,14,FALSE)=VLOOKUP($A2,HDL!$A$3:$AB$673,14,FALSE),IF(VLOOKUP($A2,HDL!$A$3:$AB$673,14,FALSE)=VLOOKUP($A2,HCM!$A$2:$Q$91955,10,FALSE),"OK","HCM&lt;&gt;HDL"),"STG&lt;&gt;HDL"))</f>
        <v>STG&lt;&gt;HDL</v>
      </c>
      <c r="K2" t="str">
        <f>IF($B2="Not Loaded","Not Loaded",IF(VLOOKUP($A2,STG!$A$3:$AB$2057,15,FALSE)=VLOOKUP($A2,HDL!$A$3:$AB$673,15,FALSE),IF(VLOOKUP($A2,HDL!$A$3:$AB$673,15,FALSE)=VLOOKUP($A2,HCM!$A$2:$Q$91955,11,FALSE),"OK","HCM&lt;&gt;HDL"),"STG&lt;&gt;HDL"))</f>
        <v>OK</v>
      </c>
      <c r="L2" t="str">
        <f>IF($B2="Not Loaded","Not Loaded",IF(VLOOKUP($A2,STG!$A$3:$AB$2057,16,FALSE)=VLOOKUP($A2,HDL!$A$3:$AB$673,16,FALSE),IF(VLOOKUP($A2,HDL!$A$3:$AB$673,16,FALSE)=VLOOKUP($A2,HCM!$A$2:$Q$91955,12,FALSE),"OK","HCM&lt;&gt;HDL"),"STG&lt;&gt;HDL"))</f>
        <v>OK</v>
      </c>
      <c r="M2" t="str">
        <f>IF($B2="Not Loaded","Not Loaded",IF(VLOOKUP($A2,STG!$A$3:$AB$2057,17,FALSE)=VLOOKUP($A2,HDL!$A$3:$AB$673,17,FALSE),IF(VLOOKUP($A2,HDL!$A$3:$AB$673,17,FALSE)=VLOOKUP($A2,HCM!$A$2:$Q$91955,13,FALSE),"OK","HCM&lt;&gt;HDL"),"STG&lt;&gt;HDL"))</f>
        <v>OK</v>
      </c>
      <c r="N2" t="str">
        <f>IF($B2="Not Loaded","Not Loaded",IF(VLOOKUP($A2,STG!$A$3:$AB$2057,18,FALSE)=VLOOKUP($A2,HDL!$A$3:$AB$673,18,FALSE),IF(VLOOKUP($A2,HDL!$A$3:$AB$673,18,FALSE)=VLOOKUP($A2,HCM!$A$2:$Q$91955,14,FALSE),"OK","HCM&lt;&gt;HDL"),"STG&lt;&gt;HDL"))</f>
        <v>OK</v>
      </c>
      <c r="O2" t="str">
        <f>IF($B2="Not Loaded","Not Loaded",IF(VLOOKUP($A2,STG!$A$3:$AB$2057,19,FALSE)=VLOOKUP($A2,HDL!$A$3:$AB$673,19,FALSE),IF(VLOOKUP($A2,HDL!$A$3:$AB$673,19,FALSE)=VLOOKUP($A2,HCM!$A$2:$Q$91955,15,FALSE),"OK","HCM&lt;&gt;HDL"),"STG&lt;&gt;HDL"))</f>
        <v>OK</v>
      </c>
    </row>
    <row r="3" spans="1:15" x14ac:dyDescent="0.25">
      <c r="A3" t="s">
        <v>106</v>
      </c>
      <c r="B3" t="str">
        <f>_xlfn.IFNA(TEXT(VLOOKUP($A3,HCM!$A$2:$Q$4,1,FALSE),"0"),"Not Loaded")</f>
        <v>682_Car Parking</v>
      </c>
      <c r="C3" t="str">
        <f>IF($B3="Not Loaded","Not Loaded",IF(VLOOKUP($A3,STG!$A$3:$I$2057,3,FALSE)=VLOOKUP($A3,HDL!$A$3:$I$673,3,FALSE),IF(VLOOKUP($A3,HDL!$A$3:$I$673,3,FALSE)=VLOOKUP($A3,HCM!$A$2:$Q$91955,3,FALSE),"OK","HCM&lt;&gt;HDL"),"STG&lt;&gt;HDL"))</f>
        <v>OK</v>
      </c>
      <c r="D3" t="str">
        <f>IF($B3="Not Loaded","Not Loaded",IF(VLOOKUP($A3,STG!$A$3:$I$2057,4,FALSE)=VLOOKUP($A3,HDL!$A$3:$I$673,4,FALSE),IF(VLOOKUP($A3,HDL!$A$3:$I$673,4,FALSE)=VLOOKUP($A3,HCM!$A$2:$Q$91955,4,FALSE),"OK","HCM&lt;&gt;HDL"),"STG&lt;&gt;HDL"))</f>
        <v>OK</v>
      </c>
      <c r="E3" t="str">
        <f>IF($B3="Not Loaded","Not Loaded",IF(VLOOKUP($A3,STG!$A$3:$I$2057,6,FALSE)=VLOOKUP($A3,HDL!$A$3:$I$673,6,FALSE),IF(VLOOKUP($A3,HDL!$A$3:$I$673,6,FALSE)=VLOOKUP($A3,HCM!$A$2:$Q$91955,6,FALSE),"OK","HCM&lt;&gt;HDL"),"STG&lt;&gt;HDL"))</f>
        <v>OK</v>
      </c>
      <c r="F3" t="str">
        <f>IF($B3="Not Loaded","Not Loaded",IF(VLOOKUP($A3,STG!$A$3:$I$2057,7,FALSE)=VLOOKUP($A3,HDL!$A$3:$I$673,7,FALSE),IF(VLOOKUP($A3,HDL!$A$3:$I$673,7,FALSE)=VLOOKUP($A3,HCM!$A$2:$Q$91955,5,FALSE),"OK","HCM&lt;&gt;HDL"),"STG&lt;&gt;HDL"))</f>
        <v>OK</v>
      </c>
      <c r="G3" t="str">
        <f>IF($B3="Not Loaded","Not Loaded",IF(VLOOKUP($A3,STG!$A$3:$I$2057,9,FALSE)=VLOOKUP($A3,HDL!$A$3:$I$673,9,FALSE),IF(VLOOKUP($A3,HDL!$A$3:$I$673,9,FALSE)=VLOOKUP($A3,HCM!$A$2:$Q$91955,7,FALSE),"OK","HCM&lt;&gt;HDL"),"STG&lt;&gt;HDL"))</f>
        <v>OK</v>
      </c>
      <c r="H3" t="str">
        <f>IF($B3="Not Loaded","Not Loaded",IF(VLOOKUP($A3,STG!$A$3:$AB$2057,11,FALSE)=VLOOKUP($A3,HDL!$A$3:$AB$673,11,FALSE),IF(VLOOKUP($A3,HDL!$A$3:$AB$673,11,FALSE)=VLOOKUP($A3,HCM!$A$2:$Q$91955,8,FALSE),"OK","HCM&lt;&gt;HDL"),"STG&lt;&gt;HDL"))</f>
        <v>OK</v>
      </c>
      <c r="I3" t="str">
        <f>IF($B3="Not Loaded","Not Loaded",IF(VLOOKUP($A3,STG!$A$3:$AB$2057,13,FALSE)=VLOOKUP($A3,HDL!$A$3:$AB$673,13,FALSE),IF(VLOOKUP($A3,HDL!$A$3:$AB$673,13,FALSE)=VLOOKUP($A3,HCM!$A$2:$Q$91955,9,FALSE),"OK","HCM&lt;&gt;HDL"),"STG&lt;&gt;HDL"))</f>
        <v>OK</v>
      </c>
      <c r="J3" t="str">
        <f>IF($B3="Not Loaded","Not Loaded",IF(VLOOKUP($A3,STG!$A$3:$AB$2057,14,FALSE)=VLOOKUP($A3,HDL!$A$3:$AB$673,14,FALSE),IF(VLOOKUP($A3,HDL!$A$3:$AB$673,14,FALSE)=VLOOKUP($A3,HCM!$A$2:$Q$91955,10,FALSE),"OK","HCM&lt;&gt;HDL"),"STG&lt;&gt;HDL"))</f>
        <v>STG&lt;&gt;HDL</v>
      </c>
      <c r="K3" t="str">
        <f>IF($B3="Not Loaded","Not Loaded",IF(VLOOKUP($A3,STG!$A$3:$AB$2057,15,FALSE)=VLOOKUP($A3,HDL!$A$3:$AB$673,15,FALSE),IF(VLOOKUP($A3,HDL!$A$3:$AB$673,15,FALSE)=VLOOKUP($A3,HCM!$A$2:$Q$91955,11,FALSE),"OK","HCM&lt;&gt;HDL"),"STG&lt;&gt;HDL"))</f>
        <v>OK</v>
      </c>
      <c r="L3" t="str">
        <f>IF($B3="Not Loaded","Not Loaded",IF(VLOOKUP($A3,STG!$A$3:$AB$2057,16,FALSE)=VLOOKUP($A3,HDL!$A$3:$AB$673,16,FALSE),IF(VLOOKUP($A3,HDL!$A$3:$AB$673,16,FALSE)=VLOOKUP($A3,HCM!$A$2:$Q$91955,12,FALSE),"OK","HCM&lt;&gt;HDL"),"STG&lt;&gt;HDL"))</f>
        <v>OK</v>
      </c>
      <c r="M3" t="str">
        <f>IF($B3="Not Loaded","Not Loaded",IF(VLOOKUP($A3,STG!$A$3:$AB$2057,17,FALSE)=VLOOKUP($A3,HDL!$A$3:$AB$673,17,FALSE),IF(VLOOKUP($A3,HDL!$A$3:$AB$673,17,FALSE)=VLOOKUP($A3,HCM!$A$2:$Q$91955,13,FALSE),"OK","HCM&lt;&gt;HDL"),"STG&lt;&gt;HDL"))</f>
        <v>OK</v>
      </c>
      <c r="N3" t="str">
        <f>IF($B3="Not Loaded","Not Loaded",IF(VLOOKUP($A3,STG!$A$3:$AB$2057,18,FALSE)=VLOOKUP($A3,HDL!$A$3:$AB$673,18,FALSE),IF(VLOOKUP($A3,HDL!$A$3:$AB$673,18,FALSE)=VLOOKUP($A3,HCM!$A$2:$Q$91955,14,FALSE),"OK","HCM&lt;&gt;HDL"),"STG&lt;&gt;HDL"))</f>
        <v>OK</v>
      </c>
      <c r="O3" t="str">
        <f>IF($B3="Not Loaded","Not Loaded",IF(VLOOKUP($A3,STG!$A$3:$AB$2057,19,FALSE)=VLOOKUP($A3,HDL!$A$3:$AB$673,19,FALSE),IF(VLOOKUP($A3,HDL!$A$3:$AB$673,19,FALSE)=VLOOKUP($A3,HCM!$A$2:$Q$91955,15,FALSE),"OK","HCM&lt;&gt;HDL"),"STG&lt;&gt;HDL"))</f>
        <v>OK</v>
      </c>
    </row>
  </sheetData>
  <conditionalFormatting sqref="C2:O3">
    <cfRule type="cellIs" dxfId="4" priority="50" operator="notEqual">
      <formula>"OK"</formula>
    </cfRule>
    <cfRule type="cellIs" dxfId="3" priority="51" operator="equal">
      <formula>"OK"</formula>
    </cfRule>
  </conditionalFormatting>
  <conditionalFormatting sqref="C2:O3">
    <cfRule type="cellIs" dxfId="2" priority="40" stopIfTrue="1" operator="equal">
      <formula>"Not Loaded"</formula>
    </cfRule>
  </conditionalFormatting>
  <conditionalFormatting sqref="C2:O3">
    <cfRule type="containsBlanks" dxfId="1" priority="3">
      <formula>LEN(TRIM(C2))=0</formula>
    </cfRule>
  </conditionalFormatting>
  <conditionalFormatting sqref="A2:A3">
    <cfRule type="duplicateValues" dxfId="0" priority="8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E2B07D-8089-4997-ADE0-140FB517531D}"/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