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ECA7733C-7C7F-44CF-8113-84E2ECA475F3}" xr6:coauthVersionLast="47" xr6:coauthVersionMax="47" xr10:uidLastSave="{00000000-0000-0000-0000-000000000000}"/>
  <bookViews>
    <workbookView xWindow="-120" yWindow="-120" windowWidth="29040" windowHeight="15840" tabRatio="719" activeTab="4" xr2:uid="{00000000-000D-0000-FFFF-FFFF00000000}"/>
  </bookViews>
  <sheets>
    <sheet name="Summary" sheetId="4" r:id="rId1"/>
    <sheet name="STG" sheetId="2" r:id="rId2"/>
    <sheet name="HDL" sheetId="5" r:id="rId3"/>
    <sheet name="HCM" sheetId="1" r:id="rId4"/>
    <sheet name="Rec" sheetId="3" r:id="rId5"/>
  </sheets>
  <definedNames>
    <definedName name="_xlnm._FilterDatabase" localSheetId="3" hidden="1">HCM!$A$2:$I$2</definedName>
    <definedName name="_xlnm._FilterDatabase" localSheetId="2" hidden="1">HDL!$A$2:$U$4</definedName>
    <definedName name="_xlnm._FilterDatabase" localSheetId="4" hidden="1">Rec!$A$2:$J$94</definedName>
    <definedName name="_xlnm._FilterDatabase" localSheetId="1" hidden="1">STG!$A$2:$BT$4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3" i="5" l="1"/>
  <c r="A4" i="5"/>
  <c r="A4" i="2"/>
  <c r="A3" i="2"/>
  <c r="D9" i="4" l="1"/>
  <c r="B4" i="3"/>
  <c r="B3" i="3"/>
  <c r="B9" i="4" l="1"/>
  <c r="I3" i="3"/>
  <c r="G3" i="3"/>
  <c r="H3" i="3"/>
  <c r="H4" i="3"/>
  <c r="G4" i="3"/>
  <c r="C9" i="4"/>
  <c r="D4" i="3"/>
  <c r="F4" i="3"/>
  <c r="J4" i="3"/>
  <c r="C4" i="3"/>
  <c r="E4" i="3"/>
  <c r="I4" i="3"/>
  <c r="J3" i="3"/>
  <c r="D3" i="3"/>
  <c r="F3" i="3"/>
  <c r="C3" i="3"/>
  <c r="E3" i="3"/>
  <c r="N10" i="4" l="1"/>
  <c r="N13" i="4"/>
  <c r="N11" i="4"/>
  <c r="N12" i="4"/>
  <c r="M12" i="4"/>
  <c r="M10" i="4"/>
  <c r="M11" i="4"/>
  <c r="M13" i="4"/>
  <c r="I11" i="4"/>
  <c r="I13" i="4"/>
  <c r="I10" i="4"/>
  <c r="I12" i="4"/>
  <c r="G11" i="4"/>
  <c r="G10" i="4"/>
  <c r="G13" i="4"/>
  <c r="G12" i="4"/>
  <c r="J10" i="4"/>
  <c r="J12" i="4"/>
  <c r="J11" i="4"/>
  <c r="J13" i="4"/>
  <c r="H10" i="4"/>
  <c r="H12" i="4"/>
  <c r="H11" i="4"/>
  <c r="H13" i="4"/>
  <c r="K11" i="4"/>
  <c r="K13" i="4"/>
  <c r="K10" i="4"/>
  <c r="K12" i="4"/>
  <c r="L10" i="4"/>
  <c r="L12" i="4"/>
  <c r="L11" i="4"/>
  <c r="L13" i="4"/>
  <c r="N14" i="4" l="1"/>
  <c r="L14" i="4"/>
  <c r="M14" i="4"/>
  <c r="K14" i="4"/>
  <c r="H14" i="4"/>
  <c r="J14" i="4"/>
  <c r="I14" i="4"/>
  <c r="G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N1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sampathn-admin:</t>
        </r>
        <r>
          <rPr>
            <sz val="9"/>
            <color indexed="81"/>
            <rFont val="Tahoma"/>
            <charset val="1"/>
          </rPr>
          <t xml:space="preserve">
STG &lt;&gt; HCM</t>
        </r>
      </text>
    </comment>
  </commentList>
</comments>
</file>

<file path=xl/sharedStrings.xml><?xml version="1.0" encoding="utf-8"?>
<sst xmlns="http://schemas.openxmlformats.org/spreadsheetml/2006/main" count="272" uniqueCount="155">
  <si>
    <t>BATCH_NAME</t>
  </si>
  <si>
    <t>CREATION_DATE</t>
  </si>
  <si>
    <t>CREATED_BY</t>
  </si>
  <si>
    <t>LAST_UPDATE_DATE</t>
  </si>
  <si>
    <t>LAST_UPDATED_BY</t>
  </si>
  <si>
    <t>HCM</t>
  </si>
  <si>
    <t>Data Migration Reconciliation</t>
  </si>
  <si>
    <t>Count of records</t>
  </si>
  <si>
    <t>Loaded?</t>
  </si>
  <si>
    <t>Not Loaded</t>
  </si>
  <si>
    <t>Loaded OK</t>
  </si>
  <si>
    <t>SOURCESYSTEMOWNER</t>
  </si>
  <si>
    <t>SOURCESYSTEMID</t>
  </si>
  <si>
    <t>Entity</t>
  </si>
  <si>
    <t>Environment</t>
  </si>
  <si>
    <t>Date</t>
  </si>
  <si>
    <t>HDL</t>
  </si>
  <si>
    <t>STG</t>
  </si>
  <si>
    <t>STG&lt;&gt;HDL</t>
  </si>
  <si>
    <t>Total Records</t>
  </si>
  <si>
    <t>HCM&lt;&gt;HDL</t>
  </si>
  <si>
    <t>PERSON_NUMBER</t>
  </si>
  <si>
    <t>ASSIGNMENT_NUMBER</t>
  </si>
  <si>
    <t>ACTIONCODE</t>
  </si>
  <si>
    <t>REASONCODE</t>
  </si>
  <si>
    <t>MANAGER_TYPE</t>
  </si>
  <si>
    <t>PRIMARY_FLAG</t>
  </si>
  <si>
    <t>EFFECTIVESTARTDATE</t>
  </si>
  <si>
    <t>EFFECTIVEENDDATE</t>
  </si>
  <si>
    <t>MNGEFFECTIVESTARTDATE</t>
  </si>
  <si>
    <t>MNGEFFECTIVEENDDATE</t>
  </si>
  <si>
    <t>PEREFFECTIVESTARTDATE</t>
  </si>
  <si>
    <t>PEREFFECTIVEENDDATE</t>
  </si>
  <si>
    <t>PERSONNUMBER</t>
  </si>
  <si>
    <t>ASSIGNMENTNUMBER</t>
  </si>
  <si>
    <t>MANAGERPERSONNUMBER</t>
  </si>
  <si>
    <t>MANAGERASSIGNMENTNUMBER</t>
  </si>
  <si>
    <t>MANAGERTYPE</t>
  </si>
  <si>
    <t>ACTION_CODE</t>
  </si>
  <si>
    <t>APPOINTMENT_EFF_START_DATE</t>
  </si>
  <si>
    <t>APPOINTMENT_EFF_END_DATE</t>
  </si>
  <si>
    <t>EFFECTIVE_SEQUENCE</t>
  </si>
  <si>
    <t>EFFECTIVE_LATEST_CHANGE</t>
  </si>
  <si>
    <t>ASSIGNMENT_TYPE</t>
  </si>
  <si>
    <t>ASSIGNMENT_NAME</t>
  </si>
  <si>
    <t>WRK_REL_ASG_NUMBER</t>
  </si>
  <si>
    <t>ASSIGNMENT_STATUS_TYPE_CODE</t>
  </si>
  <si>
    <t>BUSINESS_UNIT_SHORT_CODE</t>
  </si>
  <si>
    <t>DATE_PROBATION_END</t>
  </si>
  <si>
    <t>WORKER_CATEGORY</t>
  </si>
  <si>
    <t>ASSIGNMENT_CATEGORY</t>
  </si>
  <si>
    <t>GRADE_CODE</t>
  </si>
  <si>
    <t>GRADE_LADDER_PGM_NAME</t>
  </si>
  <si>
    <t>HOURLY_SALARIED_CODE</t>
  </si>
  <si>
    <t>JOB_CODE</t>
  </si>
  <si>
    <t>LOCATION_CODE</t>
  </si>
  <si>
    <t>NORMAL_HOURS</t>
  </si>
  <si>
    <t>FREQUENCY</t>
  </si>
  <si>
    <t>NOTICE_PERIOD</t>
  </si>
  <si>
    <t>NOTICE_PERIOD_UOM</t>
  </si>
  <si>
    <t>DATE_START</t>
  </si>
  <si>
    <t>WORKER_TYPE</t>
  </si>
  <si>
    <t>LEGAL_EMPLOYER_NAME</t>
  </si>
  <si>
    <t>PERSON_TYPE_CODE</t>
  </si>
  <si>
    <t>POSITION_CODE</t>
  </si>
  <si>
    <t>POSITION_OVERRIDE_FLAG</t>
  </si>
  <si>
    <t>PRIMARY_ASSIGNMENT_FLAG</t>
  </si>
  <si>
    <t>PROBATION_PERIOD</t>
  </si>
  <si>
    <t>PROBATION_UNIT</t>
  </si>
  <si>
    <t>PROJECTED_END_DATE</t>
  </si>
  <si>
    <t>DEPARTMENT_NAME</t>
  </si>
  <si>
    <t>FREEZE_START_DATE</t>
  </si>
  <si>
    <t>CATEGORY_CODE</t>
  </si>
  <si>
    <t>FULL_PART_TIME</t>
  </si>
  <si>
    <t>NHSCON</t>
  </si>
  <si>
    <t>JOB_TITLE</t>
  </si>
  <si>
    <t>GRADE_EFF_START_DATE</t>
  </si>
  <si>
    <t>GRADE_EFF_END_DATE</t>
  </si>
  <si>
    <t>GRADE_STEP_NAME</t>
  </si>
  <si>
    <t>REASON_CODE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</si>
  <si>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</si>
  <si>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</si>
  <si>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</si>
  <si>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</si>
  <si>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</si>
  <si>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</si>
  <si>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TERMS_AND_CONDITIONS</t>
  </si>
  <si>
    <t>GRADE_STEP_CEILING</t>
  </si>
  <si>
    <t>HEAD_COUNT</t>
  </si>
  <si>
    <t>FTE</t>
  </si>
  <si>
    <t>MGR_EFFECTIVE_START_DATE</t>
  </si>
  <si>
    <t>MGR_EFFECTIVE_END_DATE</t>
  </si>
  <si>
    <t>PER_EFFECTIVE_START_DATE</t>
  </si>
  <si>
    <t>PER_EFFECTIVE_END_DATE</t>
  </si>
  <si>
    <t>EMP_PERSON_NUMBER</t>
  </si>
  <si>
    <t>EMP_ASSIGNMENT_NUMBER</t>
  </si>
  <si>
    <t>MGR_PERSON_NUMBER</t>
  </si>
  <si>
    <t>MGR_ASSIGNMENT_NUMBER</t>
  </si>
  <si>
    <t>RECORD_TYPE</t>
  </si>
  <si>
    <t>DEPT_EXPENSE_ACCOUNT</t>
  </si>
  <si>
    <t>Supervisor</t>
  </si>
  <si>
    <t>PersonNumber</t>
  </si>
  <si>
    <t>AssignmentNumber</t>
  </si>
  <si>
    <t>ManagerPersonNumber</t>
  </si>
  <si>
    <t>ManagerAssignmentNumber</t>
  </si>
  <si>
    <t>EffectiveStartDate</t>
  </si>
  <si>
    <t>EffectiveEndDate</t>
  </si>
  <si>
    <t>ManagerType</t>
  </si>
  <si>
    <t>PrimaryFlag</t>
  </si>
  <si>
    <t>Unique Identifier</t>
  </si>
  <si>
    <t>PROD</t>
  </si>
  <si>
    <t>ASG_CHANGE</t>
  </si>
  <si>
    <t>Y</t>
  </si>
  <si>
    <t>E</t>
  </si>
  <si>
    <t>Registry, Student Admissions, Student Records, Timetabling &amp; Exams</t>
  </si>
  <si>
    <t>E1001641</t>
  </si>
  <si>
    <t>1</t>
  </si>
  <si>
    <t>UOB Business Unit</t>
  </si>
  <si>
    <t>Permanent</t>
  </si>
  <si>
    <t>Full-year regular</t>
  </si>
  <si>
    <t>8</t>
  </si>
  <si>
    <t>Academic and Other Related</t>
  </si>
  <si>
    <t>Salaried</t>
  </si>
  <si>
    <t>SSA_MAN_846</t>
  </si>
  <si>
    <t>University of Birmingham</t>
  </si>
  <si>
    <t>WEEKLY</t>
  </si>
  <si>
    <t>Months</t>
  </si>
  <si>
    <t>1001641</t>
  </si>
  <si>
    <t>29-FEB-2016</t>
  </si>
  <si>
    <t>The University of Birmingham</t>
  </si>
  <si>
    <t>Employee</t>
  </si>
  <si>
    <t>30811</t>
  </si>
  <si>
    <t/>
  </si>
  <si>
    <t>Birmingham International Academy</t>
  </si>
  <si>
    <t>FULL_TIME</t>
  </si>
  <si>
    <t>Programme Manager, Birmingham International Academy</t>
  </si>
  <si>
    <t>MIGRATION</t>
  </si>
  <si>
    <t>LINE_MANAGER</t>
  </si>
  <si>
    <t>PER_INFO_14MAY2019</t>
  </si>
  <si>
    <t>14-MAY-2019</t>
  </si>
  <si>
    <t>SIVA</t>
  </si>
  <si>
    <t>Administrative and Other Related</t>
  </si>
  <si>
    <t>43</t>
  </si>
  <si>
    <t>493967</t>
  </si>
  <si>
    <t>E493967</t>
  </si>
  <si>
    <t>MANAGER</t>
  </si>
  <si>
    <t>10.41418.P206.10031.50001.00.000000</t>
  </si>
  <si>
    <t>41</t>
  </si>
  <si>
    <t>GRADE_STEP</t>
  </si>
  <si>
    <t>21-MAY-2019</t>
  </si>
  <si>
    <t>HIRE</t>
  </si>
  <si>
    <t>DATA_MIGRATION</t>
  </si>
  <si>
    <t>PER_1001641_E1001641_SUP_493967</t>
  </si>
  <si>
    <t>1001641_E1001641_42791</t>
  </si>
  <si>
    <t>1001641_E1001641_42948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</si>
</sst>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Tahoma"/>
    </font>
    <font>
      <sz val="11"/>
      <name val="Dialog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13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1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9" fillId="2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right"/>
    </xf>
    <xf numFmtId="0" fontId="0" fillId="0" borderId="0" xfId="0" applyAlignment="1">
      <alignment wrapText="1"/>
    </xf>
    <xf numFmtId="0" fontId="9" fillId="0" borderId="1" xfId="3" applyFont="1" applyBorder="1" applyAlignment="1">
      <alignment horizontal="left" vertical="top" wrapText="1"/>
    </xf>
    <xf numFmtId="14" fontId="9" fillId="0" borderId="1" xfId="3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9"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275166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88833" cy="731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zoomScale="90" zoomScaleNormal="90" workbookViewId="0">
      <selection activeCell="D19" sqref="D19"/>
    </sheetView>
  </sheetViews>
  <sheetFormatPr defaultRowHeight="15"/>
  <cols>
    <col min="1" max="1" width="18.5703125" customWidth="1"/>
    <col min="2" max="4" width="6.7109375" bestFit="1" customWidth="1"/>
    <col min="6" max="6" width="4.85546875" customWidth="1"/>
    <col min="7" max="7" width="10.7109375" customWidth="1"/>
    <col min="10" max="10" width="11" customWidth="1"/>
  </cols>
  <sheetData>
    <row r="1" spans="1:14" ht="21">
      <c r="H1" s="2" t="s">
        <v>6</v>
      </c>
    </row>
    <row r="2" spans="1:14">
      <c r="H2" t="s">
        <v>13</v>
      </c>
      <c r="J2" t="s">
        <v>100</v>
      </c>
    </row>
    <row r="3" spans="1:14">
      <c r="H3" t="s">
        <v>14</v>
      </c>
      <c r="J3" t="s">
        <v>110</v>
      </c>
    </row>
    <row r="4" spans="1:14">
      <c r="H4" t="s">
        <v>15</v>
      </c>
      <c r="J4" s="8">
        <v>43606</v>
      </c>
    </row>
    <row r="5" spans="1:14" ht="14.25" customHeight="1"/>
    <row r="7" spans="1:14">
      <c r="B7" s="16"/>
      <c r="C7" s="16"/>
    </row>
    <row r="8" spans="1:14">
      <c r="B8" s="1" t="s">
        <v>17</v>
      </c>
      <c r="C8" s="6" t="s">
        <v>16</v>
      </c>
      <c r="D8" s="1" t="s">
        <v>5</v>
      </c>
    </row>
    <row r="9" spans="1:14" ht="31.5">
      <c r="A9" s="4" t="s">
        <v>7</v>
      </c>
      <c r="B9">
        <f>COUNTA(STG!$A$3:$A$4)</f>
        <v>2</v>
      </c>
      <c r="C9">
        <f>COUNTA(HDL!$A$3:$A$3575)</f>
        <v>2</v>
      </c>
      <c r="D9">
        <f>COUNTA(HCM!$A$3:$A$4376)</f>
        <v>2</v>
      </c>
      <c r="G9" s="11" t="s">
        <v>101</v>
      </c>
      <c r="H9" s="11" t="s">
        <v>102</v>
      </c>
      <c r="I9" s="11" t="s">
        <v>103</v>
      </c>
      <c r="J9" s="11" t="s">
        <v>104</v>
      </c>
      <c r="K9" s="11" t="s">
        <v>105</v>
      </c>
      <c r="L9" s="11" t="s">
        <v>106</v>
      </c>
      <c r="M9" s="11" t="s">
        <v>107</v>
      </c>
      <c r="N9" s="11" t="s">
        <v>108</v>
      </c>
    </row>
    <row r="10" spans="1:14">
      <c r="A10" s="4" t="s">
        <v>10</v>
      </c>
      <c r="G10">
        <f>COUNTIF(Rec!C$3:C$7682,"OK")</f>
        <v>2</v>
      </c>
      <c r="H10">
        <f>COUNTIF(Rec!D$3:D$7682,"OK")</f>
        <v>2</v>
      </c>
      <c r="I10">
        <f>COUNTIF(Rec!E$3:E$7682,"OK")</f>
        <v>2</v>
      </c>
      <c r="J10">
        <f>COUNTIF(Rec!F$3:F$7682,"OK")</f>
        <v>2</v>
      </c>
      <c r="K10">
        <f>COUNTIF(Rec!G$3:G$7682,"OK")</f>
        <v>2</v>
      </c>
      <c r="L10">
        <f>COUNTIF(Rec!H$3:H$7682,"OK")</f>
        <v>2</v>
      </c>
      <c r="M10">
        <f>COUNTIF(Rec!I$3:I$7682,"OK")</f>
        <v>2</v>
      </c>
      <c r="N10">
        <f>COUNTIF(Rec!J$3:J$7682,"OK")</f>
        <v>2</v>
      </c>
    </row>
    <row r="11" spans="1:14">
      <c r="A11" s="5" t="s">
        <v>18</v>
      </c>
      <c r="G11">
        <f>COUNTIF(Rec!C$3:C$7682,"STG&lt;&gt;HDL")</f>
        <v>0</v>
      </c>
      <c r="H11">
        <f>COUNTIF(Rec!D$3:D$7682,"STG&lt;&gt;HDL")</f>
        <v>0</v>
      </c>
      <c r="I11">
        <f>COUNTIF(Rec!E$3:E$7682,"STG&lt;&gt;HDL")</f>
        <v>0</v>
      </c>
      <c r="J11">
        <f>COUNTIF(Rec!F$3:F$7682,"STG&lt;&gt;HDL")</f>
        <v>0</v>
      </c>
      <c r="K11">
        <f>COUNTIF(Rec!G$3:G$7682,"STG&lt;&gt;HDL")</f>
        <v>0</v>
      </c>
      <c r="L11">
        <f>COUNTIF(Rec!H$3:H$7682,"STG&lt;&gt;HDL")</f>
        <v>0</v>
      </c>
      <c r="M11">
        <f>COUNTIF(Rec!I$3:I$7682,"STG&lt;&gt;HDL")</f>
        <v>0</v>
      </c>
      <c r="N11">
        <f>COUNTIF(Rec!J$3:J$7682,"STG&lt;&gt;HCM")</f>
        <v>0</v>
      </c>
    </row>
    <row r="12" spans="1:14">
      <c r="A12" s="5" t="s">
        <v>20</v>
      </c>
      <c r="G12">
        <f>COUNTIF(Rec!C$3:C$7682,"HCM&lt;&gt;HDL")</f>
        <v>0</v>
      </c>
      <c r="H12">
        <f>COUNTIF(Rec!D$3:D$7682,"HCM&lt;&gt;HDL")</f>
        <v>0</v>
      </c>
      <c r="I12">
        <f>COUNTIF(Rec!E$3:E$7682,"HCM&lt;&gt;HDL")</f>
        <v>0</v>
      </c>
      <c r="J12">
        <f>COUNTIF(Rec!F$3:F$7682,"HCM&lt;&gt;HDL")</f>
        <v>0</v>
      </c>
      <c r="K12">
        <f>COUNTIF(Rec!G$3:G$7682,"HCM&lt;&gt;HDL")</f>
        <v>0</v>
      </c>
      <c r="L12">
        <f>COUNTIF(Rec!H$3:H$7682,"HCM&lt;&gt;HDL")</f>
        <v>0</v>
      </c>
      <c r="M12">
        <f>COUNTIF(Rec!I$3:I$7682,"HCM&lt;&gt;HDL")</f>
        <v>0</v>
      </c>
      <c r="N12">
        <f>COUNTIF(Rec!J$3:J$7682,"HCM&lt;&gt;HDL")</f>
        <v>0</v>
      </c>
    </row>
    <row r="13" spans="1:14">
      <c r="A13" s="4" t="s">
        <v>9</v>
      </c>
      <c r="B13" s="3"/>
      <c r="C13" s="3"/>
      <c r="G13">
        <f>COUNTIF(Rec!C$3:C$7682,"Not Loaded")</f>
        <v>0</v>
      </c>
      <c r="H13">
        <f>COUNTIF(Rec!D$3:D$7682,"Not Loaded")</f>
        <v>0</v>
      </c>
      <c r="I13">
        <f>COUNTIF(Rec!E$3:E$7682,"Not Loaded")</f>
        <v>0</v>
      </c>
      <c r="J13">
        <f>COUNTIF(Rec!F$3:F$7682,"Not Loaded")</f>
        <v>0</v>
      </c>
      <c r="K13">
        <f>COUNTIF(Rec!G$3:G$7682,"Not Loaded")</f>
        <v>0</v>
      </c>
      <c r="L13">
        <f>COUNTIF(Rec!H$3:H$7682,"Not Loaded")</f>
        <v>0</v>
      </c>
      <c r="M13">
        <f>COUNTIF(Rec!I$3:I$7682,"Not Loaded")</f>
        <v>0</v>
      </c>
      <c r="N13">
        <f>COUNTIF(Rec!J$3:J$7682,"Not Loaded")</f>
        <v>0</v>
      </c>
    </row>
    <row r="14" spans="1:14">
      <c r="A14" s="4" t="s">
        <v>19</v>
      </c>
      <c r="G14">
        <f>SUM(G10:G13)</f>
        <v>2</v>
      </c>
      <c r="H14">
        <f t="shared" ref="H14:M14" si="0">SUM(H10:H13)</f>
        <v>2</v>
      </c>
      <c r="I14">
        <f t="shared" si="0"/>
        <v>2</v>
      </c>
      <c r="J14">
        <f t="shared" si="0"/>
        <v>2</v>
      </c>
      <c r="K14">
        <f t="shared" si="0"/>
        <v>2</v>
      </c>
      <c r="L14">
        <f t="shared" si="0"/>
        <v>2</v>
      </c>
      <c r="M14">
        <f t="shared" si="0"/>
        <v>2</v>
      </c>
      <c r="N14">
        <f t="shared" ref="N14" si="1">SUM(N10:N13)</f>
        <v>2</v>
      </c>
    </row>
  </sheetData>
  <mergeCells count="1">
    <mergeCell ref="B7:C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"/>
  <sheetViews>
    <sheetView workbookViewId="0">
      <pane ySplit="2" topLeftCell="A3" activePane="bottomLeft" state="frozen"/>
      <selection pane="bottomLeft" activeCell="A5" sqref="A5:XFD100444"/>
    </sheetView>
  </sheetViews>
  <sheetFormatPr defaultRowHeight="15"/>
  <cols>
    <col min="1" max="1" width="23.42578125" bestFit="1" customWidth="1"/>
    <col min="2" max="2" width="19" bestFit="1" customWidth="1"/>
    <col min="3" max="3" width="18.28515625" bestFit="1" customWidth="1"/>
    <col min="4" max="5" width="19" bestFit="1" customWidth="1"/>
    <col min="6" max="6" width="18.28515625" bestFit="1" customWidth="1"/>
    <col min="7" max="7" width="19" bestFit="1" customWidth="1"/>
    <col min="8" max="8" width="15.7109375" bestFit="1" customWidth="1"/>
    <col min="9" max="9" width="12" bestFit="1" customWidth="1"/>
    <col min="10" max="10" width="19" bestFit="1" customWidth="1"/>
    <col min="11" max="11" width="17.85546875" bestFit="1" customWidth="1"/>
    <col min="12" max="12" width="9.42578125" bestFit="1" customWidth="1"/>
    <col min="46" max="46" width="11.42578125" bestFit="1" customWidth="1"/>
  </cols>
  <sheetData>
    <row r="1" spans="1:7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</row>
    <row r="2" spans="1:72" s="13" customFormat="1" ht="60">
      <c r="A2" s="13" t="s">
        <v>109</v>
      </c>
      <c r="B2" s="13" t="s">
        <v>38</v>
      </c>
      <c r="C2" s="13" t="s">
        <v>39</v>
      </c>
      <c r="D2" s="13" t="s">
        <v>40</v>
      </c>
      <c r="E2" s="13" t="s">
        <v>41</v>
      </c>
      <c r="F2" s="13" t="s">
        <v>42</v>
      </c>
      <c r="G2" s="13" t="s">
        <v>43</v>
      </c>
      <c r="H2" s="13" t="s">
        <v>44</v>
      </c>
      <c r="I2" s="13" t="s">
        <v>22</v>
      </c>
      <c r="J2" s="13" t="s">
        <v>45</v>
      </c>
      <c r="K2" s="13" t="s">
        <v>46</v>
      </c>
      <c r="L2" s="13" t="s">
        <v>47</v>
      </c>
      <c r="M2" s="13" t="s">
        <v>48</v>
      </c>
      <c r="N2" s="13" t="s">
        <v>49</v>
      </c>
      <c r="O2" s="13" t="s">
        <v>50</v>
      </c>
      <c r="P2" s="13" t="s">
        <v>51</v>
      </c>
      <c r="Q2" s="13" t="s">
        <v>52</v>
      </c>
      <c r="R2" s="13" t="s">
        <v>53</v>
      </c>
      <c r="S2" s="13" t="s">
        <v>54</v>
      </c>
      <c r="T2" s="13" t="s">
        <v>55</v>
      </c>
      <c r="U2" s="13" t="s">
        <v>56</v>
      </c>
      <c r="V2" s="13" t="s">
        <v>57</v>
      </c>
      <c r="W2" s="13" t="s">
        <v>58</v>
      </c>
      <c r="X2" s="13" t="s">
        <v>59</v>
      </c>
      <c r="Y2" s="13" t="s">
        <v>21</v>
      </c>
      <c r="Z2" s="13" t="s">
        <v>60</v>
      </c>
      <c r="AA2" s="13" t="s">
        <v>61</v>
      </c>
      <c r="AB2" s="13" t="s">
        <v>62</v>
      </c>
      <c r="AC2" s="13" t="s">
        <v>63</v>
      </c>
      <c r="AD2" s="13" t="s">
        <v>64</v>
      </c>
      <c r="AE2" s="13" t="s">
        <v>65</v>
      </c>
      <c r="AF2" s="13" t="s">
        <v>66</v>
      </c>
      <c r="AG2" s="13" t="s">
        <v>26</v>
      </c>
      <c r="AH2" s="13" t="s">
        <v>67</v>
      </c>
      <c r="AI2" s="13" t="s">
        <v>68</v>
      </c>
      <c r="AJ2" s="13" t="s">
        <v>69</v>
      </c>
      <c r="AK2" s="13" t="s">
        <v>70</v>
      </c>
      <c r="AL2" s="13" t="s">
        <v>71</v>
      </c>
      <c r="AM2" s="13" t="s">
        <v>72</v>
      </c>
      <c r="AN2" s="13" t="s">
        <v>73</v>
      </c>
      <c r="AO2" s="13" t="s">
        <v>74</v>
      </c>
      <c r="AP2" s="13" t="s">
        <v>75</v>
      </c>
      <c r="AQ2" s="13" t="s">
        <v>76</v>
      </c>
      <c r="AR2" s="13" t="s">
        <v>77</v>
      </c>
      <c r="AS2" s="13" t="s">
        <v>78</v>
      </c>
      <c r="AT2" s="13" t="s">
        <v>79</v>
      </c>
      <c r="AU2" s="13" t="s">
        <v>25</v>
      </c>
      <c r="AV2" s="13" t="s">
        <v>0</v>
      </c>
      <c r="AW2" s="13" t="s">
        <v>80</v>
      </c>
      <c r="AX2" s="13" t="s">
        <v>81</v>
      </c>
      <c r="AY2" s="13" t="s">
        <v>82</v>
      </c>
      <c r="AZ2" s="13" t="s">
        <v>83</v>
      </c>
      <c r="BA2" s="13" t="s">
        <v>84</v>
      </c>
      <c r="BB2" s="13" t="s">
        <v>85</v>
      </c>
      <c r="BC2" s="13" t="s">
        <v>1</v>
      </c>
      <c r="BD2" s="13" t="s">
        <v>2</v>
      </c>
      <c r="BE2" s="13" t="s">
        <v>3</v>
      </c>
      <c r="BF2" s="13" t="s">
        <v>4</v>
      </c>
      <c r="BG2" s="13" t="s">
        <v>86</v>
      </c>
      <c r="BH2" s="13" t="s">
        <v>87</v>
      </c>
      <c r="BI2" s="13" t="s">
        <v>88</v>
      </c>
      <c r="BJ2" s="13" t="s">
        <v>89</v>
      </c>
      <c r="BK2" s="13" t="s">
        <v>90</v>
      </c>
      <c r="BL2" s="13" t="s">
        <v>91</v>
      </c>
      <c r="BM2" s="13" t="s">
        <v>92</v>
      </c>
      <c r="BN2" s="13" t="s">
        <v>93</v>
      </c>
      <c r="BO2" s="13" t="s">
        <v>94</v>
      </c>
      <c r="BP2" s="13" t="s">
        <v>95</v>
      </c>
      <c r="BQ2" s="13" t="s">
        <v>96</v>
      </c>
      <c r="BR2" s="13" t="s">
        <v>97</v>
      </c>
      <c r="BS2" s="13" t="s">
        <v>98</v>
      </c>
      <c r="BT2" s="13" t="s">
        <v>99</v>
      </c>
    </row>
    <row r="3" spans="1:72">
      <c r="A3" t="str">
        <f t="shared" ref="A3:A4" si="0">Y3&amp;"_"&amp;I3&amp;"_"&amp;C3</f>
        <v>1001641_E1001641_42791</v>
      </c>
      <c r="B3" t="s">
        <v>111</v>
      </c>
      <c r="C3" s="8">
        <v>42791</v>
      </c>
      <c r="D3" s="8">
        <v>42947</v>
      </c>
      <c r="E3" s="12">
        <v>2</v>
      </c>
      <c r="F3" t="s">
        <v>112</v>
      </c>
      <c r="G3" t="s">
        <v>113</v>
      </c>
      <c r="H3" t="s">
        <v>114</v>
      </c>
      <c r="I3" t="s">
        <v>115</v>
      </c>
      <c r="J3" t="s">
        <v>115</v>
      </c>
      <c r="K3" t="s">
        <v>116</v>
      </c>
      <c r="L3" t="s">
        <v>117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s="12">
        <v>37.5</v>
      </c>
      <c r="V3" t="s">
        <v>125</v>
      </c>
      <c r="W3" s="12">
        <v>6</v>
      </c>
      <c r="X3" t="s">
        <v>126</v>
      </c>
      <c r="Y3" t="s">
        <v>127</v>
      </c>
      <c r="Z3" t="s">
        <v>128</v>
      </c>
      <c r="AA3" t="s">
        <v>113</v>
      </c>
      <c r="AB3" t="s">
        <v>129</v>
      </c>
      <c r="AC3" t="s">
        <v>130</v>
      </c>
      <c r="AD3" t="s">
        <v>131</v>
      </c>
      <c r="AE3" t="s">
        <v>112</v>
      </c>
      <c r="AF3" t="s">
        <v>112</v>
      </c>
      <c r="AG3" t="s">
        <v>112</v>
      </c>
      <c r="AH3" t="s">
        <v>132</v>
      </c>
      <c r="AK3" t="s">
        <v>133</v>
      </c>
      <c r="AN3" t="s">
        <v>134</v>
      </c>
      <c r="AP3" t="s">
        <v>135</v>
      </c>
      <c r="AT3" t="s">
        <v>136</v>
      </c>
      <c r="AU3" t="s">
        <v>137</v>
      </c>
      <c r="AV3" t="s">
        <v>138</v>
      </c>
      <c r="BC3" t="s">
        <v>139</v>
      </c>
      <c r="BD3" t="s">
        <v>140</v>
      </c>
      <c r="BE3" t="s">
        <v>139</v>
      </c>
      <c r="BF3" t="s">
        <v>140</v>
      </c>
      <c r="BG3" t="s">
        <v>141</v>
      </c>
      <c r="BH3" t="s">
        <v>142</v>
      </c>
      <c r="BI3" t="s">
        <v>116</v>
      </c>
      <c r="BJ3" t="s">
        <v>116</v>
      </c>
      <c r="BO3" t="s">
        <v>127</v>
      </c>
      <c r="BP3" t="s">
        <v>115</v>
      </c>
      <c r="BQ3" t="s">
        <v>143</v>
      </c>
      <c r="BR3" t="s">
        <v>144</v>
      </c>
      <c r="BS3" t="s">
        <v>145</v>
      </c>
      <c r="BT3" t="s">
        <v>146</v>
      </c>
    </row>
    <row r="4" spans="1:72">
      <c r="A4" t="str">
        <f t="shared" si="0"/>
        <v>1001641_E1001641_42948</v>
      </c>
      <c r="B4" t="s">
        <v>111</v>
      </c>
      <c r="C4" s="8">
        <v>42948</v>
      </c>
      <c r="D4" s="8">
        <v>43312</v>
      </c>
      <c r="E4" s="12">
        <v>3</v>
      </c>
      <c r="F4" t="s">
        <v>112</v>
      </c>
      <c r="G4" t="s">
        <v>113</v>
      </c>
      <c r="H4" t="s">
        <v>114</v>
      </c>
      <c r="I4" t="s">
        <v>115</v>
      </c>
      <c r="J4" t="s">
        <v>115</v>
      </c>
      <c r="K4" t="s">
        <v>116</v>
      </c>
      <c r="L4" t="s">
        <v>117</v>
      </c>
      <c r="N4" t="s">
        <v>118</v>
      </c>
      <c r="O4" t="s">
        <v>119</v>
      </c>
      <c r="P4" t="s">
        <v>120</v>
      </c>
      <c r="Q4" t="s">
        <v>121</v>
      </c>
      <c r="R4" t="s">
        <v>122</v>
      </c>
      <c r="S4" t="s">
        <v>123</v>
      </c>
      <c r="T4" t="s">
        <v>124</v>
      </c>
      <c r="U4" s="12">
        <v>37.5</v>
      </c>
      <c r="V4" t="s">
        <v>125</v>
      </c>
      <c r="W4" s="12">
        <v>6</v>
      </c>
      <c r="X4" t="s">
        <v>126</v>
      </c>
      <c r="Y4" t="s">
        <v>127</v>
      </c>
      <c r="Z4" t="s">
        <v>128</v>
      </c>
      <c r="AA4" t="s">
        <v>113</v>
      </c>
      <c r="AB4" t="s">
        <v>129</v>
      </c>
      <c r="AC4" t="s">
        <v>130</v>
      </c>
      <c r="AD4" t="s">
        <v>131</v>
      </c>
      <c r="AE4" t="s">
        <v>112</v>
      </c>
      <c r="AF4" t="s">
        <v>112</v>
      </c>
      <c r="AG4" t="s">
        <v>112</v>
      </c>
      <c r="AH4" t="s">
        <v>132</v>
      </c>
      <c r="AK4" t="s">
        <v>133</v>
      </c>
      <c r="AN4" t="s">
        <v>134</v>
      </c>
      <c r="AP4" t="s">
        <v>135</v>
      </c>
      <c r="AS4" t="s">
        <v>147</v>
      </c>
      <c r="AT4" t="s">
        <v>136</v>
      </c>
      <c r="AU4" t="s">
        <v>137</v>
      </c>
      <c r="AV4" t="s">
        <v>138</v>
      </c>
      <c r="BC4" t="s">
        <v>139</v>
      </c>
      <c r="BD4" t="s">
        <v>140</v>
      </c>
      <c r="BE4" t="s">
        <v>139</v>
      </c>
      <c r="BF4" t="s">
        <v>140</v>
      </c>
      <c r="BG4" t="s">
        <v>141</v>
      </c>
      <c r="BH4" t="s">
        <v>142</v>
      </c>
      <c r="BI4" t="s">
        <v>116</v>
      </c>
      <c r="BJ4" t="s">
        <v>116</v>
      </c>
      <c r="BO4" t="s">
        <v>127</v>
      </c>
      <c r="BP4" t="s">
        <v>115</v>
      </c>
      <c r="BQ4" t="s">
        <v>143</v>
      </c>
      <c r="BR4" t="s">
        <v>144</v>
      </c>
      <c r="BS4" t="s">
        <v>148</v>
      </c>
      <c r="BT4" t="s">
        <v>146</v>
      </c>
    </row>
  </sheetData>
  <sortState xmlns:xlrd2="http://schemas.microsoft.com/office/spreadsheetml/2017/richdata2" ref="A3:BT4">
    <sortCondition ref="A3:A4"/>
    <sortCondition ref="BQ3:BQ4"/>
    <sortCondition ref="BR3:BR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"/>
  <sheetViews>
    <sheetView workbookViewId="0">
      <selection activeCell="C23" sqref="C23"/>
    </sheetView>
  </sheetViews>
  <sheetFormatPr defaultRowHeight="15"/>
  <cols>
    <col min="1" max="1" width="23.42578125" bestFit="1" customWidth="1"/>
    <col min="2" max="3" width="10.140625" bestFit="1" customWidth="1"/>
  </cols>
  <sheetData>
    <row r="1" spans="1:2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1" s="13" customFormat="1" ht="60">
      <c r="A2" s="13" t="s">
        <v>109</v>
      </c>
      <c r="B2" s="13" t="s">
        <v>27</v>
      </c>
      <c r="C2" s="13" t="s">
        <v>28</v>
      </c>
      <c r="D2" s="13" t="s">
        <v>29</v>
      </c>
      <c r="E2" s="13" t="s">
        <v>30</v>
      </c>
      <c r="F2" s="13" t="s">
        <v>31</v>
      </c>
      <c r="G2" s="13" t="s">
        <v>32</v>
      </c>
      <c r="H2" s="13" t="s">
        <v>33</v>
      </c>
      <c r="I2" s="13" t="s">
        <v>34</v>
      </c>
      <c r="J2" s="13" t="s">
        <v>35</v>
      </c>
      <c r="K2" s="13" t="s">
        <v>36</v>
      </c>
      <c r="L2" s="13" t="s">
        <v>37</v>
      </c>
      <c r="M2" s="13" t="s">
        <v>23</v>
      </c>
      <c r="N2" s="13" t="s">
        <v>24</v>
      </c>
      <c r="O2" s="13" t="s">
        <v>12</v>
      </c>
      <c r="P2" s="13" t="s">
        <v>11</v>
      </c>
      <c r="Q2" s="13" t="s">
        <v>0</v>
      </c>
      <c r="R2" s="13" t="s">
        <v>1</v>
      </c>
      <c r="S2" s="13" t="s">
        <v>2</v>
      </c>
      <c r="T2" s="13" t="s">
        <v>3</v>
      </c>
      <c r="U2" s="13" t="s">
        <v>4</v>
      </c>
    </row>
    <row r="3" spans="1:21">
      <c r="A3" t="str">
        <f t="shared" ref="A3:A4" si="0">H3&amp;"_"&amp;I3&amp;"_"&amp;B3</f>
        <v>1001641_E1001641_42791</v>
      </c>
      <c r="B3" s="8">
        <v>42791</v>
      </c>
      <c r="C3" s="8">
        <v>42947</v>
      </c>
      <c r="H3" t="s">
        <v>127</v>
      </c>
      <c r="I3" t="s">
        <v>115</v>
      </c>
      <c r="J3" t="s">
        <v>143</v>
      </c>
      <c r="K3" t="s">
        <v>144</v>
      </c>
      <c r="L3" t="s">
        <v>137</v>
      </c>
      <c r="M3" t="s">
        <v>150</v>
      </c>
      <c r="N3" t="s">
        <v>136</v>
      </c>
      <c r="O3" t="s">
        <v>152</v>
      </c>
      <c r="P3" t="s">
        <v>151</v>
      </c>
      <c r="Q3" t="s">
        <v>138</v>
      </c>
      <c r="R3" t="s">
        <v>149</v>
      </c>
      <c r="S3" t="s">
        <v>140</v>
      </c>
      <c r="T3" t="s">
        <v>149</v>
      </c>
      <c r="U3" t="s">
        <v>140</v>
      </c>
    </row>
    <row r="4" spans="1:21">
      <c r="A4" t="str">
        <f t="shared" si="0"/>
        <v>1001641_E1001641_42948</v>
      </c>
      <c r="B4" s="8">
        <v>42948</v>
      </c>
      <c r="C4" s="8">
        <v>43312</v>
      </c>
      <c r="H4" t="s">
        <v>127</v>
      </c>
      <c r="I4" t="s">
        <v>115</v>
      </c>
      <c r="J4" t="s">
        <v>143</v>
      </c>
      <c r="K4" t="s">
        <v>144</v>
      </c>
      <c r="L4" t="s">
        <v>137</v>
      </c>
      <c r="M4" t="s">
        <v>150</v>
      </c>
      <c r="N4" t="s">
        <v>136</v>
      </c>
      <c r="O4" t="s">
        <v>152</v>
      </c>
      <c r="P4" t="s">
        <v>151</v>
      </c>
      <c r="Q4" t="s">
        <v>138</v>
      </c>
      <c r="R4" t="s">
        <v>149</v>
      </c>
      <c r="S4" t="s">
        <v>140</v>
      </c>
      <c r="T4" t="s">
        <v>149</v>
      </c>
      <c r="U4" t="s">
        <v>140</v>
      </c>
    </row>
  </sheetData>
  <sortState xmlns:xlrd2="http://schemas.microsoft.com/office/spreadsheetml/2017/richdata2" ref="A3:U4">
    <sortCondition ref="A3:A4"/>
    <sortCondition ref="J3:J4"/>
    <sortCondition ref="K3:K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>
      <pane ySplit="2" topLeftCell="A3" activePane="bottomLeft" state="frozen"/>
      <selection pane="bottomLeft" activeCell="A5" sqref="A5:XFD19624"/>
    </sheetView>
  </sheetViews>
  <sheetFormatPr defaultColWidth="38" defaultRowHeight="15.75"/>
  <cols>
    <col min="1" max="1" width="32.140625" style="7" bestFit="1" customWidth="1"/>
    <col min="2" max="2" width="11" style="7" bestFit="1" customWidth="1"/>
    <col min="3" max="3" width="14.28515625" style="7" bestFit="1" customWidth="1"/>
    <col min="4" max="4" width="17.28515625" style="7" bestFit="1" customWidth="1"/>
    <col min="5" max="5" width="20.42578125" style="7" bestFit="1" customWidth="1"/>
    <col min="6" max="6" width="14" style="7" bestFit="1" customWidth="1"/>
    <col min="7" max="7" width="13.140625" style="7" bestFit="1" customWidth="1"/>
    <col min="8" max="8" width="12" style="7" bestFit="1" customWidth="1"/>
    <col min="9" max="9" width="9" style="7" bestFit="1" customWidth="1"/>
    <col min="10" max="16384" width="38" style="7"/>
  </cols>
  <sheetData>
    <row r="1" spans="1:9">
      <c r="A1" s="7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</row>
    <row r="2" spans="1:9">
      <c r="A2" s="7" t="s">
        <v>109</v>
      </c>
      <c r="B2" s="11" t="s">
        <v>101</v>
      </c>
      <c r="C2" s="11" t="s">
        <v>102</v>
      </c>
      <c r="D2" s="11" t="s">
        <v>103</v>
      </c>
      <c r="E2" s="11" t="s">
        <v>104</v>
      </c>
      <c r="F2" s="11" t="s">
        <v>105</v>
      </c>
      <c r="G2" s="11" t="s">
        <v>106</v>
      </c>
      <c r="H2" s="11" t="s">
        <v>107</v>
      </c>
      <c r="I2" s="11" t="s">
        <v>108</v>
      </c>
    </row>
    <row r="3" spans="1:9">
      <c r="A3" s="7" t="str">
        <f t="shared" ref="A3:A4" si="0">B3&amp;"_"&amp;C3&amp;"_"&amp;F3</f>
        <v>1001641_E1001641_42791</v>
      </c>
      <c r="B3" s="14" t="s">
        <v>127</v>
      </c>
      <c r="C3" s="14" t="s">
        <v>115</v>
      </c>
      <c r="D3" s="14" t="s">
        <v>143</v>
      </c>
      <c r="E3" s="14" t="s">
        <v>144</v>
      </c>
      <c r="F3" s="15">
        <v>42791</v>
      </c>
      <c r="G3" s="15">
        <v>42947</v>
      </c>
      <c r="H3" s="14" t="s">
        <v>137</v>
      </c>
      <c r="I3" s="14" t="s">
        <v>112</v>
      </c>
    </row>
    <row r="4" spans="1:9">
      <c r="A4" s="7" t="str">
        <f t="shared" si="0"/>
        <v>1001641_E1001641_42948</v>
      </c>
      <c r="B4" s="14" t="s">
        <v>127</v>
      </c>
      <c r="C4" s="14" t="s">
        <v>115</v>
      </c>
      <c r="D4" s="14" t="s">
        <v>143</v>
      </c>
      <c r="E4" s="14" t="s">
        <v>144</v>
      </c>
      <c r="F4" s="15">
        <v>42948</v>
      </c>
      <c r="G4" s="15">
        <v>43312</v>
      </c>
      <c r="H4" s="14" t="s">
        <v>137</v>
      </c>
      <c r="I4" s="14" t="s">
        <v>112</v>
      </c>
    </row>
  </sheetData>
  <sortState xmlns:xlrd2="http://schemas.microsoft.com/office/spreadsheetml/2017/richdata2" ref="A3:I4">
    <sortCondition ref="A3:A4"/>
    <sortCondition ref="D3:D4"/>
    <sortCondition ref="E3:E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4"/>
  <sheetViews>
    <sheetView tabSelected="1" workbookViewId="0">
      <pane ySplit="2" topLeftCell="A3" activePane="bottomLeft" state="frozen"/>
      <selection pane="bottomLeft" activeCell="D16" sqref="D16"/>
    </sheetView>
  </sheetViews>
  <sheetFormatPr defaultRowHeight="15"/>
  <cols>
    <col min="1" max="1" width="26.28515625" bestFit="1" customWidth="1"/>
    <col min="2" max="2" width="25.140625" bestFit="1" customWidth="1"/>
    <col min="3" max="3" width="10.7109375" bestFit="1" customWidth="1"/>
    <col min="4" max="4" width="8.7109375" bestFit="1" customWidth="1"/>
    <col min="5" max="10" width="10.7109375" bestFit="1" customWidth="1"/>
  </cols>
  <sheetData>
    <row r="2" spans="1:10" s="10" customFormat="1" ht="21">
      <c r="A2" s="9" t="s">
        <v>109</v>
      </c>
      <c r="B2" s="9" t="s">
        <v>8</v>
      </c>
      <c r="C2" s="11" t="s">
        <v>101</v>
      </c>
      <c r="D2" s="11" t="s">
        <v>102</v>
      </c>
      <c r="E2" s="11" t="s">
        <v>103</v>
      </c>
      <c r="F2" s="11" t="s">
        <v>104</v>
      </c>
      <c r="G2" s="11" t="s">
        <v>105</v>
      </c>
      <c r="H2" s="11" t="s">
        <v>106</v>
      </c>
      <c r="I2" s="11" t="s">
        <v>107</v>
      </c>
      <c r="J2" s="11" t="s">
        <v>108</v>
      </c>
    </row>
    <row r="3" spans="1:10">
      <c r="A3" t="s">
        <v>153</v>
      </c>
      <c r="B3" t="str">
        <f>_xlfn.IFNA(VLOOKUP($A3,HCM!A$3:A$4376,1,FALSE),"Not Loaded")</f>
        <v>1001641_E1001641_42791</v>
      </c>
      <c r="C3" t="str">
        <f>IF($B3="Not Loaded","Not Loaded",IF(VLOOKUP($A3,STG!$A$3:$BZ$4,25,FALSE)=VLOOKUP($A3,HDL!$A$3:$Z$3575,8,FALSE),IF(VLOOKUP($A3,HDL!$A$3:$Z$3575,8,FALSE)=VLOOKUP($A3,HCM!$A$3:$I$4376,2,FALSE),"OK","HCM&lt;&gt;HDL"),"STG&lt;&gt;HDL"))</f>
        <v>OK</v>
      </c>
      <c r="D3" t="str">
        <f>IF($B3="Not Loaded","Not Loaded",IF(VLOOKUP($A3,STG!$A$3:$BZ$4,9,FALSE)=VLOOKUP($A3,HDL!$A$3:$Z$3575,9,FALSE),IF(VLOOKUP($A3,HDL!$A$3:$Z$3575,9,FALSE)=VLOOKUP($A3,HCM!$A$3:$I$4376,3,FALSE),"OK","HCM&lt;&gt;HDL"),"STG&lt;&gt;HDL"))</f>
        <v>OK</v>
      </c>
      <c r="E3" t="str">
        <f>IF($B3="Not Loaded","Not Loaded",IF(VLOOKUP($A3,STG!$A$3:$BZ$4,69,FALSE)=VLOOKUP($A3,HDL!$A$3:$Z$3575,10,FALSE),IF(VLOOKUP($A3,HDL!$A$3:$Z$3575,10,FALSE)=VLOOKUP($A3,HCM!$A$3:$I$4376,4,FALSE),"OK","HCM&lt;&gt;HDL"),"STG&lt;&gt;HDL"))</f>
        <v>OK</v>
      </c>
      <c r="F3" t="str">
        <f>IF($B3="Not Loaded","Not Loaded",IF(VLOOKUP($A3,STG!$A$3:$BZ$4,70,FALSE)=VLOOKUP($A3,HDL!$A$3:$Z$3575,11,FALSE),IF(VLOOKUP($A3,HDL!$A$3:$Z$3575,11,FALSE)=VLOOKUP($A3,HCM!$A$3:$I$4376,5,FALSE),"OK","HCM&lt;&gt;HDL"),"STG&lt;&gt;HDL"))</f>
        <v>OK</v>
      </c>
      <c r="G3" t="str">
        <f>IF($B3="Not Loaded","Not Loaded",IF(VLOOKUP($A3,STG!$A$3:$BZ$4,3,FALSE)=VLOOKUP($A3,HDL!$A$3:$Z$3575,2,FALSE),IF(VLOOKUP($A3,HDL!$A$3:$Z$3575,2,FALSE)=VLOOKUP($A3,HCM!$A$3:$I$4376,6,FALSE),"OK","HCM&lt;&gt;HDL"),"STG&lt;&gt;HDL"))</f>
        <v>OK</v>
      </c>
      <c r="H3" t="str">
        <f>IF($B3="Not Loaded","Not Loaded",IF(VLOOKUP($A3,STG!$A$3:$BZ$4,4,FALSE)=VLOOKUP($A3,HDL!$A$3:$Z$3575,3,FALSE),IF(VLOOKUP($A3,HDL!$A$3:$Z$3575,3,FALSE)=VLOOKUP($A3,HCM!$A$3:$I$4376,7,FALSE),"OK","HCM&lt;&gt;HDL"),"STG&lt;&gt;HDL"))</f>
        <v>OK</v>
      </c>
      <c r="I3" t="str">
        <f>IF($B3="Not Loaded","Not Loaded",IF(VLOOKUP($A3,STG!$A$3:$BZ$4,47,FALSE)=VLOOKUP($A3,HDL!$A$3:$Z$3575,12,FALSE),IF(VLOOKUP($A3,HDL!$A$3:$Z$3575,12,FALSE)=VLOOKUP($A3,HCM!$A$3:$I$4376,8,FALSE),"OK","HCM&lt;&gt;HDL"),"STG&lt;&gt;HDL"))</f>
        <v>OK</v>
      </c>
      <c r="J3" t="str">
        <f>IF($B3="Not Loaded","Not Loaded",IF(VLOOKUP($A3,STG!$A$3:$BZ$4,33,FALSE)=VLOOKUP($A3,HCM!$A$3:$I$4376,9,FALSE),"OK","STG&lt;&gt;HCM"))</f>
        <v>OK</v>
      </c>
    </row>
    <row r="4" spans="1:10">
      <c r="A4" t="s">
        <v>154</v>
      </c>
      <c r="B4" t="str">
        <f>_xlfn.IFNA(VLOOKUP($A4,HCM!A$3:A$4376,1,FALSE),"Not Loaded")</f>
        <v>1001641_E1001641_42948</v>
      </c>
      <c r="C4" t="str">
        <f>IF($B4="Not Loaded","Not Loaded",IF(VLOOKUP($A4,STG!$A$3:$BZ$4,25,FALSE)=VLOOKUP($A4,HDL!$A$3:$Z$3575,8,FALSE),IF(VLOOKUP($A4,HDL!$A$3:$Z$3575,8,FALSE)=VLOOKUP($A4,HCM!$A$3:$I$4376,2,FALSE),"OK","HCM&lt;&gt;HDL"),"STG&lt;&gt;HDL"))</f>
        <v>OK</v>
      </c>
      <c r="D4" t="str">
        <f>IF($B4="Not Loaded","Not Loaded",IF(VLOOKUP($A4,STG!$A$3:$BZ$4,9,FALSE)=VLOOKUP($A4,HDL!$A$3:$Z$3575,9,FALSE),IF(VLOOKUP($A4,HDL!$A$3:$Z$3575,9,FALSE)=VLOOKUP($A4,HCM!$A$3:$I$4376,3,FALSE),"OK","HCM&lt;&gt;HDL"),"STG&lt;&gt;HDL"))</f>
        <v>OK</v>
      </c>
      <c r="E4" t="str">
        <f>IF($B4="Not Loaded","Not Loaded",IF(VLOOKUP($A4,STG!$A$3:$BZ$4,69,FALSE)=VLOOKUP($A4,HDL!$A$3:$Z$3575,10,FALSE),IF(VLOOKUP($A4,HDL!$A$3:$Z$3575,10,FALSE)=VLOOKUP($A4,HCM!$A$3:$I$4376,4,FALSE),"OK","HCM&lt;&gt;HDL"),"STG&lt;&gt;HDL"))</f>
        <v>OK</v>
      </c>
      <c r="F4" t="str">
        <f>IF($B4="Not Loaded","Not Loaded",IF(VLOOKUP($A4,STG!$A$3:$BZ$4,70,FALSE)=VLOOKUP($A4,HDL!$A$3:$Z$3575,11,FALSE),IF(VLOOKUP($A4,HDL!$A$3:$Z$3575,11,FALSE)=VLOOKUP($A4,HCM!$A$3:$I$4376,5,FALSE),"OK","HCM&lt;&gt;HDL"),"STG&lt;&gt;HDL"))</f>
        <v>OK</v>
      </c>
      <c r="G4" t="str">
        <f>IF($B4="Not Loaded","Not Loaded",IF(VLOOKUP($A4,STG!$A$3:$BZ$4,3,FALSE)=VLOOKUP($A4,HDL!$A$3:$Z$3575,2,FALSE),IF(VLOOKUP($A4,HDL!$A$3:$Z$3575,2,FALSE)=VLOOKUP($A4,HCM!$A$3:$I$4376,6,FALSE),"OK","HCM&lt;&gt;HDL"),"STG&lt;&gt;HDL"))</f>
        <v>OK</v>
      </c>
      <c r="H4" t="str">
        <f>IF($B4="Not Loaded","Not Loaded",IF(VLOOKUP($A4,STG!$A$3:$BZ$4,4,FALSE)=VLOOKUP($A4,HDL!$A$3:$Z$3575,3,FALSE),IF(VLOOKUP($A4,HDL!$A$3:$Z$3575,3,FALSE)=VLOOKUP($A4,HCM!$A$3:$I$4376,7,FALSE),"OK","HCM&lt;&gt;HDL"),"STG&lt;&gt;HDL"))</f>
        <v>OK</v>
      </c>
      <c r="I4" t="str">
        <f>IF($B4="Not Loaded","Not Loaded",IF(VLOOKUP($A4,STG!$A$3:$BZ$4,47,FALSE)=VLOOKUP($A4,HDL!$A$3:$Z$3575,12,FALSE),IF(VLOOKUP($A4,HDL!$A$3:$Z$3575,12,FALSE)=VLOOKUP($A4,HCM!$A$3:$I$4376,8,FALSE),"OK","HCM&lt;&gt;HDL"),"STG&lt;&gt;HDL"))</f>
        <v>OK</v>
      </c>
      <c r="J4" t="str">
        <f>IF($B4="Not Loaded","Not Loaded",IF(VLOOKUP($A4,STG!$A$3:$BZ$4,33,FALSE)=VLOOKUP($A4,HCM!$A$3:$I$4376,9,FALSE),"OK","STG&lt;&gt;HCM"))</f>
        <v>OK</v>
      </c>
    </row>
  </sheetData>
  <conditionalFormatting sqref="F3:J4">
    <cfRule type="cellIs" dxfId="8" priority="10" operator="notEqual">
      <formula>"Ok"</formula>
    </cfRule>
    <cfRule type="cellIs" dxfId="7" priority="11" operator="equal">
      <formula>"Ok"</formula>
    </cfRule>
  </conditionalFormatting>
  <conditionalFormatting sqref="C3:J4">
    <cfRule type="cellIs" dxfId="6" priority="8" operator="notEqual">
      <formula>"Ok"</formula>
    </cfRule>
    <cfRule type="cellIs" dxfId="5" priority="9" operator="equal">
      <formula>"Ok"</formula>
    </cfRule>
  </conditionalFormatting>
  <conditionalFormatting sqref="E3:J4">
    <cfRule type="cellIs" dxfId="4" priority="4" operator="notEqual">
      <formula>"Ok"</formula>
    </cfRule>
    <cfRule type="cellIs" dxfId="3" priority="5" operator="equal">
      <formula>"Ok"</formula>
    </cfRule>
  </conditionalFormatting>
  <conditionalFormatting sqref="C3:J4">
    <cfRule type="cellIs" dxfId="2" priority="3" operator="equal">
      <formula>"Not Loaded"</formula>
    </cfRule>
  </conditionalFormatting>
  <conditionalFormatting sqref="B3:B4">
    <cfRule type="cellIs" dxfId="1" priority="1" operator="equal">
      <formula>"Y"</formula>
    </cfRule>
    <cfRule type="cellIs" dxfId="0" priority="2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68F988-00B7-4A59-A34E-511225284E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010853-3CBF-448C-AAE3-84148ADA1F2C}">
  <ds:schemaRefs>
    <ds:schemaRef ds:uri="9e5ebb6e-1584-4dc0-b988-3e8cf38876a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ac6a0247-43fa-4535-a5fb-6906f8e53d5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6010D5C-672E-4BCB-9696-7B00ACD785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2018-01-31T15:18:30Z</dcterms:created>
  <dcterms:modified xsi:type="dcterms:W3CDTF">2021-07-06T09:49:58Z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