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CD58E09F-B660-4E12-A100-9023DF7110AC}" xr6:coauthVersionLast="47" xr6:coauthVersionMax="47" xr10:uidLastSave="{00000000-0000-0000-0000-000000000000}"/>
  <bookViews>
    <workbookView xWindow="-120" yWindow="-120" windowWidth="29040" windowHeight="15840" tabRatio="354" activeTab="4" xr2:uid="{00000000-000D-0000-FFFF-FFFF00000000}"/>
  </bookViews>
  <sheets>
    <sheet name="Summary" sheetId="4" r:id="rId1"/>
    <sheet name="STG" sheetId="2" r:id="rId2"/>
    <sheet name="HDL" sheetId="27" r:id="rId3"/>
    <sheet name="HCM" sheetId="1" r:id="rId4"/>
    <sheet name="Reconcile" sheetId="3" r:id="rId5"/>
  </sheets>
  <definedNames>
    <definedName name="_xlnm._FilterDatabase" localSheetId="3" hidden="1">HCM!$A$2:$AD$2</definedName>
    <definedName name="_xlnm._FilterDatabase" localSheetId="2" hidden="1">HDL!$A$2:$AD$2</definedName>
    <definedName name="_xlnm._FilterDatabase" localSheetId="4" hidden="1">Reconcile!$A$1:$V$3</definedName>
    <definedName name="_xlnm._FilterDatabase" localSheetId="1" hidden="1">STG!#REF!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3" i="2"/>
  <c r="B9" i="4" s="1"/>
  <c r="A4" i="2"/>
  <c r="B2" i="3" l="1"/>
  <c r="A3" i="27"/>
  <c r="U2" i="3" l="1"/>
  <c r="F2" i="3"/>
  <c r="J2" i="3"/>
  <c r="N2" i="3"/>
  <c r="R2" i="3"/>
  <c r="V2" i="3"/>
  <c r="D2" i="3"/>
  <c r="H2" i="3"/>
  <c r="L2" i="3"/>
  <c r="P2" i="3"/>
  <c r="T2" i="3"/>
  <c r="C2" i="3"/>
  <c r="G2" i="3"/>
  <c r="K2" i="3"/>
  <c r="O2" i="3"/>
  <c r="S2" i="3"/>
  <c r="E2" i="3"/>
  <c r="I2" i="3"/>
  <c r="M2" i="3"/>
  <c r="Q2" i="3"/>
  <c r="A5" i="27"/>
  <c r="A4" i="27"/>
  <c r="A4" i="1"/>
  <c r="C9" i="4" l="1"/>
  <c r="D9" i="4"/>
  <c r="B3" i="3"/>
  <c r="F3" i="3" l="1"/>
  <c r="J3" i="3"/>
  <c r="N3" i="3"/>
  <c r="R3" i="3"/>
  <c r="V3" i="3"/>
  <c r="I3" i="3"/>
  <c r="Q3" i="3"/>
  <c r="G3" i="3"/>
  <c r="K3" i="3"/>
  <c r="S3" i="3"/>
  <c r="D3" i="3"/>
  <c r="H3" i="3"/>
  <c r="L3" i="3"/>
  <c r="P3" i="3"/>
  <c r="T3" i="3"/>
  <c r="E3" i="3"/>
  <c r="M3" i="3"/>
  <c r="U3" i="3"/>
  <c r="O3" i="3"/>
  <c r="C3" i="3"/>
  <c r="E13" i="4" l="1"/>
  <c r="E11" i="4"/>
  <c r="E12" i="4"/>
  <c r="E10" i="4"/>
  <c r="W11" i="4"/>
  <c r="W10" i="4"/>
  <c r="W12" i="4"/>
  <c r="W13" i="4"/>
  <c r="G12" i="4"/>
  <c r="G10" i="4"/>
  <c r="G11" i="4"/>
  <c r="G13" i="4"/>
  <c r="R10" i="4"/>
  <c r="R12" i="4"/>
  <c r="R11" i="4"/>
  <c r="R13" i="4"/>
  <c r="J10" i="4"/>
  <c r="J12" i="4"/>
  <c r="J11" i="4"/>
  <c r="J13" i="4"/>
  <c r="U11" i="4"/>
  <c r="U13" i="4"/>
  <c r="U10" i="4"/>
  <c r="U12" i="4"/>
  <c r="I10" i="4"/>
  <c r="I12" i="4"/>
  <c r="I11" i="4"/>
  <c r="I13" i="4"/>
  <c r="K11" i="4"/>
  <c r="K13" i="4"/>
  <c r="K12" i="4"/>
  <c r="K10" i="4"/>
  <c r="T11" i="4"/>
  <c r="T13" i="4"/>
  <c r="T10" i="4"/>
  <c r="T12" i="4"/>
  <c r="L11" i="4"/>
  <c r="L13" i="4"/>
  <c r="L10" i="4"/>
  <c r="L12" i="4"/>
  <c r="Q12" i="4"/>
  <c r="Q10" i="4"/>
  <c r="Q11" i="4"/>
  <c r="Q13" i="4"/>
  <c r="O10" i="4"/>
  <c r="O12" i="4"/>
  <c r="O11" i="4"/>
  <c r="O13" i="4"/>
  <c r="V11" i="4"/>
  <c r="V13" i="4"/>
  <c r="V10" i="4"/>
  <c r="V12" i="4"/>
  <c r="N11" i="4"/>
  <c r="N13" i="4"/>
  <c r="N10" i="4"/>
  <c r="N12" i="4"/>
  <c r="F11" i="4"/>
  <c r="F13" i="4"/>
  <c r="F10" i="4"/>
  <c r="F12" i="4"/>
  <c r="M11" i="4"/>
  <c r="M13" i="4"/>
  <c r="M10" i="4"/>
  <c r="M12" i="4"/>
  <c r="S11" i="4"/>
  <c r="S13" i="4"/>
  <c r="S10" i="4"/>
  <c r="S12" i="4"/>
  <c r="X10" i="4"/>
  <c r="X12" i="4"/>
  <c r="X11" i="4"/>
  <c r="X13" i="4"/>
  <c r="P10" i="4"/>
  <c r="P12" i="4"/>
  <c r="P11" i="4"/>
  <c r="P13" i="4"/>
  <c r="H10" i="4"/>
  <c r="H12" i="4"/>
  <c r="H11" i="4"/>
  <c r="H13" i="4"/>
  <c r="K14" i="4" l="1"/>
  <c r="Q14" i="4"/>
  <c r="G14" i="4"/>
  <c r="W14" i="4"/>
  <c r="E14" i="4"/>
  <c r="H14" i="4"/>
  <c r="P14" i="4"/>
  <c r="X14" i="4"/>
  <c r="S14" i="4"/>
  <c r="M14" i="4"/>
  <c r="F14" i="4"/>
  <c r="N14" i="4"/>
  <c r="V14" i="4"/>
  <c r="O14" i="4"/>
  <c r="L14" i="4"/>
  <c r="T14" i="4"/>
  <c r="I14" i="4"/>
  <c r="U14" i="4"/>
  <c r="J14" i="4"/>
  <c r="R14" i="4"/>
</calcChain>
</file>

<file path=xl/sharedStrings.xml><?xml version="1.0" encoding="utf-8"?>
<sst xmlns="http://schemas.openxmlformats.org/spreadsheetml/2006/main" count="249" uniqueCount="134">
  <si>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</si>
  <si>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</si>
  <si>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</si>
  <si>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</si>
  <si>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</si>
  <si>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</si>
  <si>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</si>
  <si>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</si>
  <si>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</si>
  <si>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</si>
  <si>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</si>
  <si>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Staging</t>
  </si>
  <si>
    <t>HCM</t>
  </si>
  <si>
    <t>Data Migration Reconciliation</t>
  </si>
  <si>
    <t xml:space="preserve"> </t>
  </si>
  <si>
    <t>Not Loaded</t>
  </si>
  <si>
    <t>HDL</t>
  </si>
  <si>
    <t>Comparisons</t>
  </si>
  <si>
    <t>OK</t>
  </si>
  <si>
    <t>Total Records</t>
  </si>
  <si>
    <t>Object</t>
  </si>
  <si>
    <t>Date</t>
  </si>
  <si>
    <t>PERSON_NUMBER</t>
  </si>
  <si>
    <t>PersonNumber</t>
  </si>
  <si>
    <t>PerNUM</t>
  </si>
  <si>
    <t>Loaded?</t>
  </si>
  <si>
    <t>Environment</t>
  </si>
  <si>
    <t>STG&lt;&gt;HCM</t>
  </si>
  <si>
    <t>Total</t>
  </si>
  <si>
    <t>HCM&lt;&gt;HDL</t>
  </si>
  <si>
    <t>PERSONNUMBER</t>
  </si>
  <si>
    <t>SOURCESYSTEMOWNER</t>
  </si>
  <si>
    <t>SOURCESYSTEMID</t>
  </si>
  <si>
    <t>ACTUAL_TERMINATION_DATE</t>
  </si>
  <si>
    <t>ENTERPRISE_SENIORITY_DATE</t>
  </si>
  <si>
    <t>LAST_WORKING_DATE</t>
  </si>
  <si>
    <t>DATE_START</t>
  </si>
  <si>
    <t>NOTIFIED_TERMINATION_DATE</t>
  </si>
  <si>
    <t>PRIMARY_FLAG</t>
  </si>
  <si>
    <t>PROJECTED_TERMINATION_DATE</t>
  </si>
  <si>
    <t>REVOKE_USER_ACCESS</t>
  </si>
  <si>
    <t>WORKER_NUMBER</t>
  </si>
  <si>
    <t>ASSIGNMENT_NUMBER</t>
  </si>
  <si>
    <t>LEGAL_EMPLOYER_NAME</t>
  </si>
  <si>
    <t>REHIRE_RECOMMENDATION_FLAG</t>
  </si>
  <si>
    <t>WORKER_TYPE</t>
  </si>
  <si>
    <t>ACTION_CODE</t>
  </si>
  <si>
    <t>REASON_CODE</t>
  </si>
  <si>
    <t>NEWSTART_DATE</t>
  </si>
  <si>
    <t>LOCATION_AFTER_LEAVING</t>
  </si>
  <si>
    <t>ACTIVITY_AFTER_LEAVING</t>
  </si>
  <si>
    <t>PROCESS_TYPE</t>
  </si>
  <si>
    <t>ENTERPRISE_HIRE_DATE</t>
  </si>
  <si>
    <t>LEGAL_SENIORITY_DATE</t>
  </si>
  <si>
    <t>LEGAL_HIRE_DATE</t>
  </si>
  <si>
    <t>ACTUALTERMINATIONDATE</t>
  </si>
  <si>
    <t>ENTERPRISESENIORITYDATE</t>
  </si>
  <si>
    <t>LASTWORKINGDATE</t>
  </si>
  <si>
    <t>DATESTART</t>
  </si>
  <si>
    <t>NOTIFIEDTERMINATIONDATE</t>
  </si>
  <si>
    <t>PRIMARYFLAG</t>
  </si>
  <si>
    <t>PROJECTEDTERMINATIONDATE</t>
  </si>
  <si>
    <t>REVOKEUSERACCESS</t>
  </si>
  <si>
    <t>WORKERNUMBER</t>
  </si>
  <si>
    <t>ASSIGNMENTNUMBER</t>
  </si>
  <si>
    <t>LEGALEMPLOYERNAME</t>
  </si>
  <si>
    <t>REHIRERECOMMENDATIONFLAG</t>
  </si>
  <si>
    <t>WORKERTYPE</t>
  </si>
  <si>
    <t>ACTIONCODE</t>
  </si>
  <si>
    <t>REASONCODE</t>
  </si>
  <si>
    <t>NEWSTARTDATE</t>
  </si>
  <si>
    <t>LOCATIONAFTERLEAVING</t>
  </si>
  <si>
    <t>ACTIVITYAFTERLEAVING</t>
  </si>
  <si>
    <t>LEGALHIREDATE</t>
  </si>
  <si>
    <t>LEGALSENIORITYDATE</t>
  </si>
  <si>
    <t>ENTERPRISEHIREDATE</t>
  </si>
  <si>
    <t>ActualTerminationDate</t>
  </si>
  <si>
    <t>EnterpriseSeniorityDate</t>
  </si>
  <si>
    <t>LastWorkingDate</t>
  </si>
  <si>
    <t>DateStart</t>
  </si>
  <si>
    <t>NotifiedTerminationDate</t>
  </si>
  <si>
    <t>PrimaryFlag</t>
  </si>
  <si>
    <t>ProjectedTerminationDate</t>
  </si>
  <si>
    <t>RevokeUserAccess</t>
  </si>
  <si>
    <t>WorkerNumber</t>
  </si>
  <si>
    <t>AssignmentNumber</t>
  </si>
  <si>
    <t>LegalEmployerName</t>
  </si>
  <si>
    <t>ReHireRecommendationFlag</t>
  </si>
  <si>
    <t>WorkerType</t>
  </si>
  <si>
    <t>ActionCode</t>
  </si>
  <si>
    <t>ReasonCode</t>
  </si>
  <si>
    <t>NewStartDate</t>
  </si>
  <si>
    <t>locationAfterLeaving</t>
  </si>
  <si>
    <t>ActivityAfterLeaving</t>
  </si>
  <si>
    <t>SourceSystemId</t>
  </si>
  <si>
    <t>SourceSystemOwner</t>
  </si>
  <si>
    <t>BatchName</t>
  </si>
  <si>
    <t>CreationDate</t>
  </si>
  <si>
    <t>CreatedBy</t>
  </si>
  <si>
    <t>LastUpdateDate</t>
  </si>
  <si>
    <t>lastUpdatedBy</t>
  </si>
  <si>
    <t>LegalHireDate</t>
  </si>
  <si>
    <t>LegalSeniorityDate</t>
  </si>
  <si>
    <t>EnterpriseHireDate</t>
  </si>
  <si>
    <t>Termination</t>
  </si>
  <si>
    <t>Unique Identifier</t>
  </si>
  <si>
    <t>PROD</t>
  </si>
  <si>
    <t>Y</t>
  </si>
  <si>
    <t>A</t>
  </si>
  <si>
    <t>The University of Birmingham</t>
  </si>
  <si>
    <t>Not Specified</t>
  </si>
  <si>
    <t>E</t>
  </si>
  <si>
    <t>UOB_TERMINATION_UNI</t>
  </si>
  <si>
    <t>PER_INFO_14MAY2019</t>
  </si>
  <si>
    <t>21-MAY-2019</t>
  </si>
  <si>
    <t>MADHU</t>
  </si>
  <si>
    <t>M_S_T</t>
  </si>
  <si>
    <t>N</t>
  </si>
  <si>
    <t>UOB_AGREED_TERM</t>
  </si>
  <si>
    <t>UOB_COMP_AGREEMENT</t>
  </si>
  <si>
    <t>DEATH</t>
  </si>
  <si>
    <t>E18</t>
  </si>
  <si>
    <t>N219</t>
  </si>
  <si>
    <t>N104</t>
  </si>
  <si>
    <t>DATA_MIGRATION</t>
  </si>
  <si>
    <t>PER_219_WRR_N219</t>
  </si>
  <si>
    <t>PER_104_WRR_N104</t>
  </si>
  <si>
    <t>PER_18_WRR_E18</t>
  </si>
  <si>
    <t>Employee</t>
  </si>
  <si>
    <t>null</t>
  </si>
  <si>
    <t>15-05-2019</t>
  </si>
  <si>
    <t>21-05-2019</t>
  </si>
  <si>
    <t>Honorary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</si>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</sst>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Tahoma"/>
    </font>
  </fonts>
  <fills count="4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9" fillId="0" borderId="0"/>
    <xf numFmtId="0" fontId="10" fillId="0" borderId="0"/>
    <xf numFmtId="0" fontId="11" fillId="0" borderId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5" fillId="0" borderId="0" xfId="1" applyFont="1"/>
    <xf numFmtId="0" fontId="6" fillId="0" borderId="0" xfId="0" applyFont="1"/>
    <xf numFmtId="0" fontId="7" fillId="0" borderId="0" xfId="1" applyFont="1"/>
    <xf numFmtId="0" fontId="8" fillId="0" borderId="0" xfId="0" applyFont="1"/>
    <xf numFmtId="15" fontId="0" fillId="0" borderId="0" xfId="0" applyNumberFormat="1"/>
    <xf numFmtId="0" fontId="0" fillId="3" borderId="0" xfId="0" applyFill="1"/>
    <xf numFmtId="0" fontId="0" fillId="0" borderId="1" xfId="0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14" fontId="12" fillId="0" borderId="1" xfId="0" applyNumberFormat="1" applyFont="1" applyBorder="1" applyAlignment="1">
      <alignment horizontal="left" vertical="top" wrapText="1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6</xdr:col>
      <xdr:colOff>445326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4255326" cy="81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5"/>
  <sheetViews>
    <sheetView workbookViewId="0"/>
  </sheetViews>
  <sheetFormatPr defaultRowHeight="15" x14ac:dyDescent="0.25"/>
  <cols>
    <col min="1" max="1" width="13.85546875" customWidth="1"/>
    <col min="2" max="2" width="8.28515625" customWidth="1"/>
    <col min="3" max="3" width="7.5703125" customWidth="1"/>
    <col min="8" max="8" width="8.140625" customWidth="1"/>
    <col min="10" max="10" width="10.28515625" customWidth="1"/>
  </cols>
  <sheetData>
    <row r="1" spans="1:24" ht="21" x14ac:dyDescent="0.35">
      <c r="H1" s="3" t="s">
        <v>13</v>
      </c>
    </row>
    <row r="2" spans="1:24" x14ac:dyDescent="0.25">
      <c r="H2" t="s">
        <v>20</v>
      </c>
      <c r="J2" t="s">
        <v>104</v>
      </c>
    </row>
    <row r="3" spans="1:24" x14ac:dyDescent="0.25">
      <c r="H3" t="s">
        <v>21</v>
      </c>
      <c r="J3" s="9">
        <v>43607</v>
      </c>
    </row>
    <row r="4" spans="1:24" x14ac:dyDescent="0.25">
      <c r="H4" t="s">
        <v>26</v>
      </c>
      <c r="J4" s="9" t="s">
        <v>106</v>
      </c>
    </row>
    <row r="5" spans="1:24" ht="14.25" customHeight="1" x14ac:dyDescent="0.25"/>
    <row r="7" spans="1:24" ht="23.25" x14ac:dyDescent="0.35">
      <c r="A7" s="7" t="s">
        <v>17</v>
      </c>
      <c r="L7" t="s">
        <v>14</v>
      </c>
    </row>
    <row r="8" spans="1:24" ht="31.5" x14ac:dyDescent="0.25">
      <c r="A8" s="1"/>
      <c r="B8" s="2" t="s">
        <v>11</v>
      </c>
      <c r="C8" s="2" t="s">
        <v>16</v>
      </c>
      <c r="D8" t="s">
        <v>12</v>
      </c>
      <c r="E8" s="13" t="s">
        <v>76</v>
      </c>
      <c r="F8" s="13" t="s">
        <v>77</v>
      </c>
      <c r="G8" s="13" t="s">
        <v>78</v>
      </c>
      <c r="H8" s="13" t="s">
        <v>79</v>
      </c>
      <c r="I8" s="13" t="s">
        <v>80</v>
      </c>
      <c r="J8" s="13" t="s">
        <v>81</v>
      </c>
      <c r="K8" s="13" t="s">
        <v>82</v>
      </c>
      <c r="L8" s="13" t="s">
        <v>83</v>
      </c>
      <c r="M8" s="13" t="s">
        <v>85</v>
      </c>
      <c r="N8" s="13" t="s">
        <v>86</v>
      </c>
      <c r="O8" s="13" t="s">
        <v>87</v>
      </c>
      <c r="P8" s="13" t="s">
        <v>88</v>
      </c>
      <c r="Q8" s="13" t="s">
        <v>89</v>
      </c>
      <c r="R8" s="13" t="s">
        <v>90</v>
      </c>
      <c r="S8" s="13" t="s">
        <v>91</v>
      </c>
      <c r="T8" s="13" t="s">
        <v>92</v>
      </c>
      <c r="U8" s="13" t="s">
        <v>93</v>
      </c>
      <c r="V8" s="13" t="s">
        <v>101</v>
      </c>
      <c r="W8" s="13" t="s">
        <v>102</v>
      </c>
      <c r="X8" s="13" t="s">
        <v>103</v>
      </c>
    </row>
    <row r="9" spans="1:24" x14ac:dyDescent="0.25">
      <c r="A9" s="5" t="s">
        <v>19</v>
      </c>
      <c r="B9">
        <f>COUNTA(STG!A3:A8757)</f>
        <v>2</v>
      </c>
      <c r="C9">
        <f>COUNTA(HDL!A3:A8759)</f>
        <v>3</v>
      </c>
      <c r="D9">
        <f>COUNTA(HCM!A3:A1754)</f>
        <v>2</v>
      </c>
    </row>
    <row r="10" spans="1:24" x14ac:dyDescent="0.25">
      <c r="A10" s="5" t="s">
        <v>15</v>
      </c>
      <c r="E10">
        <f>COUNTIF(Reconcile!C$2:C$6204,$A10)</f>
        <v>0</v>
      </c>
      <c r="F10">
        <f>COUNTIF(Reconcile!D$2:D$6204,$A10)</f>
        <v>0</v>
      </c>
      <c r="G10">
        <f>COUNTIF(Reconcile!E$2:E$6204,$A10)</f>
        <v>0</v>
      </c>
      <c r="H10">
        <f>COUNTIF(Reconcile!F$2:F$6204,$A10)</f>
        <v>0</v>
      </c>
      <c r="I10">
        <f>COUNTIF(Reconcile!G$2:G$6204,$A10)</f>
        <v>0</v>
      </c>
      <c r="J10">
        <f>COUNTIF(Reconcile!H$2:H$6204,$A10)</f>
        <v>0</v>
      </c>
      <c r="K10">
        <f>COUNTIF(Reconcile!I$2:I$6204,$A10)</f>
        <v>0</v>
      </c>
      <c r="L10">
        <f>COUNTIF(Reconcile!J$2:J$6204,$A10)</f>
        <v>0</v>
      </c>
      <c r="M10">
        <f>COUNTIF(Reconcile!K$2:K$6204,$A10)</f>
        <v>0</v>
      </c>
      <c r="N10">
        <f>COUNTIF(Reconcile!L$2:L$6204,$A10)</f>
        <v>0</v>
      </c>
      <c r="O10">
        <f>COUNTIF(Reconcile!M$2:M$6204,$A10)</f>
        <v>0</v>
      </c>
      <c r="P10">
        <f>COUNTIF(Reconcile!N$2:N$6204,$A10)</f>
        <v>0</v>
      </c>
      <c r="Q10">
        <f>COUNTIF(Reconcile!O$2:O$6204,$A10)</f>
        <v>0</v>
      </c>
      <c r="R10">
        <f>COUNTIF(Reconcile!P$2:P$6204,$A10)</f>
        <v>0</v>
      </c>
      <c r="S10">
        <f>COUNTIF(Reconcile!Q$2:Q$6204,$A10)</f>
        <v>0</v>
      </c>
      <c r="T10">
        <f>COUNTIF(Reconcile!R$2:R$6204,$A10)</f>
        <v>0</v>
      </c>
      <c r="U10">
        <f>COUNTIF(Reconcile!S$2:S$6204,$A10)</f>
        <v>0</v>
      </c>
      <c r="V10">
        <f>COUNTIF(Reconcile!T$2:T$6204,$A10)</f>
        <v>0</v>
      </c>
      <c r="W10">
        <f>COUNTIF(Reconcile!U$2:U$6204,$A10)</f>
        <v>0</v>
      </c>
      <c r="X10">
        <f>COUNTIF(Reconcile!V$2:V$6204,$A10)</f>
        <v>0</v>
      </c>
    </row>
    <row r="11" spans="1:24" x14ac:dyDescent="0.25">
      <c r="A11" s="5" t="s">
        <v>18</v>
      </c>
      <c r="E11">
        <f>COUNTIF(Reconcile!C$2:C$6204,$A11)</f>
        <v>2</v>
      </c>
      <c r="F11">
        <f>COUNTIF(Reconcile!D$2:D$6204,$A11)</f>
        <v>2</v>
      </c>
      <c r="G11">
        <f>COUNTIF(Reconcile!E$2:E$6204,$A11)</f>
        <v>2</v>
      </c>
      <c r="H11">
        <f>COUNTIF(Reconcile!F$2:F$6204,$A11)</f>
        <v>2</v>
      </c>
      <c r="I11">
        <f>COUNTIF(Reconcile!G$2:G$6204,$A11)</f>
        <v>1</v>
      </c>
      <c r="J11">
        <f>COUNTIF(Reconcile!H$2:H$6204,$A11)</f>
        <v>2</v>
      </c>
      <c r="K11">
        <f>COUNTIF(Reconcile!I$2:I$6204,$A11)</f>
        <v>2</v>
      </c>
      <c r="L11">
        <f>COUNTIF(Reconcile!J$2:J$6204,$A11)</f>
        <v>2</v>
      </c>
      <c r="M11">
        <f>COUNTIF(Reconcile!K$2:K$6204,$A11)</f>
        <v>2</v>
      </c>
      <c r="N11">
        <f>COUNTIF(Reconcile!L$2:L$6204,$A11)</f>
        <v>2</v>
      </c>
      <c r="O11">
        <f>COUNTIF(Reconcile!M$2:M$6204,$A11)</f>
        <v>2</v>
      </c>
      <c r="P11">
        <f>COUNTIF(Reconcile!N$2:N$6204,$A11)</f>
        <v>0</v>
      </c>
      <c r="Q11">
        <f>COUNTIF(Reconcile!O$2:O$6204,$A11)</f>
        <v>2</v>
      </c>
      <c r="R11">
        <f>COUNTIF(Reconcile!P$2:P$6204,$A11)</f>
        <v>2</v>
      </c>
      <c r="S11">
        <f>COUNTIF(Reconcile!Q$2:Q$6204,$A11)</f>
        <v>2</v>
      </c>
      <c r="T11">
        <f>COUNTIF(Reconcile!R$2:R$6204,$A11)</f>
        <v>2</v>
      </c>
      <c r="U11">
        <f>COUNTIF(Reconcile!S$2:S$6204,$A11)</f>
        <v>2</v>
      </c>
      <c r="V11">
        <f>COUNTIF(Reconcile!T$2:T$6204,$A11)</f>
        <v>1</v>
      </c>
      <c r="W11">
        <f>COUNTIF(Reconcile!U$2:U$6204,$A11)</f>
        <v>2</v>
      </c>
      <c r="X11">
        <f>COUNTIF(Reconcile!V$2:V$6204,$A11)</f>
        <v>2</v>
      </c>
    </row>
    <row r="12" spans="1:24" x14ac:dyDescent="0.25">
      <c r="A12" s="5" t="s">
        <v>27</v>
      </c>
      <c r="E12">
        <f>COUNTIF(Reconcile!C$2:C$6204,$A12)</f>
        <v>0</v>
      </c>
      <c r="F12">
        <f>COUNTIF(Reconcile!D$2:D$6204,$A12)</f>
        <v>0</v>
      </c>
      <c r="G12">
        <f>COUNTIF(Reconcile!E$2:E$6204,$A12)</f>
        <v>0</v>
      </c>
      <c r="H12">
        <f>COUNTIF(Reconcile!F$2:F$6204,$A12)</f>
        <v>0</v>
      </c>
      <c r="I12">
        <f>COUNTIF(Reconcile!G$2:G$6204,$A12)</f>
        <v>0</v>
      </c>
      <c r="J12">
        <f>COUNTIF(Reconcile!H$2:H$6204,$A12)</f>
        <v>0</v>
      </c>
      <c r="K12">
        <f>COUNTIF(Reconcile!I$2:I$6204,$A12)</f>
        <v>0</v>
      </c>
      <c r="L12">
        <f>COUNTIF(Reconcile!J$2:J$6204,$A12)</f>
        <v>0</v>
      </c>
      <c r="M12">
        <f>COUNTIF(Reconcile!K$2:K$6204,$A12)</f>
        <v>0</v>
      </c>
      <c r="N12">
        <f>COUNTIF(Reconcile!L$2:L$6204,$A12)</f>
        <v>0</v>
      </c>
      <c r="O12">
        <f>COUNTIF(Reconcile!M$2:M$6204,$A12)</f>
        <v>0</v>
      </c>
      <c r="P12">
        <f>COUNTIF(Reconcile!N$2:N$6204,$A12)</f>
        <v>0</v>
      </c>
      <c r="Q12">
        <f>COUNTIF(Reconcile!O$2:O$6204,$A12)</f>
        <v>0</v>
      </c>
      <c r="R12">
        <f>COUNTIF(Reconcile!P$2:P$6204,$A12)</f>
        <v>0</v>
      </c>
      <c r="S12">
        <f>COUNTIF(Reconcile!Q$2:Q$6204,$A12)</f>
        <v>0</v>
      </c>
      <c r="T12">
        <f>COUNTIF(Reconcile!R$2:R$6204,$A12)</f>
        <v>0</v>
      </c>
      <c r="U12">
        <f>COUNTIF(Reconcile!S$2:S$6204,$A12)</f>
        <v>0</v>
      </c>
      <c r="V12">
        <f>COUNTIF(Reconcile!T$2:T$6204,$A12)</f>
        <v>0</v>
      </c>
      <c r="W12">
        <f>COUNTIF(Reconcile!U$2:U$6204,$A12)</f>
        <v>0</v>
      </c>
      <c r="X12">
        <f>COUNTIF(Reconcile!V$2:V$6204,$A12)</f>
        <v>0</v>
      </c>
    </row>
    <row r="13" spans="1:24" x14ac:dyDescent="0.25">
      <c r="A13" s="5" t="s">
        <v>29</v>
      </c>
      <c r="E13">
        <f>COUNTIF(Reconcile!C$2:C$6204,$A13)</f>
        <v>0</v>
      </c>
      <c r="F13">
        <f>COUNTIF(Reconcile!D$2:D$6204,$A13)</f>
        <v>0</v>
      </c>
      <c r="G13">
        <f>COUNTIF(Reconcile!E$2:E$6204,$A13)</f>
        <v>0</v>
      </c>
      <c r="H13">
        <f>COUNTIF(Reconcile!F$2:F$6204,$A13)</f>
        <v>0</v>
      </c>
      <c r="I13">
        <f>COUNTIF(Reconcile!G$2:G$6204,$A13)</f>
        <v>1</v>
      </c>
      <c r="J13">
        <f>COUNTIF(Reconcile!H$2:H$6204,$A13)</f>
        <v>0</v>
      </c>
      <c r="K13">
        <f>COUNTIF(Reconcile!I$2:I$6204,$A13)</f>
        <v>0</v>
      </c>
      <c r="L13">
        <f>COUNTIF(Reconcile!J$2:J$6204,$A13)</f>
        <v>0</v>
      </c>
      <c r="M13">
        <f>COUNTIF(Reconcile!K$2:K$6204,$A13)</f>
        <v>0</v>
      </c>
      <c r="N13">
        <f>COUNTIF(Reconcile!L$2:L$6204,$A13)</f>
        <v>0</v>
      </c>
      <c r="O13">
        <f>COUNTIF(Reconcile!M$2:M$6204,$A13)</f>
        <v>0</v>
      </c>
      <c r="P13">
        <f>COUNTIF(Reconcile!N$2:N$6204,$A13)</f>
        <v>2</v>
      </c>
      <c r="Q13">
        <f>COUNTIF(Reconcile!O$2:O$6204,$A13)</f>
        <v>0</v>
      </c>
      <c r="R13">
        <f>COUNTIF(Reconcile!P$2:P$6204,$A13)</f>
        <v>0</v>
      </c>
      <c r="S13">
        <f>COUNTIF(Reconcile!Q$2:Q$6204,$A13)</f>
        <v>0</v>
      </c>
      <c r="T13">
        <f>COUNTIF(Reconcile!R$2:R$6204,$A13)</f>
        <v>0</v>
      </c>
      <c r="U13">
        <f>COUNTIF(Reconcile!S$2:S$6204,$A13)</f>
        <v>0</v>
      </c>
      <c r="V13">
        <f>COUNTIF(Reconcile!T$2:T$6204,$A13)</f>
        <v>1</v>
      </c>
      <c r="W13">
        <f>COUNTIF(Reconcile!U$2:U$6204,$A13)</f>
        <v>0</v>
      </c>
      <c r="X13">
        <f>COUNTIF(Reconcile!V$2:V$6204,$A13)</f>
        <v>0</v>
      </c>
    </row>
    <row r="14" spans="1:24" x14ac:dyDescent="0.25">
      <c r="A14" s="6" t="s">
        <v>28</v>
      </c>
      <c r="C14" s="6"/>
      <c r="D14" s="6"/>
      <c r="E14">
        <f>SUM(E9:E13)</f>
        <v>2</v>
      </c>
      <c r="F14">
        <f t="shared" ref="F14:X14" si="0">SUM(F9:F13)</f>
        <v>2</v>
      </c>
      <c r="G14">
        <f t="shared" si="0"/>
        <v>2</v>
      </c>
      <c r="H14">
        <f t="shared" si="0"/>
        <v>2</v>
      </c>
      <c r="I14">
        <f t="shared" si="0"/>
        <v>2</v>
      </c>
      <c r="J14">
        <f t="shared" si="0"/>
        <v>2</v>
      </c>
      <c r="K14">
        <f t="shared" si="0"/>
        <v>2</v>
      </c>
      <c r="L14">
        <f t="shared" si="0"/>
        <v>2</v>
      </c>
      <c r="M14">
        <f t="shared" si="0"/>
        <v>2</v>
      </c>
      <c r="N14">
        <f t="shared" si="0"/>
        <v>2</v>
      </c>
      <c r="O14">
        <f t="shared" si="0"/>
        <v>2</v>
      </c>
      <c r="P14">
        <f t="shared" si="0"/>
        <v>2</v>
      </c>
      <c r="Q14">
        <f t="shared" si="0"/>
        <v>2</v>
      </c>
      <c r="R14">
        <f t="shared" si="0"/>
        <v>2</v>
      </c>
      <c r="S14">
        <f t="shared" si="0"/>
        <v>2</v>
      </c>
      <c r="T14">
        <f t="shared" si="0"/>
        <v>2</v>
      </c>
      <c r="U14">
        <f t="shared" si="0"/>
        <v>2</v>
      </c>
      <c r="V14">
        <f t="shared" si="0"/>
        <v>2</v>
      </c>
      <c r="W14">
        <f t="shared" si="0"/>
        <v>2</v>
      </c>
      <c r="X14">
        <f t="shared" si="0"/>
        <v>2</v>
      </c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8"/>
    </row>
    <row r="31" spans="1:1" x14ac:dyDescent="0.25">
      <c r="A31" s="8"/>
    </row>
    <row r="35" spans="1:1" x14ac:dyDescent="0.25">
      <c r="A35" s="8"/>
    </row>
  </sheetData>
  <sortState xmlns:xlrd2="http://schemas.microsoft.com/office/spreadsheetml/2017/richdata2" ref="D29:F36">
    <sortCondition ref="D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I4"/>
  <sheetViews>
    <sheetView zoomScaleNormal="100" workbookViewId="0">
      <pane ySplit="2" topLeftCell="A3" activePane="bottomLeft" state="frozen"/>
      <selection pane="bottomLeft" activeCell="A5" sqref="A5:XFD10985"/>
    </sheetView>
  </sheetViews>
  <sheetFormatPr defaultRowHeight="15" x14ac:dyDescent="0.25"/>
  <cols>
    <col min="2" max="2" width="15.5703125" customWidth="1"/>
    <col min="3" max="3" width="13.85546875" customWidth="1"/>
    <col min="4" max="4" width="11" bestFit="1" customWidth="1"/>
    <col min="5" max="5" width="17" bestFit="1" customWidth="1"/>
    <col min="6" max="6" width="14.5703125" customWidth="1"/>
    <col min="7" max="7" width="14.5703125" bestFit="1" customWidth="1"/>
    <col min="8" max="8" width="16.7109375" bestFit="1" customWidth="1"/>
    <col min="9" max="9" width="18.42578125" bestFit="1" customWidth="1"/>
    <col min="10" max="10" width="19.7109375" bestFit="1" customWidth="1"/>
    <col min="11" max="11" width="12.5703125" bestFit="1" customWidth="1"/>
    <col min="12" max="12" width="11.7109375" bestFit="1" customWidth="1"/>
    <col min="13" max="13" width="12.5703125" bestFit="1" customWidth="1"/>
    <col min="14" max="14" width="10" bestFit="1" customWidth="1"/>
    <col min="15" max="15" width="10.42578125" bestFit="1" customWidth="1"/>
    <col min="16" max="16" width="23" bestFit="1" customWidth="1"/>
    <col min="17" max="21" width="11.42578125" bestFit="1" customWidth="1"/>
    <col min="22" max="22" width="22.85546875" bestFit="1" customWidth="1"/>
    <col min="23" max="23" width="21.140625" bestFit="1" customWidth="1"/>
    <col min="24" max="24" width="19" bestFit="1" customWidth="1"/>
    <col min="25" max="25" width="18.28515625" bestFit="1" customWidth="1"/>
    <col min="26" max="27" width="19" bestFit="1" customWidth="1"/>
    <col min="28" max="28" width="18.28515625" bestFit="1" customWidth="1"/>
    <col min="29" max="29" width="19" bestFit="1" customWidth="1"/>
    <col min="30" max="30" width="15.7109375" bestFit="1" customWidth="1"/>
    <col min="31" max="31" width="12" bestFit="1" customWidth="1"/>
    <col min="32" max="32" width="19" bestFit="1" customWidth="1"/>
    <col min="33" max="33" width="17.85546875" bestFit="1" customWidth="1"/>
    <col min="34" max="34" width="19" bestFit="1" customWidth="1"/>
    <col min="35" max="35" width="17" bestFit="1" customWidth="1"/>
  </cols>
  <sheetData>
    <row r="1" spans="1:35" x14ac:dyDescent="0.25">
      <c r="A1">
        <v>1</v>
      </c>
      <c r="B1" t="s">
        <v>133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</row>
    <row r="2" spans="1:35" s="14" customFormat="1" ht="60" x14ac:dyDescent="0.25">
      <c r="A2" s="14" t="s">
        <v>105</v>
      </c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  <c r="G2" s="14" t="s">
        <v>38</v>
      </c>
      <c r="H2" s="14" t="s">
        <v>39</v>
      </c>
      <c r="I2" s="14" t="s">
        <v>40</v>
      </c>
      <c r="J2" s="14" t="s">
        <v>41</v>
      </c>
      <c r="K2" s="14" t="s">
        <v>22</v>
      </c>
      <c r="L2" s="14" t="s">
        <v>42</v>
      </c>
      <c r="M2" s="14" t="s">
        <v>43</v>
      </c>
      <c r="N2" s="14" t="s">
        <v>44</v>
      </c>
      <c r="O2" s="14" t="s">
        <v>45</v>
      </c>
      <c r="P2" s="14" t="s">
        <v>46</v>
      </c>
      <c r="Q2" s="14" t="s">
        <v>47</v>
      </c>
      <c r="R2" s="14" t="s">
        <v>48</v>
      </c>
      <c r="S2" s="14" t="s">
        <v>49</v>
      </c>
      <c r="T2" s="14" t="s">
        <v>50</v>
      </c>
      <c r="U2" s="14" t="s">
        <v>0</v>
      </c>
      <c r="V2" s="14" t="s">
        <v>1</v>
      </c>
      <c r="W2" s="14" t="s">
        <v>2</v>
      </c>
      <c r="X2" s="14" t="s">
        <v>3</v>
      </c>
      <c r="Y2" s="14" t="s">
        <v>4</v>
      </c>
      <c r="Z2" s="14" t="s">
        <v>5</v>
      </c>
      <c r="AA2" s="14" t="s">
        <v>6</v>
      </c>
      <c r="AB2" s="14" t="s">
        <v>7</v>
      </c>
      <c r="AC2" s="14" t="s">
        <v>8</v>
      </c>
      <c r="AD2" s="14" t="s">
        <v>9</v>
      </c>
      <c r="AE2" s="14" t="s">
        <v>10</v>
      </c>
      <c r="AF2" s="14" t="s">
        <v>51</v>
      </c>
      <c r="AG2" s="14" t="s">
        <v>52</v>
      </c>
      <c r="AH2" s="14" t="s">
        <v>53</v>
      </c>
      <c r="AI2" s="14" t="s">
        <v>54</v>
      </c>
    </row>
    <row r="3" spans="1:35" x14ac:dyDescent="0.25">
      <c r="A3">
        <f t="shared" ref="A3:A4" si="0">K3</f>
        <v>18</v>
      </c>
      <c r="B3" s="9">
        <v>43373</v>
      </c>
      <c r="C3" s="9">
        <v>29495</v>
      </c>
      <c r="D3" s="9">
        <v>43373</v>
      </c>
      <c r="E3" s="9">
        <v>29495</v>
      </c>
      <c r="F3" s="9">
        <v>43355</v>
      </c>
      <c r="G3" t="s">
        <v>107</v>
      </c>
      <c r="H3" s="9">
        <v>43373</v>
      </c>
      <c r="I3" t="s">
        <v>108</v>
      </c>
      <c r="K3">
        <v>18</v>
      </c>
      <c r="L3" t="s">
        <v>121</v>
      </c>
      <c r="M3" t="s">
        <v>109</v>
      </c>
      <c r="N3" t="s">
        <v>110</v>
      </c>
      <c r="O3" t="s">
        <v>111</v>
      </c>
      <c r="P3" t="s">
        <v>118</v>
      </c>
      <c r="Q3" t="s">
        <v>119</v>
      </c>
      <c r="U3" t="s">
        <v>113</v>
      </c>
      <c r="AB3" t="s">
        <v>114</v>
      </c>
      <c r="AC3" t="s">
        <v>115</v>
      </c>
      <c r="AD3" t="s">
        <v>114</v>
      </c>
      <c r="AE3" t="s">
        <v>115</v>
      </c>
      <c r="AF3" t="s">
        <v>116</v>
      </c>
      <c r="AG3" s="9">
        <v>29495</v>
      </c>
      <c r="AI3" s="9">
        <v>29495</v>
      </c>
    </row>
    <row r="4" spans="1:35" x14ac:dyDescent="0.25">
      <c r="A4">
        <f t="shared" si="0"/>
        <v>104</v>
      </c>
      <c r="B4" s="9">
        <v>43524</v>
      </c>
      <c r="C4" s="9">
        <v>37591</v>
      </c>
      <c r="E4" s="9">
        <v>37591</v>
      </c>
      <c r="G4" t="s">
        <v>107</v>
      </c>
      <c r="I4" t="s">
        <v>108</v>
      </c>
      <c r="K4">
        <v>104</v>
      </c>
      <c r="L4" t="s">
        <v>123</v>
      </c>
      <c r="M4" t="s">
        <v>109</v>
      </c>
      <c r="N4" t="s">
        <v>110</v>
      </c>
      <c r="O4" t="s">
        <v>117</v>
      </c>
      <c r="P4" t="s">
        <v>120</v>
      </c>
      <c r="U4" t="s">
        <v>113</v>
      </c>
      <c r="AB4" t="s">
        <v>114</v>
      </c>
      <c r="AC4" t="s">
        <v>115</v>
      </c>
      <c r="AD4" t="s">
        <v>114</v>
      </c>
      <c r="AE4" t="s">
        <v>115</v>
      </c>
      <c r="AG4" s="9">
        <v>37591</v>
      </c>
      <c r="AI4" s="9">
        <v>37712</v>
      </c>
    </row>
  </sheetData>
  <sortState xmlns:xlrd2="http://schemas.microsoft.com/office/spreadsheetml/2017/richdata2" ref="A3:AI5">
    <sortCondition ref="K3:K5"/>
    <sortCondition ref="L3:L5"/>
    <sortCondition ref="E3:E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D5"/>
  <sheetViews>
    <sheetView workbookViewId="0">
      <pane ySplit="2" topLeftCell="A3" activePane="bottomLeft" state="frozen"/>
      <selection pane="bottomLeft" activeCell="A6" sqref="A6:XFD10985"/>
    </sheetView>
  </sheetViews>
  <sheetFormatPr defaultRowHeight="15" x14ac:dyDescent="0.25"/>
  <cols>
    <col min="1" max="1" width="16.42578125" bestFit="1" customWidth="1"/>
    <col min="2" max="2" width="14" customWidth="1"/>
    <col min="3" max="3" width="14.140625" customWidth="1"/>
    <col min="4" max="6" width="12.5703125" bestFit="1" customWidth="1"/>
    <col min="7" max="7" width="9" bestFit="1" customWidth="1"/>
    <col min="8" max="8" width="10.42578125" bestFit="1" customWidth="1"/>
    <col min="9" max="9" width="19.28515625" bestFit="1" customWidth="1"/>
    <col min="10" max="10" width="15.7109375" bestFit="1" customWidth="1"/>
    <col min="11" max="11" width="17.42578125" bestFit="1" customWidth="1"/>
    <col min="12" max="12" width="18.7109375" bestFit="1" customWidth="1"/>
    <col min="13" max="13" width="20.85546875" bestFit="1" customWidth="1"/>
    <col min="14" max="14" width="20.7109375" bestFit="1" customWidth="1"/>
    <col min="15" max="15" width="12.85546875" bestFit="1" customWidth="1"/>
    <col min="16" max="16" width="22" bestFit="1" customWidth="1"/>
    <col min="17" max="17" width="49.140625" bestFit="1" customWidth="1"/>
    <col min="18" max="18" width="20.42578125" bestFit="1" customWidth="1"/>
    <col min="19" max="19" width="15.7109375" bestFit="1" customWidth="1"/>
    <col min="20" max="20" width="12" bestFit="1" customWidth="1"/>
    <col min="21" max="21" width="19" bestFit="1" customWidth="1"/>
    <col min="22" max="22" width="17.85546875" bestFit="1" customWidth="1"/>
    <col min="28" max="28" width="15" bestFit="1" customWidth="1"/>
    <col min="30" max="30" width="20.28515625" bestFit="1" customWidth="1"/>
  </cols>
  <sheetData>
    <row r="1" spans="1:3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</row>
    <row r="2" spans="1:30" s="14" customFormat="1" ht="45" x14ac:dyDescent="0.25">
      <c r="A2" s="15" t="s">
        <v>105</v>
      </c>
      <c r="B2" s="14" t="s">
        <v>55</v>
      </c>
      <c r="C2" s="14" t="s">
        <v>56</v>
      </c>
      <c r="D2" s="14" t="s">
        <v>57</v>
      </c>
      <c r="E2" s="14" t="s">
        <v>58</v>
      </c>
      <c r="F2" s="14" t="s">
        <v>59</v>
      </c>
      <c r="G2" s="14" t="s">
        <v>60</v>
      </c>
      <c r="H2" s="14" t="s">
        <v>61</v>
      </c>
      <c r="I2" s="14" t="s">
        <v>62</v>
      </c>
      <c r="J2" s="14" t="s">
        <v>63</v>
      </c>
      <c r="K2" s="14" t="s">
        <v>30</v>
      </c>
      <c r="L2" s="14" t="s">
        <v>64</v>
      </c>
      <c r="M2" s="14" t="s">
        <v>65</v>
      </c>
      <c r="N2" s="14" t="s">
        <v>66</v>
      </c>
      <c r="O2" s="14" t="s">
        <v>67</v>
      </c>
      <c r="P2" s="14" t="s">
        <v>68</v>
      </c>
      <c r="Q2" s="14" t="s">
        <v>69</v>
      </c>
      <c r="R2" s="14" t="s">
        <v>70</v>
      </c>
      <c r="S2" s="14" t="s">
        <v>71</v>
      </c>
      <c r="T2" s="14" t="s">
        <v>72</v>
      </c>
      <c r="U2" s="14" t="s">
        <v>32</v>
      </c>
      <c r="V2" s="14" t="s">
        <v>31</v>
      </c>
      <c r="W2" s="14" t="s">
        <v>0</v>
      </c>
      <c r="X2" s="14" t="s">
        <v>7</v>
      </c>
      <c r="Y2" s="14" t="s">
        <v>8</v>
      </c>
      <c r="Z2" s="14" t="s">
        <v>9</v>
      </c>
      <c r="AA2" s="14" t="s">
        <v>10</v>
      </c>
      <c r="AB2" s="14" t="s">
        <v>73</v>
      </c>
      <c r="AC2" s="14" t="s">
        <v>74</v>
      </c>
      <c r="AD2" s="14" t="s">
        <v>75</v>
      </c>
    </row>
    <row r="3" spans="1:30" x14ac:dyDescent="0.25">
      <c r="A3" s="10">
        <f t="shared" ref="A3:A5" si="0">K3</f>
        <v>18</v>
      </c>
      <c r="B3" s="9">
        <v>43373</v>
      </c>
      <c r="C3" s="9">
        <v>29495</v>
      </c>
      <c r="D3" s="9">
        <v>43373</v>
      </c>
      <c r="E3" s="9">
        <v>29495</v>
      </c>
      <c r="F3" s="9">
        <v>43355</v>
      </c>
      <c r="G3" t="s">
        <v>107</v>
      </c>
      <c r="H3" s="9">
        <v>43373</v>
      </c>
      <c r="I3" t="s">
        <v>108</v>
      </c>
      <c r="K3">
        <v>18</v>
      </c>
      <c r="L3" t="s">
        <v>121</v>
      </c>
      <c r="M3" t="s">
        <v>109</v>
      </c>
      <c r="N3" t="s">
        <v>110</v>
      </c>
      <c r="O3" t="s">
        <v>111</v>
      </c>
      <c r="P3" t="s">
        <v>118</v>
      </c>
      <c r="Q3" t="s">
        <v>119</v>
      </c>
      <c r="U3" t="s">
        <v>127</v>
      </c>
      <c r="V3" t="s">
        <v>124</v>
      </c>
      <c r="W3" t="s">
        <v>113</v>
      </c>
      <c r="X3" t="s">
        <v>114</v>
      </c>
      <c r="Y3" t="s">
        <v>115</v>
      </c>
      <c r="Z3" t="s">
        <v>114</v>
      </c>
      <c r="AA3" t="s">
        <v>115</v>
      </c>
      <c r="AB3" s="9">
        <v>29495</v>
      </c>
      <c r="AD3" s="9">
        <v>29495</v>
      </c>
    </row>
    <row r="4" spans="1:30" x14ac:dyDescent="0.25">
      <c r="A4" s="10">
        <f t="shared" si="0"/>
        <v>104</v>
      </c>
      <c r="B4" s="9">
        <v>43524</v>
      </c>
      <c r="C4" s="9">
        <v>37591</v>
      </c>
      <c r="E4" s="9">
        <v>37591</v>
      </c>
      <c r="G4" t="s">
        <v>107</v>
      </c>
      <c r="I4" t="s">
        <v>108</v>
      </c>
      <c r="K4">
        <v>104</v>
      </c>
      <c r="L4" t="s">
        <v>123</v>
      </c>
      <c r="M4" t="s">
        <v>109</v>
      </c>
      <c r="N4" t="s">
        <v>110</v>
      </c>
      <c r="O4" t="s">
        <v>117</v>
      </c>
      <c r="P4" t="s">
        <v>120</v>
      </c>
      <c r="U4" t="s">
        <v>126</v>
      </c>
      <c r="V4" t="s">
        <v>124</v>
      </c>
      <c r="W4" t="s">
        <v>113</v>
      </c>
      <c r="X4" t="s">
        <v>114</v>
      </c>
      <c r="Y4" t="s">
        <v>115</v>
      </c>
      <c r="Z4" t="s">
        <v>114</v>
      </c>
      <c r="AA4" t="s">
        <v>115</v>
      </c>
      <c r="AB4" s="9">
        <v>37712</v>
      </c>
      <c r="AD4" s="9">
        <v>37591</v>
      </c>
    </row>
    <row r="5" spans="1:30" x14ac:dyDescent="0.25">
      <c r="A5" s="10">
        <f t="shared" si="0"/>
        <v>219</v>
      </c>
      <c r="B5" s="9">
        <v>43231</v>
      </c>
      <c r="C5" s="9">
        <v>38261</v>
      </c>
      <c r="E5" s="9">
        <v>38261</v>
      </c>
      <c r="G5" t="s">
        <v>107</v>
      </c>
      <c r="I5" t="s">
        <v>108</v>
      </c>
      <c r="K5">
        <v>219</v>
      </c>
      <c r="L5" t="s">
        <v>122</v>
      </c>
      <c r="M5" t="s">
        <v>109</v>
      </c>
      <c r="N5" t="s">
        <v>110</v>
      </c>
      <c r="O5" t="s">
        <v>117</v>
      </c>
      <c r="P5" t="s">
        <v>112</v>
      </c>
      <c r="U5" t="s">
        <v>125</v>
      </c>
      <c r="V5" t="s">
        <v>124</v>
      </c>
      <c r="W5" t="s">
        <v>113</v>
      </c>
      <c r="X5" t="s">
        <v>114</v>
      </c>
      <c r="Y5" t="s">
        <v>115</v>
      </c>
      <c r="Z5" t="s">
        <v>114</v>
      </c>
      <c r="AA5" t="s">
        <v>115</v>
      </c>
      <c r="AB5" s="9">
        <v>38261</v>
      </c>
      <c r="AD5" s="9">
        <v>38261</v>
      </c>
    </row>
  </sheetData>
  <sortState xmlns:xlrd2="http://schemas.microsoft.com/office/spreadsheetml/2017/richdata2" ref="A3:AD6">
    <sortCondition ref="K3:K6"/>
    <sortCondition ref="L3:L6"/>
    <sortCondition ref="E3:E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4"/>
  <sheetViews>
    <sheetView workbookViewId="0">
      <pane ySplit="2" topLeftCell="A3" activePane="bottomLeft" state="frozen"/>
      <selection pane="bottomLeft" activeCell="A5" sqref="A5:XFD16134"/>
    </sheetView>
  </sheetViews>
  <sheetFormatPr defaultColWidth="23.85546875" defaultRowHeight="15" x14ac:dyDescent="0.25"/>
  <cols>
    <col min="1" max="1" width="12.42578125" bestFit="1" customWidth="1"/>
    <col min="2" max="2" width="16.7109375" bestFit="1" customWidth="1"/>
    <col min="3" max="3" width="17.5703125" bestFit="1" customWidth="1"/>
    <col min="4" max="4" width="12.7109375" bestFit="1" customWidth="1"/>
    <col min="5" max="5" width="9" bestFit="1" customWidth="1"/>
    <col min="6" max="6" width="17.85546875" bestFit="1" customWidth="1"/>
    <col min="7" max="7" width="9" bestFit="1" customWidth="1"/>
    <col min="8" max="8" width="19.140625" bestFit="1" customWidth="1"/>
    <col min="9" max="9" width="14.140625" bestFit="1" customWidth="1"/>
    <col min="10" max="10" width="11.28515625" bestFit="1" customWidth="1"/>
    <col min="11" max="11" width="11" bestFit="1" customWidth="1"/>
    <col min="12" max="12" width="14.28515625" bestFit="1" customWidth="1"/>
    <col min="13" max="13" width="23" bestFit="1" customWidth="1"/>
    <col min="14" max="14" width="20.42578125" bestFit="1" customWidth="1"/>
    <col min="15" max="15" width="9.5703125" bestFit="1" customWidth="1"/>
    <col min="16" max="16" width="18.5703125" bestFit="1" customWidth="1"/>
    <col min="17" max="17" width="19.85546875" bestFit="1" customWidth="1"/>
    <col min="18" max="18" width="10.7109375" bestFit="1" customWidth="1"/>
    <col min="19" max="19" width="15.28515625" bestFit="1" customWidth="1"/>
    <col min="20" max="20" width="15.140625" bestFit="1" customWidth="1"/>
    <col min="21" max="21" width="23.7109375" bestFit="1" customWidth="1"/>
    <col min="22" max="22" width="15.42578125" bestFit="1" customWidth="1"/>
    <col min="23" max="23" width="8.7109375" bestFit="1" customWidth="1"/>
    <col min="24" max="24" width="10.140625" bestFit="1" customWidth="1"/>
    <col min="25" max="25" width="8.28515625" bestFit="1" customWidth="1"/>
    <col min="26" max="26" width="12.140625" bestFit="1" customWidth="1"/>
    <col min="27" max="27" width="11" bestFit="1" customWidth="1"/>
    <col min="28" max="28" width="10.5703125" bestFit="1" customWidth="1"/>
    <col min="29" max="29" width="14" bestFit="1" customWidth="1"/>
    <col min="30" max="30" width="14.140625" bestFit="1" customWidth="1"/>
  </cols>
  <sheetData>
    <row r="1" spans="1:3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</row>
    <row r="2" spans="1:30" x14ac:dyDescent="0.25">
      <c r="A2" s="13" t="s">
        <v>105</v>
      </c>
      <c r="B2" s="13" t="s">
        <v>76</v>
      </c>
      <c r="C2" s="13" t="s">
        <v>77</v>
      </c>
      <c r="D2" s="13" t="s">
        <v>78</v>
      </c>
      <c r="E2" s="13" t="s">
        <v>79</v>
      </c>
      <c r="F2" s="13" t="s">
        <v>80</v>
      </c>
      <c r="G2" s="13" t="s">
        <v>81</v>
      </c>
      <c r="H2" s="13" t="s">
        <v>82</v>
      </c>
      <c r="I2" s="13" t="s">
        <v>83</v>
      </c>
      <c r="J2" s="13" t="s">
        <v>84</v>
      </c>
      <c r="K2" s="13" t="s">
        <v>23</v>
      </c>
      <c r="L2" s="13" t="s">
        <v>85</v>
      </c>
      <c r="M2" s="13" t="s">
        <v>86</v>
      </c>
      <c r="N2" s="13" t="s">
        <v>87</v>
      </c>
      <c r="O2" s="13" t="s">
        <v>88</v>
      </c>
      <c r="P2" s="13" t="s">
        <v>89</v>
      </c>
      <c r="Q2" s="13" t="s">
        <v>90</v>
      </c>
      <c r="R2" s="13" t="s">
        <v>91</v>
      </c>
      <c r="S2" s="13" t="s">
        <v>92</v>
      </c>
      <c r="T2" s="13" t="s">
        <v>93</v>
      </c>
      <c r="U2" s="13" t="s">
        <v>94</v>
      </c>
      <c r="V2" s="13" t="s">
        <v>95</v>
      </c>
      <c r="W2" s="13" t="s">
        <v>96</v>
      </c>
      <c r="X2" s="13" t="s">
        <v>97</v>
      </c>
      <c r="Y2" s="13" t="s">
        <v>98</v>
      </c>
      <c r="Z2" s="13" t="s">
        <v>99</v>
      </c>
      <c r="AA2" s="13" t="s">
        <v>100</v>
      </c>
      <c r="AB2" s="13" t="s">
        <v>101</v>
      </c>
      <c r="AC2" s="13" t="s">
        <v>102</v>
      </c>
      <c r="AD2" s="13" t="s">
        <v>103</v>
      </c>
    </row>
    <row r="3" spans="1:30" x14ac:dyDescent="0.25">
      <c r="A3">
        <f t="shared" ref="A3:A4" si="0">K3</f>
        <v>18</v>
      </c>
      <c r="B3" s="16">
        <v>43373</v>
      </c>
      <c r="C3" s="16">
        <v>29495</v>
      </c>
      <c r="D3" s="16">
        <v>43373</v>
      </c>
      <c r="E3" s="16">
        <v>29495</v>
      </c>
      <c r="F3" s="16">
        <v>43355</v>
      </c>
      <c r="G3" s="12" t="s">
        <v>107</v>
      </c>
      <c r="H3" s="16">
        <v>43373</v>
      </c>
      <c r="I3" s="12" t="s">
        <v>108</v>
      </c>
      <c r="J3" s="11"/>
      <c r="K3" s="12">
        <v>18</v>
      </c>
      <c r="L3" s="12" t="s">
        <v>121</v>
      </c>
      <c r="M3" s="12" t="s">
        <v>109</v>
      </c>
      <c r="N3" s="12" t="s">
        <v>110</v>
      </c>
      <c r="O3" s="12" t="s">
        <v>128</v>
      </c>
      <c r="P3" s="12" t="s">
        <v>118</v>
      </c>
      <c r="Q3" s="12" t="s">
        <v>119</v>
      </c>
      <c r="R3" s="12"/>
      <c r="S3" s="11"/>
      <c r="T3" s="11"/>
      <c r="U3" s="12" t="s">
        <v>127</v>
      </c>
      <c r="V3" s="12" t="s">
        <v>124</v>
      </c>
      <c r="W3" s="12" t="s">
        <v>129</v>
      </c>
      <c r="X3" s="12" t="s">
        <v>130</v>
      </c>
      <c r="Y3" s="11"/>
      <c r="Z3" s="12" t="s">
        <v>131</v>
      </c>
      <c r="AA3" s="11"/>
      <c r="AB3" s="16">
        <v>29495</v>
      </c>
      <c r="AC3" s="11"/>
      <c r="AD3" s="16">
        <v>29495</v>
      </c>
    </row>
    <row r="4" spans="1:30" x14ac:dyDescent="0.25">
      <c r="A4">
        <f t="shared" si="0"/>
        <v>104</v>
      </c>
      <c r="B4" s="16">
        <v>43524</v>
      </c>
      <c r="C4" s="16">
        <v>37591</v>
      </c>
      <c r="D4" s="11"/>
      <c r="E4" s="16">
        <v>37591</v>
      </c>
      <c r="F4" s="16">
        <v>43524</v>
      </c>
      <c r="G4" s="12" t="s">
        <v>107</v>
      </c>
      <c r="H4" s="11"/>
      <c r="I4" s="12" t="s">
        <v>108</v>
      </c>
      <c r="J4" s="11"/>
      <c r="K4" s="12">
        <v>104</v>
      </c>
      <c r="L4" s="12" t="s">
        <v>123</v>
      </c>
      <c r="M4" s="12" t="s">
        <v>109</v>
      </c>
      <c r="N4" s="12" t="s">
        <v>110</v>
      </c>
      <c r="O4" s="12" t="s">
        <v>132</v>
      </c>
      <c r="P4" s="12" t="s">
        <v>120</v>
      </c>
      <c r="Q4" s="11"/>
      <c r="R4" s="12"/>
      <c r="S4" s="11"/>
      <c r="T4" s="11"/>
      <c r="U4" s="12" t="s">
        <v>126</v>
      </c>
      <c r="V4" s="12" t="s">
        <v>124</v>
      </c>
      <c r="W4" s="12" t="s">
        <v>129</v>
      </c>
      <c r="X4" s="12" t="s">
        <v>130</v>
      </c>
      <c r="Y4" s="11"/>
      <c r="Z4" s="12" t="s">
        <v>131</v>
      </c>
      <c r="AA4" s="11"/>
      <c r="AB4" s="16">
        <v>37591</v>
      </c>
      <c r="AC4" s="11"/>
      <c r="AD4" s="16">
        <v>37591</v>
      </c>
    </row>
  </sheetData>
  <sortState xmlns:xlrd2="http://schemas.microsoft.com/office/spreadsheetml/2017/richdata2" ref="A3:AD5">
    <sortCondition ref="K3:K5"/>
    <sortCondition ref="L3:L5"/>
    <sortCondition ref="E3:E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3"/>
  <sheetViews>
    <sheetView tabSelected="1" zoomScale="90" zoomScaleNormal="90" workbookViewId="0">
      <selection activeCell="AA11" sqref="AA11"/>
    </sheetView>
  </sheetViews>
  <sheetFormatPr defaultRowHeight="15" x14ac:dyDescent="0.25"/>
  <cols>
    <col min="1" max="1" width="8.85546875" bestFit="1" customWidth="1"/>
    <col min="2" max="2" width="11.140625" bestFit="1" customWidth="1"/>
    <col min="5" max="5" width="12.5703125" bestFit="1" customWidth="1"/>
    <col min="10" max="10" width="11.140625" bestFit="1" customWidth="1"/>
    <col min="14" max="14" width="10.85546875" bestFit="1" customWidth="1"/>
    <col min="17" max="17" width="10.85546875" bestFit="1" customWidth="1"/>
  </cols>
  <sheetData>
    <row r="1" spans="1:22" ht="31.5" x14ac:dyDescent="0.25">
      <c r="A1" s="4" t="s">
        <v>24</v>
      </c>
      <c r="B1" s="4" t="s">
        <v>25</v>
      </c>
      <c r="C1" s="13" t="s">
        <v>76</v>
      </c>
      <c r="D1" s="13" t="s">
        <v>77</v>
      </c>
      <c r="E1" s="13" t="s">
        <v>78</v>
      </c>
      <c r="F1" s="13" t="s">
        <v>79</v>
      </c>
      <c r="G1" s="13" t="s">
        <v>80</v>
      </c>
      <c r="H1" s="13" t="s">
        <v>81</v>
      </c>
      <c r="I1" s="13" t="s">
        <v>82</v>
      </c>
      <c r="J1" s="13" t="s">
        <v>83</v>
      </c>
      <c r="K1" s="13" t="s">
        <v>85</v>
      </c>
      <c r="L1" s="13" t="s">
        <v>86</v>
      </c>
      <c r="M1" s="13" t="s">
        <v>87</v>
      </c>
      <c r="N1" s="13" t="s">
        <v>88</v>
      </c>
      <c r="O1" s="13" t="s">
        <v>89</v>
      </c>
      <c r="P1" s="13" t="s">
        <v>90</v>
      </c>
      <c r="Q1" s="13" t="s">
        <v>91</v>
      </c>
      <c r="R1" s="13" t="s">
        <v>92</v>
      </c>
      <c r="S1" s="13" t="s">
        <v>93</v>
      </c>
      <c r="T1" s="13" t="s">
        <v>101</v>
      </c>
      <c r="U1" s="13" t="s">
        <v>102</v>
      </c>
      <c r="V1" s="13" t="s">
        <v>103</v>
      </c>
    </row>
    <row r="2" spans="1:22" x14ac:dyDescent="0.25">
      <c r="A2" s="10">
        <v>18</v>
      </c>
      <c r="B2" t="str">
        <f>_xlfn.IFNA(TEXT(VLOOKUP($A2,HCM!$A$3:$AK$4754,1,FALSE),"0"),"Not Loaded")</f>
        <v>18</v>
      </c>
      <c r="C2" t="str">
        <f>IF($B2="Not Loaded","Not Loaded",IF(VLOOKUP($A2,STG!$A$3:$AK$8757,2,FALSE)=VLOOKUP($A2,HDL!$A$3:$AK$8759,2,FALSE),IF(VLOOKUP($A2,HDL!$A$3:$AK$8759,2,FALSE)=VLOOKUP($A2,HCM!$A$3:$AK$3754,2,FALSE),"OK","HCM&lt;&gt;HDL"),"STG&lt;&gt;HDL"))</f>
        <v>OK</v>
      </c>
      <c r="D2" t="str">
        <f>IF($B2="Not Loaded","Not Loaded",IF(VLOOKUP($A2,STG!$A$3:$AK$8757,3,FALSE)=VLOOKUP($A2,HDL!$A$3:$AK$8759,3,FALSE),IF(VLOOKUP($A2,HDL!$A$3:$AK$8759,3,FALSE)=VLOOKUP($A2,HCM!$A$3:$AK$3754,3,FALSE),"OK","HCM&lt;&gt;HDL"),"STG&lt;&gt;HDL"))</f>
        <v>OK</v>
      </c>
      <c r="E2" t="str">
        <f>IF($B2="Not Loaded","Not Loaded",IF(VLOOKUP($A2,STG!$A$3:$AK$8757,4,FALSE)=VLOOKUP($A2,HDL!$A$3:$AK$8759,4,FALSE),IF(VLOOKUP($A2,HDL!$A$3:$AK$8759,4,FALSE)=VLOOKUP($A2,HCM!$A$3:$AK$3754,4,FALSE),"OK","HCM&lt;&gt;HDL"),"STG&lt;&gt;HDL"))</f>
        <v>OK</v>
      </c>
      <c r="F2" t="str">
        <f>IF($B2="Not Loaded","Not Loaded",IF(VLOOKUP($A2,STG!$A$3:$AK$8757,5,FALSE)=VLOOKUP($A2,HDL!$A$3:$AK$8759,5,FALSE),IF(VLOOKUP($A2,HDL!$A$3:$AK$8759,5,FALSE)=VLOOKUP($A2,HCM!$A$3:$AK$3754,5,FALSE),"OK","HCM&lt;&gt;HDL"),"STG&lt;&gt;HDL"))</f>
        <v>OK</v>
      </c>
      <c r="G2" t="str">
        <f>IF($B2="Not Loaded","Not Loaded",IF(VLOOKUP($A2,STG!$A$3:$AK$8757,6,FALSE)=VLOOKUP($A2,HDL!$A$3:$AK$8759,6,FALSE),IF(VLOOKUP($A2,HDL!$A$3:$AK$8759,6,FALSE)=VLOOKUP($A2,HCM!$A$3:$AK$3754,6,FALSE),"OK","HCM&lt;&gt;HDL"),"STG&lt;&gt;HDL"))</f>
        <v>OK</v>
      </c>
      <c r="H2" t="str">
        <f>IF($B2="Not Loaded","Not Loaded",IF(VLOOKUP($A2,STG!$A$3:$AK$8757,7,FALSE)=VLOOKUP($A2,HDL!$A$3:$AK$8759,7,FALSE),IF(VLOOKUP($A2,HDL!$A$3:$AK$8759,7,FALSE)=VLOOKUP($A2,HCM!$A$3:$AK$3754,7,FALSE),"OK","HCM&lt;&gt;HDL"),"STG&lt;&gt;HDL"))</f>
        <v>OK</v>
      </c>
      <c r="I2" t="str">
        <f>IF($B2="Not Loaded","Not Loaded",IF(VLOOKUP($A2,STG!$A$3:$AK$8757,8,FALSE)=VLOOKUP($A2,HDL!$A$3:$AK$8759,8,FALSE),IF(VLOOKUP($A2,HDL!$A$3:$AK$8759,8,FALSE)=VLOOKUP($A2,HCM!$A$3:$AK$3754,8,FALSE),"OK","HCM&lt;&gt;HDL"),"STG&lt;&gt;HDL"))</f>
        <v>OK</v>
      </c>
      <c r="J2" t="str">
        <f>IF($B2="Not Loaded","Not Loaded",IF(VLOOKUP($A2,STG!$A$3:$AK$8757,9,FALSE)=VLOOKUP($A2,HDL!$A$3:$AK$8759,9,FALSE),IF(VLOOKUP($A2,HDL!$A$3:$AK$8759,9,FALSE)=VLOOKUP($A2,HCM!$A$3:$AK$3754,9,FALSE),"OK","HCM&lt;&gt;HDL"),"STG&lt;&gt;HDL"))</f>
        <v>OK</v>
      </c>
      <c r="K2" t="str">
        <f>IF($B2="Not Loaded","Not Loaded",IF(VLOOKUP($A2,STG!$A$3:$AK$8757,12,FALSE)=VLOOKUP($A2,HDL!$A$3:$AK$8759,12,FALSE),IF(VLOOKUP($A2,HDL!$A$3:$AK$8759,12,FALSE)=VLOOKUP($A2,HCM!$A$3:$AK$3754,12,FALSE),"OK","HCM&lt;&gt;HDL"),"STG&lt;&gt;HDL"))</f>
        <v>OK</v>
      </c>
      <c r="L2" t="str">
        <f>IF($B2="Not Loaded","Not Loaded",IF(VLOOKUP($A2,STG!$A$3:$AK$8757,13,FALSE)=VLOOKUP($A2,HDL!$A$3:$AK$8759,13,FALSE),IF(VLOOKUP($A2,HDL!$A$3:$AK$8759,13,FALSE)=VLOOKUP($A2,HCM!$A$3:$AK$3754,13,FALSE),"OK","HCM&lt;&gt;HDL"),"STG&lt;&gt;HDL"))</f>
        <v>OK</v>
      </c>
      <c r="M2" t="str">
        <f>IF($B2="Not Loaded","Not Loaded",IF(VLOOKUP($A2,STG!$A$3:$AK$8757,14,FALSE)=VLOOKUP($A2,HDL!$A$3:$AK$8759,14,FALSE),IF(VLOOKUP($A2,HDL!$A$3:$AK$8759,14,FALSE)=VLOOKUP($A2,HCM!$A$3:$AK$3754,14,FALSE),"OK","HCM&lt;&gt;HDL"),"STG&lt;&gt;HDL"))</f>
        <v>OK</v>
      </c>
      <c r="N2" t="str">
        <f>IF($B2="Not Loaded","Not Loaded",IF(VLOOKUP($A2,STG!$A$3:$AK$8757,15,FALSE)=VLOOKUP($A2,HDL!$A$3:$AK$8759,15,FALSE),IF(VLOOKUP($A2,HDL!$A$3:$AK$8759,15,FALSE)=VLOOKUP($A2,HCM!$A$3:$AK$3754,15,FALSE),"OK","HCM&lt;&gt;HDL"),"STG&lt;&gt;HDL"))</f>
        <v>HCM&lt;&gt;HDL</v>
      </c>
      <c r="O2" t="str">
        <f>IF($B2="Not Loaded","Not Loaded",IF(VLOOKUP($A2,STG!$A$3:$AK$8757,16,FALSE)=VLOOKUP($A2,HDL!$A$3:$AK$8759,16,FALSE),IF(VLOOKUP($A2,HDL!$A$3:$AK$8759,16,FALSE)=VLOOKUP($A2,HCM!$A$3:$AK$3754,16,FALSE),"OK","HCM&lt;&gt;HDL"),"STG&lt;&gt;HDL"))</f>
        <v>OK</v>
      </c>
      <c r="P2" t="str">
        <f>IF($B2="Not Loaded","Not Loaded",IF(VLOOKUP($A2,STG!$A$3:$AK$8757,17,FALSE)=VLOOKUP($A2,HDL!$A$3:$AK$8759,17,FALSE),IF(VLOOKUP($A2,HDL!$A$3:$AK$8759,17,FALSE)=VLOOKUP($A2,HCM!$A$3:$AK$3754,17,FALSE),"OK","HCM&lt;&gt;HDL"),"STG&lt;&gt;HDL"))</f>
        <v>OK</v>
      </c>
      <c r="Q2" t="str">
        <f>IF($B2="Not Loaded","Not Loaded",IF(VLOOKUP($A2,STG!$A$3:$AK$8757,18,FALSE)=VLOOKUP($A2,HDL!$A$3:$AK$8759,18,FALSE),IF(VLOOKUP($A2,HDL!$A$3:$AK$8759,18,FALSE)=VLOOKUP($A2,HCM!$A$3:$AK$3754,18,FALSE),"OK","HCM&lt;&gt;HDL"),"STG&lt;&gt;HDL"))</f>
        <v>OK</v>
      </c>
      <c r="R2" t="str">
        <f>IF($B2="Not Loaded","Not Loaded",IF(VLOOKUP($A2,STG!$A$3:$AK$8757,19,FALSE)=VLOOKUP($A2,HDL!$A$3:$AK$8759,19,FALSE),IF(VLOOKUP($A2,HDL!$A$3:$AK$8759,19,FALSE)=VLOOKUP($A2,HCM!$A$3:$AK$3754,19,FALSE),"OK","HCM&lt;&gt;HDL"),"STG&lt;&gt;HDL"))</f>
        <v>OK</v>
      </c>
      <c r="S2" t="str">
        <f>IF($B2="Not Loaded","Not Loaded",IF(VLOOKUP($A2,STG!$A$3:$AK$8757,20,FALSE)=VLOOKUP($A2,HDL!$A$3:$AK$8759,20,FALSE),IF(VLOOKUP($A2,HDL!$A$3:$AK$8759,20,FALSE)=VLOOKUP($A2,HCM!$A$3:$AK$3754,20,FALSE),"OK","HCM&lt;&gt;HDL"),"STG&lt;&gt;HDL"))</f>
        <v>OK</v>
      </c>
      <c r="T2" t="str">
        <f>IF($B2="Not Loaded","Not Loaded",IF(VLOOKUP($A2,STG!$A$3:$AK$8757,35,FALSE)=VLOOKUP($A2,HDL!$A$3:$AK$8759,28,FALSE),IF(VLOOKUP($A2,HDL!$A$3:$AK$8759,28,FALSE)=VLOOKUP($A2,HCM!$A$3:$AK$3754,28,FALSE),"OK","HCM&lt;&gt;HDL"),"STG&lt;&gt;HDL"))</f>
        <v>OK</v>
      </c>
      <c r="U2" t="str">
        <f>IF($B2="Not Loaded","Not Loaded",IF(VLOOKUP($A2,STG!$A$3:$AK$8757,34,FALSE)=VLOOKUP($A2,HDL!$A$3:$AK$8759,29,FALSE),IF(VLOOKUP($A2,HDL!$A$3:$AK$8759,29,FALSE)=VLOOKUP($A2,HCM!$A$3:$AK$3754,29,FALSE),"OK","HCM&lt;&gt;HDL"),"STG&lt;&gt;HDL"))</f>
        <v>OK</v>
      </c>
      <c r="V2" t="str">
        <f>IF($B2="Not Loaded","Not Loaded",IF(VLOOKUP($A2,STG!$A$3:$AK$8757,33,FALSE)=VLOOKUP($A2,HDL!$A$3:$AK$8759,30,FALSE),IF(VLOOKUP($A2,HDL!$A$3:$AK$8759,30,FALSE)=VLOOKUP($A2,HCM!$A$3:$AK$3754,30,FALSE),"OK","HCM&lt;&gt;HDL"),"STG&lt;&gt;HDL"))</f>
        <v>OK</v>
      </c>
    </row>
    <row r="3" spans="1:22" x14ac:dyDescent="0.25">
      <c r="A3" s="10">
        <v>104</v>
      </c>
      <c r="B3" t="str">
        <f>_xlfn.IFNA(TEXT(VLOOKUP($A3,HCM!$A$3:$AK$4754,1,FALSE),"0"),"Not Loaded")</f>
        <v>104</v>
      </c>
      <c r="C3" t="str">
        <f>IF($B3="Not Loaded","Not Loaded",IF(VLOOKUP($A3,STG!$A$3:$AK$8757,2,FALSE)=VLOOKUP($A3,HDL!$A$3:$AK$8759,2,FALSE),IF(VLOOKUP($A3,HDL!$A$3:$AK$8759,2,FALSE)=VLOOKUP($A3,HCM!$A$3:$AK$3754,2,FALSE),"OK","HCM&lt;&gt;HDL"),"STG&lt;&gt;HDL"))</f>
        <v>OK</v>
      </c>
      <c r="D3" t="str">
        <f>IF($B3="Not Loaded","Not Loaded",IF(VLOOKUP($A3,STG!$A$3:$AK$8757,3,FALSE)=VLOOKUP($A3,HDL!$A$3:$AK$8759,3,FALSE),IF(VLOOKUP($A3,HDL!$A$3:$AK$8759,3,FALSE)=VLOOKUP($A3,HCM!$A$3:$AK$3754,3,FALSE),"OK","HCM&lt;&gt;HDL"),"STG&lt;&gt;HDL"))</f>
        <v>OK</v>
      </c>
      <c r="E3" t="str">
        <f>IF($B3="Not Loaded","Not Loaded",IF(VLOOKUP($A3,STG!$A$3:$AK$8757,4,FALSE)=VLOOKUP($A3,HDL!$A$3:$AK$8759,4,FALSE),IF(VLOOKUP($A3,HDL!$A$3:$AK$8759,4,FALSE)=VLOOKUP($A3,HCM!$A$3:$AK$3754,4,FALSE),"OK","HCM&lt;&gt;HDL"),"STG&lt;&gt;HDL"))</f>
        <v>OK</v>
      </c>
      <c r="F3" t="str">
        <f>IF($B3="Not Loaded","Not Loaded",IF(VLOOKUP($A3,STG!$A$3:$AK$8757,5,FALSE)=VLOOKUP($A3,HDL!$A$3:$AK$8759,5,FALSE),IF(VLOOKUP($A3,HDL!$A$3:$AK$8759,5,FALSE)=VLOOKUP($A3,HCM!$A$3:$AK$3754,5,FALSE),"OK","HCM&lt;&gt;HDL"),"STG&lt;&gt;HDL"))</f>
        <v>OK</v>
      </c>
      <c r="G3" t="str">
        <f>IF($B3="Not Loaded","Not Loaded",IF(VLOOKUP($A3,STG!$A$3:$AK$8757,6,FALSE)=VLOOKUP($A3,HDL!$A$3:$AK$8759,6,FALSE),IF(VLOOKUP($A3,HDL!$A$3:$AK$8759,6,FALSE)=VLOOKUP($A3,HCM!$A$3:$AK$3754,6,FALSE),"OK","HCM&lt;&gt;HDL"),"STG&lt;&gt;HDL"))</f>
        <v>HCM&lt;&gt;HDL</v>
      </c>
      <c r="H3" t="str">
        <f>IF($B3="Not Loaded","Not Loaded",IF(VLOOKUP($A3,STG!$A$3:$AK$8757,7,FALSE)=VLOOKUP($A3,HDL!$A$3:$AK$8759,7,FALSE),IF(VLOOKUP($A3,HDL!$A$3:$AK$8759,7,FALSE)=VLOOKUP($A3,HCM!$A$3:$AK$3754,7,FALSE),"OK","HCM&lt;&gt;HDL"),"STG&lt;&gt;HDL"))</f>
        <v>OK</v>
      </c>
      <c r="I3" t="str">
        <f>IF($B3="Not Loaded","Not Loaded",IF(VLOOKUP($A3,STG!$A$3:$AK$8757,8,FALSE)=VLOOKUP($A3,HDL!$A$3:$AK$8759,8,FALSE),IF(VLOOKUP($A3,HDL!$A$3:$AK$8759,8,FALSE)=VLOOKUP($A3,HCM!$A$3:$AK$3754,8,FALSE),"OK","HCM&lt;&gt;HDL"),"STG&lt;&gt;HDL"))</f>
        <v>OK</v>
      </c>
      <c r="J3" t="str">
        <f>IF($B3="Not Loaded","Not Loaded",IF(VLOOKUP($A3,STG!$A$3:$AK$8757,9,FALSE)=VLOOKUP($A3,HDL!$A$3:$AK$8759,9,FALSE),IF(VLOOKUP($A3,HDL!$A$3:$AK$8759,9,FALSE)=VLOOKUP($A3,HCM!$A$3:$AK$3754,9,FALSE),"OK","HCM&lt;&gt;HDL"),"STG&lt;&gt;HDL"))</f>
        <v>OK</v>
      </c>
      <c r="K3" t="str">
        <f>IF($B3="Not Loaded","Not Loaded",IF(VLOOKUP($A3,STG!$A$3:$AK$8757,12,FALSE)=VLOOKUP($A3,HDL!$A$3:$AK$8759,12,FALSE),IF(VLOOKUP($A3,HDL!$A$3:$AK$8759,12,FALSE)=VLOOKUP($A3,HCM!$A$3:$AK$3754,12,FALSE),"OK","HCM&lt;&gt;HDL"),"STG&lt;&gt;HDL"))</f>
        <v>OK</v>
      </c>
      <c r="L3" t="str">
        <f>IF($B3="Not Loaded","Not Loaded",IF(VLOOKUP($A3,STG!$A$3:$AK$8757,13,FALSE)=VLOOKUP($A3,HDL!$A$3:$AK$8759,13,FALSE),IF(VLOOKUP($A3,HDL!$A$3:$AK$8759,13,FALSE)=VLOOKUP($A3,HCM!$A$3:$AK$3754,13,FALSE),"OK","HCM&lt;&gt;HDL"),"STG&lt;&gt;HDL"))</f>
        <v>OK</v>
      </c>
      <c r="M3" t="str">
        <f>IF($B3="Not Loaded","Not Loaded",IF(VLOOKUP($A3,STG!$A$3:$AK$8757,14,FALSE)=VLOOKUP($A3,HDL!$A$3:$AK$8759,14,FALSE),IF(VLOOKUP($A3,HDL!$A$3:$AK$8759,14,FALSE)=VLOOKUP($A3,HCM!$A$3:$AK$3754,14,FALSE),"OK","HCM&lt;&gt;HDL"),"STG&lt;&gt;HDL"))</f>
        <v>OK</v>
      </c>
      <c r="N3" t="str">
        <f>IF($B3="Not Loaded","Not Loaded",IF(VLOOKUP($A3,STG!$A$3:$AK$8757,15,FALSE)=VLOOKUP($A3,HDL!$A$3:$AK$8759,15,FALSE),IF(VLOOKUP($A3,HDL!$A$3:$AK$8759,15,FALSE)=VLOOKUP($A3,HCM!$A$3:$AK$3754,15,FALSE),"OK","HCM&lt;&gt;HDL"),"STG&lt;&gt;HDL"))</f>
        <v>HCM&lt;&gt;HDL</v>
      </c>
      <c r="O3" t="str">
        <f>IF($B3="Not Loaded","Not Loaded",IF(VLOOKUP($A3,STG!$A$3:$AK$8757,16,FALSE)=VLOOKUP($A3,HDL!$A$3:$AK$8759,16,FALSE),IF(VLOOKUP($A3,HDL!$A$3:$AK$8759,16,FALSE)=VLOOKUP($A3,HCM!$A$3:$AK$3754,16,FALSE),"OK","HCM&lt;&gt;HDL"),"STG&lt;&gt;HDL"))</f>
        <v>OK</v>
      </c>
      <c r="P3" t="str">
        <f>IF($B3="Not Loaded","Not Loaded",IF(VLOOKUP($A3,STG!$A$3:$AK$8757,17,FALSE)=VLOOKUP($A3,HDL!$A$3:$AK$8759,17,FALSE),IF(VLOOKUP($A3,HDL!$A$3:$AK$8759,17,FALSE)=VLOOKUP($A3,HCM!$A$3:$AK$3754,17,FALSE),"OK","HCM&lt;&gt;HDL"),"STG&lt;&gt;HDL"))</f>
        <v>OK</v>
      </c>
      <c r="Q3" t="str">
        <f>IF($B3="Not Loaded","Not Loaded",IF(VLOOKUP($A3,STG!$A$3:$AK$8757,18,FALSE)=VLOOKUP($A3,HDL!$A$3:$AK$8759,18,FALSE),IF(VLOOKUP($A3,HDL!$A$3:$AK$8759,18,FALSE)=VLOOKUP($A3,HCM!$A$3:$AK$3754,18,FALSE),"OK","HCM&lt;&gt;HDL"),"STG&lt;&gt;HDL"))</f>
        <v>OK</v>
      </c>
      <c r="R3" t="str">
        <f>IF($B3="Not Loaded","Not Loaded",IF(VLOOKUP($A3,STG!$A$3:$AK$8757,19,FALSE)=VLOOKUP($A3,HDL!$A$3:$AK$8759,19,FALSE),IF(VLOOKUP($A3,HDL!$A$3:$AK$8759,19,FALSE)=VLOOKUP($A3,HCM!$A$3:$AK$3754,19,FALSE),"OK","HCM&lt;&gt;HDL"),"STG&lt;&gt;HDL"))</f>
        <v>OK</v>
      </c>
      <c r="S3" t="str">
        <f>IF($B3="Not Loaded","Not Loaded",IF(VLOOKUP($A3,STG!$A$3:$AK$8757,20,FALSE)=VLOOKUP($A3,HDL!$A$3:$AK$8759,20,FALSE),IF(VLOOKUP($A3,HDL!$A$3:$AK$8759,20,FALSE)=VLOOKUP($A3,HCM!$A$3:$AK$3754,20,FALSE),"OK","HCM&lt;&gt;HDL"),"STG&lt;&gt;HDL"))</f>
        <v>OK</v>
      </c>
      <c r="T3" t="str">
        <f>IF($B3="Not Loaded","Not Loaded",IF(VLOOKUP($A3,STG!$A$3:$AK$8757,35,FALSE)=VLOOKUP($A3,HDL!$A$3:$AK$8759,28,FALSE),IF(VLOOKUP($A3,HDL!$A$3:$AK$8759,28,FALSE)=VLOOKUP($A3,HCM!$A$3:$AK$3754,28,FALSE),"OK","HCM&lt;&gt;HDL"),"STG&lt;&gt;HDL"))</f>
        <v>HCM&lt;&gt;HDL</v>
      </c>
      <c r="U3" t="str">
        <f>IF($B3="Not Loaded","Not Loaded",IF(VLOOKUP($A3,STG!$A$3:$AK$8757,34,FALSE)=VLOOKUP($A3,HDL!$A$3:$AK$8759,29,FALSE),IF(VLOOKUP($A3,HDL!$A$3:$AK$8759,29,FALSE)=VLOOKUP($A3,HCM!$A$3:$AK$3754,29,FALSE),"OK","HCM&lt;&gt;HDL"),"STG&lt;&gt;HDL"))</f>
        <v>OK</v>
      </c>
      <c r="V3" t="str">
        <f>IF($B3="Not Loaded","Not Loaded",IF(VLOOKUP($A3,STG!$A$3:$AK$8757,33,FALSE)=VLOOKUP($A3,HDL!$A$3:$AK$8759,30,FALSE),IF(VLOOKUP($A3,HDL!$A$3:$AK$8759,30,FALSE)=VLOOKUP($A3,HCM!$A$3:$AK$3754,30,FALSE),"OK","HCM&lt;&gt;HDL"),"STG&lt;&gt;HDL"))</f>
        <v>OK</v>
      </c>
    </row>
  </sheetData>
  <conditionalFormatting sqref="C2:V3">
    <cfRule type="cellIs" dxfId="7" priority="79" operator="notEqual">
      <formula>"OK"</formula>
    </cfRule>
    <cfRule type="cellIs" dxfId="6" priority="80" operator="equal">
      <formula>"OK"</formula>
    </cfRule>
  </conditionalFormatting>
  <conditionalFormatting sqref="C2:V3">
    <cfRule type="cellIs" dxfId="5" priority="69" stopIfTrue="1" operator="equal">
      <formula>"Not Loaded"</formula>
    </cfRule>
  </conditionalFormatting>
  <conditionalFormatting sqref="C2:C3">
    <cfRule type="cellIs" dxfId="4" priority="64" operator="notEqual">
      <formula>"OK"</formula>
    </cfRule>
    <cfRule type="cellIs" dxfId="3" priority="65" operator="equal">
      <formula>"OK"</formula>
    </cfRule>
  </conditionalFormatting>
  <conditionalFormatting sqref="C2:C3">
    <cfRule type="cellIs" dxfId="2" priority="63" stopIfTrue="1" operator="equal">
      <formula>"Not Loaded"</formula>
    </cfRule>
  </conditionalFormatting>
  <conditionalFormatting sqref="C2:V3">
    <cfRule type="cellIs" dxfId="1" priority="33" stopIfTrue="1" operator="equal">
      <formula>"Not Loaded"</formula>
    </cfRule>
  </conditionalFormatting>
  <conditionalFormatting sqref="A2:A3">
    <cfRule type="duplicateValues" dxfId="0" priority="8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A961DC-28D0-44C2-A7E5-2C50B18F87AD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9e5ebb6e-1584-4dc0-b988-3e8cf38876a9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ac6a0247-43fa-4535-a5fb-6906f8e53d52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BDD7CC1-3E1A-485D-A1B8-A2532CE384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70F818-248F-4D03-8DDF-01C0C77F07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Reconcile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</dc:creator>
  <cp:lastModifiedBy>Lokesh Shanbhag</cp:lastModifiedBy>
  <dcterms:created xsi:type="dcterms:W3CDTF">2017-12-20T15:36:11Z</dcterms:created>
  <dcterms:modified xsi:type="dcterms:W3CDTF">2021-07-05T13:56:45Z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