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nbhagl\Desktop\Version 1\Projects\Maximise Data Migration Toolkit\MXDM 2.0\HCM_RECON_REPORTS\HCM Reconciliation Templates\"/>
    </mc:Choice>
  </mc:AlternateContent>
  <xr:revisionPtr revIDLastSave="0" documentId="13_ncr:1_{89BC7E57-1F7C-451E-8A97-3B0B1A8C7C10}" xr6:coauthVersionLast="47" xr6:coauthVersionMax="47" xr10:uidLastSave="{00000000-0000-0000-0000-000000000000}"/>
  <bookViews>
    <workbookView xWindow="-120" yWindow="-120" windowWidth="29040" windowHeight="15840" tabRatio="421" activeTab="4" xr2:uid="{00000000-000D-0000-FFFF-FFFF00000000}"/>
  </bookViews>
  <sheets>
    <sheet name="Summary" sheetId="4" r:id="rId1"/>
    <sheet name="STG" sheetId="2" r:id="rId2"/>
    <sheet name="HDL" sheetId="27" r:id="rId3"/>
    <sheet name="HCM" sheetId="1" r:id="rId4"/>
    <sheet name="Reconcile" sheetId="3" r:id="rId5"/>
  </sheets>
  <definedNames>
    <definedName name="_xlnm._FilterDatabase" localSheetId="3" hidden="1">HCM!$A$2:$J$2</definedName>
    <definedName name="_xlnm._FilterDatabase" localSheetId="2" hidden="1">HDL!$A$2:$Q$4</definedName>
    <definedName name="_xlnm._FilterDatabase" localSheetId="4" hidden="1">Reconcile!$A$1:$H$3</definedName>
    <definedName name="_xlnm._FilterDatabase" localSheetId="1" hidden="1">STG!#REF!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3" i="2"/>
  <c r="A4" i="27"/>
  <c r="A3" i="1" l="1"/>
  <c r="A4" i="1"/>
  <c r="A3" i="27"/>
  <c r="C9" i="4" l="1"/>
  <c r="B9" i="4"/>
  <c r="D9" i="4"/>
  <c r="B3" i="3"/>
  <c r="E3" i="3" s="1"/>
  <c r="B2" i="3"/>
  <c r="F2" i="3" s="1"/>
  <c r="G3" i="3" l="1"/>
  <c r="D2" i="3"/>
  <c r="H2" i="3"/>
  <c r="G2" i="3"/>
  <c r="C2" i="3"/>
  <c r="E2" i="3"/>
  <c r="C3" i="3"/>
  <c r="D3" i="3"/>
  <c r="H3" i="3"/>
  <c r="F3" i="3"/>
  <c r="H10" i="4" l="1"/>
  <c r="F10" i="4"/>
  <c r="H11" i="4"/>
  <c r="H12" i="4"/>
  <c r="G11" i="4"/>
  <c r="G13" i="4"/>
  <c r="G10" i="4"/>
  <c r="G12" i="4"/>
  <c r="I11" i="4"/>
  <c r="I13" i="4"/>
  <c r="I12" i="4"/>
  <c r="I10" i="4"/>
  <c r="F13" i="4"/>
  <c r="F12" i="4"/>
  <c r="H13" i="4"/>
  <c r="E13" i="4"/>
  <c r="E11" i="4"/>
  <c r="E10" i="4"/>
  <c r="E12" i="4"/>
  <c r="J10" i="4"/>
  <c r="J12" i="4"/>
  <c r="J11" i="4"/>
  <c r="J13" i="4"/>
  <c r="F11" i="4"/>
  <c r="F14" i="4" s="1"/>
  <c r="E14" i="4" l="1"/>
  <c r="I14" i="4"/>
  <c r="H14" i="4"/>
  <c r="J14" i="4"/>
  <c r="G14" i="4"/>
</calcChain>
</file>

<file path=xl/sharedStrings.xml><?xml version="1.0" encoding="utf-8"?>
<sst xmlns="http://schemas.openxmlformats.org/spreadsheetml/2006/main" count="145" uniqueCount="79">
  <si>
    <t>BATCH_NAME</t>
  </si>
  <si>
    <t>STAGE1_PROCESSED</t>
  </si>
  <si>
    <t>STAGE1_RUN_DATE</t>
  </si>
  <si>
    <t>STAGE1_ERROR_DET</t>
  </si>
  <si>
    <t>STAGE2_PROCESSED</t>
  </si>
  <si>
    <t>STAGE2_RUN_DATE</t>
  </si>
  <si>
    <t>STAGE2_ERROR_DET</t>
  </si>
  <si>
    <t>CREATION_DATE</t>
  </si>
  <si>
    <t>CREATED_BY</t>
  </si>
  <si>
    <t>LAST_UPDATE_DATE</t>
  </si>
  <si>
    <t>LAST_UPDATED_BY</t>
  </si>
  <si>
    <t>Staging</t>
  </si>
  <si>
    <t>HCM</t>
  </si>
  <si>
    <t>Data Migration Reconciliation</t>
  </si>
  <si>
    <t xml:space="preserve"> </t>
  </si>
  <si>
    <t>Not Loaded</t>
  </si>
  <si>
    <t>HDL</t>
  </si>
  <si>
    <t>Comparisons</t>
  </si>
  <si>
    <t>OK</t>
  </si>
  <si>
    <t>Total Records</t>
  </si>
  <si>
    <t>Object</t>
  </si>
  <si>
    <t>Date</t>
  </si>
  <si>
    <t>Loaded?</t>
  </si>
  <si>
    <t>Environment</t>
  </si>
  <si>
    <t>STG&lt;&gt;HCM</t>
  </si>
  <si>
    <t>Total</t>
  </si>
  <si>
    <t>HCM&lt;&gt;HDL</t>
  </si>
  <si>
    <t>SOURCESYSTEMOWNER</t>
  </si>
  <si>
    <t>SOURCESYSTEMID</t>
  </si>
  <si>
    <t>ASSIGNMENT_NUMBER</t>
  </si>
  <si>
    <t>ASSIGNMENTNUMBER</t>
  </si>
  <si>
    <t>AssignmentNumber</t>
  </si>
  <si>
    <t>SourceSystemId</t>
  </si>
  <si>
    <t>SourceSystemOwner</t>
  </si>
  <si>
    <t>PAYROLL_NAME</t>
  </si>
  <si>
    <t>PERSON_CODE</t>
  </si>
  <si>
    <t>EFFECTIVE_START_DATE</t>
  </si>
  <si>
    <t>EFFECTIVE_END_DATE</t>
  </si>
  <si>
    <t>LEGISLATION_CODE</t>
  </si>
  <si>
    <t>CLOSE_DATE</t>
  </si>
  <si>
    <t>FINAL_CLOSE_DATE</t>
  </si>
  <si>
    <t>LAST_PROC_STD_DATE</t>
  </si>
  <si>
    <t>LOAD_REQUEST_ID</t>
  </si>
  <si>
    <t>ATTRIBUTE1</t>
  </si>
  <si>
    <t>ATTRIBUTE2</t>
  </si>
  <si>
    <t>ATTRIBUTE3</t>
  </si>
  <si>
    <t>ATTRIBUTE4</t>
  </si>
  <si>
    <t>ATTRIBUTE5</t>
  </si>
  <si>
    <t>PERSONCODE</t>
  </si>
  <si>
    <t>PAYROLLNAME</t>
  </si>
  <si>
    <t>EFFECTIVESTARTDATE</t>
  </si>
  <si>
    <t>EFFECTIVEENDDATE</t>
  </si>
  <si>
    <t>LEGISLATIONCODE</t>
  </si>
  <si>
    <t>CLOSEDATE</t>
  </si>
  <si>
    <t>FINALCLOSEDATE</t>
  </si>
  <si>
    <t>LASTPROCSTD_DATE</t>
  </si>
  <si>
    <t>AssignedPayroll</t>
  </si>
  <si>
    <t>PayrollDefinitionCode</t>
  </si>
  <si>
    <t>EffectiveStartDate</t>
  </si>
  <si>
    <t>EffectiveEndDate</t>
  </si>
  <si>
    <t>LegislativeDataGroupName</t>
  </si>
  <si>
    <t>FinalCloseDate</t>
  </si>
  <si>
    <t>Payroll Final Close</t>
  </si>
  <si>
    <t>Unique Identifier</t>
  </si>
  <si>
    <t>PROD</t>
  </si>
  <si>
    <t>E1000175</t>
  </si>
  <si>
    <t>Main Payroll</t>
  </si>
  <si>
    <t>GB Legislative Data Group</t>
  </si>
  <si>
    <t>DATA_MIGRATION</t>
  </si>
  <si>
    <t>ASG_E1000175_APR_Main Payroll</t>
  </si>
  <si>
    <t>E1000179</t>
  </si>
  <si>
    <t>ASG_E1000179_APR_Main Payroll</t>
  </si>
  <si>
    <t/>
  </si>
  <si>
    <t>PER_INFO_14MAY2019</t>
  </si>
  <si>
    <t>Y</t>
  </si>
  <si>
    <t>21-MAY-2019</t>
  </si>
  <si>
    <t>MADHU</t>
  </si>
  <si>
    <t>1000179</t>
  </si>
  <si>
    <t>1000175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</si>
</sst>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theme="1"/>
      <name val="Tahoma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Tahoma"/>
    </font>
  </fonts>
  <fills count="4">
    <fill>
      <patternFill patternType="none"/>
    </fill>
    <fill>
      <patternFill patternType="gray125"/>
    </fill>
    <fill>
      <patternFill patternType="solid">
        <fgColor rgb="FFCFE0F1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9" fillId="0" borderId="0"/>
    <xf numFmtId="0" fontId="10" fillId="0" borderId="0"/>
    <xf numFmtId="0" fontId="11" fillId="0" borderId="0"/>
  </cellStyleXfs>
  <cellXfs count="14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2" fillId="0" borderId="0" xfId="0" applyFont="1"/>
    <xf numFmtId="0" fontId="4" fillId="2" borderId="1" xfId="0" applyFont="1" applyFill="1" applyBorder="1" applyAlignment="1">
      <alignment horizontal="left" vertical="top" wrapText="1"/>
    </xf>
    <xf numFmtId="0" fontId="5" fillId="0" borderId="0" xfId="1" applyFont="1"/>
    <xf numFmtId="0" fontId="6" fillId="0" borderId="0" xfId="0" applyFont="1"/>
    <xf numFmtId="0" fontId="7" fillId="0" borderId="0" xfId="1" applyFont="1"/>
    <xf numFmtId="0" fontId="8" fillId="0" borderId="0" xfId="0" applyFont="1"/>
    <xf numFmtId="15" fontId="0" fillId="0" borderId="0" xfId="0" applyNumberFormat="1"/>
    <xf numFmtId="0" fontId="0" fillId="3" borderId="0" xfId="0" applyFill="1"/>
    <xf numFmtId="0" fontId="12" fillId="2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14" fontId="12" fillId="0" borderId="1" xfId="0" applyNumberFormat="1" applyFont="1" applyBorder="1" applyAlignment="1">
      <alignment horizontal="left" vertical="top" wrapText="1"/>
    </xf>
  </cellXfs>
  <cellStyles count="6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6</xdr:col>
      <xdr:colOff>445326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"/>
          <a:ext cx="4255326" cy="819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5"/>
  <sheetViews>
    <sheetView topLeftCell="A2" workbookViewId="0">
      <selection activeCell="H24" sqref="H24"/>
    </sheetView>
  </sheetViews>
  <sheetFormatPr defaultRowHeight="15" x14ac:dyDescent="0.25"/>
  <cols>
    <col min="1" max="1" width="13.85546875" customWidth="1"/>
    <col min="2" max="2" width="8.28515625" customWidth="1"/>
    <col min="3" max="3" width="7.5703125" customWidth="1"/>
    <col min="8" max="8" width="8.140625" customWidth="1"/>
    <col min="10" max="10" width="10.28515625" customWidth="1"/>
  </cols>
  <sheetData>
    <row r="1" spans="1:12" ht="21" x14ac:dyDescent="0.35">
      <c r="H1" s="3" t="s">
        <v>13</v>
      </c>
    </row>
    <row r="2" spans="1:12" x14ac:dyDescent="0.25">
      <c r="H2" t="s">
        <v>20</v>
      </c>
      <c r="J2" t="s">
        <v>62</v>
      </c>
    </row>
    <row r="3" spans="1:12" x14ac:dyDescent="0.25">
      <c r="H3" t="s">
        <v>21</v>
      </c>
      <c r="J3" s="9">
        <v>43607</v>
      </c>
    </row>
    <row r="4" spans="1:12" x14ac:dyDescent="0.25">
      <c r="H4" t="s">
        <v>23</v>
      </c>
      <c r="J4" s="9" t="s">
        <v>64</v>
      </c>
    </row>
    <row r="5" spans="1:12" ht="14.25" customHeight="1" x14ac:dyDescent="0.25"/>
    <row r="7" spans="1:12" ht="23.25" x14ac:dyDescent="0.35">
      <c r="A7" s="7" t="s">
        <v>17</v>
      </c>
      <c r="L7" t="s">
        <v>14</v>
      </c>
    </row>
    <row r="8" spans="1:12" ht="31.5" x14ac:dyDescent="0.25">
      <c r="A8" s="1"/>
      <c r="B8" s="2" t="s">
        <v>11</v>
      </c>
      <c r="C8" s="2" t="s">
        <v>16</v>
      </c>
      <c r="D8" t="s">
        <v>12</v>
      </c>
      <c r="E8" s="11" t="s">
        <v>31</v>
      </c>
      <c r="F8" s="11" t="s">
        <v>57</v>
      </c>
      <c r="G8" s="11" t="s">
        <v>58</v>
      </c>
      <c r="H8" s="11" t="s">
        <v>59</v>
      </c>
      <c r="I8" s="11" t="s">
        <v>60</v>
      </c>
      <c r="J8" s="11" t="s">
        <v>61</v>
      </c>
    </row>
    <row r="9" spans="1:12" x14ac:dyDescent="0.25">
      <c r="A9" s="5" t="s">
        <v>19</v>
      </c>
      <c r="B9">
        <f>COUNTA(STG!$A3:$A6284)</f>
        <v>2</v>
      </c>
      <c r="C9">
        <f>COUNTA(HDL!$A3:$A6284)</f>
        <v>2</v>
      </c>
      <c r="D9">
        <f>COUNTA(HCM!$A3:$A6089)</f>
        <v>2</v>
      </c>
    </row>
    <row r="10" spans="1:12" x14ac:dyDescent="0.25">
      <c r="A10" s="5" t="s">
        <v>15</v>
      </c>
      <c r="E10">
        <f>COUNTIF(Reconcile!C$2:C$6286,$A10)</f>
        <v>0</v>
      </c>
      <c r="F10">
        <f>COUNTIF(Reconcile!D$2:D$6286,$A10)</f>
        <v>0</v>
      </c>
      <c r="G10">
        <f>COUNTIF(Reconcile!E$2:E$6286,$A10)</f>
        <v>0</v>
      </c>
      <c r="H10">
        <f>COUNTIF(Reconcile!F$2:F$6286,$A10)</f>
        <v>0</v>
      </c>
      <c r="I10">
        <f>COUNTIF(Reconcile!G$2:G$6286,$A10)</f>
        <v>0</v>
      </c>
      <c r="J10">
        <f>COUNTIF(Reconcile!H$2:H$6286,$A10)</f>
        <v>0</v>
      </c>
    </row>
    <row r="11" spans="1:12" x14ac:dyDescent="0.25">
      <c r="A11" s="5" t="s">
        <v>18</v>
      </c>
      <c r="E11">
        <f>COUNTIF(Reconcile!C$2:C$6286,$A11)</f>
        <v>2</v>
      </c>
      <c r="F11">
        <f>COUNTIF(Reconcile!D$2:D$6286,$A11)</f>
        <v>2</v>
      </c>
      <c r="G11">
        <f>COUNTIF(Reconcile!E$2:E$6286,$A11)</f>
        <v>2</v>
      </c>
      <c r="H11">
        <f>COUNTIF(Reconcile!F$2:F$6286,$A11)</f>
        <v>2</v>
      </c>
      <c r="I11">
        <f>COUNTIF(Reconcile!G$2:G$6286,$A11)</f>
        <v>2</v>
      </c>
      <c r="J11">
        <f>COUNTIF(Reconcile!H$2:H$6286,$A11)</f>
        <v>2</v>
      </c>
    </row>
    <row r="12" spans="1:12" x14ac:dyDescent="0.25">
      <c r="A12" s="5" t="s">
        <v>24</v>
      </c>
      <c r="E12">
        <f>COUNTIF(Reconcile!C$2:C$6286,$A12)</f>
        <v>0</v>
      </c>
      <c r="F12">
        <f>COUNTIF(Reconcile!D$2:D$6286,$A12)</f>
        <v>0</v>
      </c>
      <c r="G12">
        <f>COUNTIF(Reconcile!E$2:E$6286,$A12)</f>
        <v>0</v>
      </c>
      <c r="H12">
        <f>COUNTIF(Reconcile!F$2:F$6286,$A12)</f>
        <v>0</v>
      </c>
      <c r="I12">
        <f>COUNTIF(Reconcile!G$2:G$6286,$A12)</f>
        <v>0</v>
      </c>
      <c r="J12">
        <f>COUNTIF(Reconcile!H$2:H$6286,$A12)</f>
        <v>0</v>
      </c>
    </row>
    <row r="13" spans="1:12" x14ac:dyDescent="0.25">
      <c r="A13" s="5" t="s">
        <v>26</v>
      </c>
      <c r="E13">
        <f>COUNTIF(Reconcile!C$2:C$6286,$A13)</f>
        <v>0</v>
      </c>
      <c r="F13">
        <f>COUNTIF(Reconcile!D$2:D$6286,$A13)</f>
        <v>0</v>
      </c>
      <c r="G13">
        <f>COUNTIF(Reconcile!E$2:E$6286,$A13)</f>
        <v>0</v>
      </c>
      <c r="H13">
        <f>COUNTIF(Reconcile!F$2:F$6286,$A13)</f>
        <v>0</v>
      </c>
      <c r="I13">
        <f>COUNTIF(Reconcile!G$2:G$6286,$A13)</f>
        <v>0</v>
      </c>
      <c r="J13">
        <f>COUNTIF(Reconcile!H$2:H$6286,$A13)</f>
        <v>0</v>
      </c>
    </row>
    <row r="14" spans="1:12" x14ac:dyDescent="0.25">
      <c r="A14" s="6" t="s">
        <v>25</v>
      </c>
      <c r="C14" s="6"/>
      <c r="D14" s="6"/>
      <c r="E14">
        <f>SUM(E9:E13)</f>
        <v>2</v>
      </c>
      <c r="F14">
        <f t="shared" ref="F14:J14" si="0">SUM(F9:F13)</f>
        <v>2</v>
      </c>
      <c r="G14">
        <f t="shared" si="0"/>
        <v>2</v>
      </c>
      <c r="H14">
        <f t="shared" si="0"/>
        <v>2</v>
      </c>
      <c r="I14">
        <f t="shared" si="0"/>
        <v>2</v>
      </c>
      <c r="J14">
        <f t="shared" si="0"/>
        <v>2</v>
      </c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  <row r="22" spans="1:1" x14ac:dyDescent="0.25">
      <c r="A22" s="5"/>
    </row>
    <row r="23" spans="1:1" x14ac:dyDescent="0.25">
      <c r="A23" s="5"/>
    </row>
    <row r="24" spans="1:1" x14ac:dyDescent="0.25">
      <c r="A24" s="5"/>
    </row>
    <row r="25" spans="1:1" x14ac:dyDescent="0.25">
      <c r="A25" s="5"/>
    </row>
    <row r="26" spans="1:1" x14ac:dyDescent="0.25">
      <c r="A26" s="5"/>
    </row>
    <row r="27" spans="1:1" x14ac:dyDescent="0.25">
      <c r="A27" s="8"/>
    </row>
    <row r="31" spans="1:1" x14ac:dyDescent="0.25">
      <c r="A31" s="8"/>
    </row>
    <row r="35" spans="1:1" x14ac:dyDescent="0.25">
      <c r="A35" s="8"/>
    </row>
  </sheetData>
  <sortState xmlns:xlrd2="http://schemas.microsoft.com/office/spreadsheetml/2017/richdata2" ref="D29:F36">
    <sortCondition ref="D29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A4"/>
  <sheetViews>
    <sheetView zoomScaleNormal="100" workbookViewId="0">
      <pane ySplit="2" topLeftCell="A3" activePane="bottomLeft" state="frozen"/>
      <selection pane="bottomLeft" activeCell="A5" sqref="A5:XFD13718"/>
    </sheetView>
  </sheetViews>
  <sheetFormatPr defaultRowHeight="15" x14ac:dyDescent="0.25"/>
  <cols>
    <col min="1" max="1" width="16.42578125" bestFit="1" customWidth="1"/>
    <col min="2" max="2" width="21.85546875" bestFit="1" customWidth="1"/>
    <col min="3" max="3" width="18" bestFit="1" customWidth="1"/>
    <col min="4" max="4" width="14.140625" bestFit="1" customWidth="1"/>
    <col min="5" max="5" width="22.42578125" bestFit="1" customWidth="1"/>
    <col min="6" max="6" width="20.5703125" bestFit="1" customWidth="1"/>
    <col min="7" max="7" width="24" bestFit="1" customWidth="1"/>
    <col min="8" max="8" width="12.5703125" bestFit="1" customWidth="1"/>
    <col min="9" max="9" width="18.42578125" bestFit="1" customWidth="1"/>
    <col min="10" max="10" width="21.140625" bestFit="1" customWidth="1"/>
    <col min="11" max="11" width="17.85546875" bestFit="1" customWidth="1"/>
    <col min="12" max="16" width="11.42578125" bestFit="1" customWidth="1"/>
    <col min="17" max="17" width="20.140625" bestFit="1" customWidth="1"/>
    <col min="18" max="18" width="19" bestFit="1" customWidth="1"/>
    <col min="19" max="19" width="18.28515625" bestFit="1" customWidth="1"/>
    <col min="20" max="21" width="19" bestFit="1" customWidth="1"/>
    <col min="22" max="22" width="18.28515625" bestFit="1" customWidth="1"/>
    <col min="23" max="23" width="19" bestFit="1" customWidth="1"/>
    <col min="24" max="24" width="15.7109375" bestFit="1" customWidth="1"/>
    <col min="25" max="25" width="12" bestFit="1" customWidth="1"/>
    <col min="26" max="26" width="19" bestFit="1" customWidth="1"/>
    <col min="27" max="27" width="17.85546875" bestFit="1" customWidth="1"/>
  </cols>
  <sheetData>
    <row r="1" spans="1:27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</row>
    <row r="2" spans="1:27" x14ac:dyDescent="0.25">
      <c r="A2" t="s">
        <v>63</v>
      </c>
      <c r="B2" t="s">
        <v>29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0</v>
      </c>
      <c r="R2" t="s">
        <v>1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X2" t="s">
        <v>7</v>
      </c>
      <c r="Y2" t="s">
        <v>8</v>
      </c>
      <c r="Z2" t="s">
        <v>9</v>
      </c>
      <c r="AA2" t="s">
        <v>10</v>
      </c>
    </row>
    <row r="3" spans="1:27" x14ac:dyDescent="0.25">
      <c r="A3" t="str">
        <f t="shared" ref="A3:A4" si="0">B3</f>
        <v>E1000175</v>
      </c>
      <c r="B3" t="s">
        <v>65</v>
      </c>
      <c r="C3" t="s">
        <v>66</v>
      </c>
      <c r="D3" t="s">
        <v>78</v>
      </c>
      <c r="E3" s="9">
        <v>43003</v>
      </c>
      <c r="F3" s="9">
        <v>43189</v>
      </c>
      <c r="G3" t="s">
        <v>67</v>
      </c>
      <c r="H3" s="9">
        <v>43190</v>
      </c>
      <c r="I3" s="9">
        <v>43190</v>
      </c>
      <c r="J3" s="9">
        <v>43190</v>
      </c>
      <c r="K3" t="s">
        <v>72</v>
      </c>
      <c r="Q3" t="s">
        <v>73</v>
      </c>
      <c r="R3" t="s">
        <v>74</v>
      </c>
      <c r="S3" t="s">
        <v>75</v>
      </c>
      <c r="X3" t="s">
        <v>75</v>
      </c>
      <c r="Y3" t="s">
        <v>76</v>
      </c>
      <c r="Z3" t="s">
        <v>75</v>
      </c>
      <c r="AA3" t="s">
        <v>76</v>
      </c>
    </row>
    <row r="4" spans="1:27" x14ac:dyDescent="0.25">
      <c r="A4" t="str">
        <f t="shared" si="0"/>
        <v>E1000179</v>
      </c>
      <c r="B4" t="s">
        <v>70</v>
      </c>
      <c r="C4" t="s">
        <v>66</v>
      </c>
      <c r="D4" t="s">
        <v>77</v>
      </c>
      <c r="E4" s="9">
        <v>43016</v>
      </c>
      <c r="F4" s="9">
        <v>43585</v>
      </c>
      <c r="G4" t="s">
        <v>67</v>
      </c>
      <c r="H4" s="9">
        <v>43585</v>
      </c>
      <c r="I4" s="9">
        <v>43585</v>
      </c>
      <c r="J4" s="9">
        <v>43585</v>
      </c>
      <c r="K4" t="s">
        <v>72</v>
      </c>
      <c r="Q4" t="s">
        <v>73</v>
      </c>
      <c r="R4" t="s">
        <v>74</v>
      </c>
      <c r="S4" t="s">
        <v>75</v>
      </c>
      <c r="X4" t="s">
        <v>75</v>
      </c>
      <c r="Y4" t="s">
        <v>76</v>
      </c>
      <c r="Z4" t="s">
        <v>75</v>
      </c>
      <c r="AA4" t="s">
        <v>76</v>
      </c>
    </row>
  </sheetData>
  <sortState xmlns:xlrd2="http://schemas.microsoft.com/office/spreadsheetml/2017/richdata2" ref="A3:AA5">
    <sortCondition ref="B3:B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Q4"/>
  <sheetViews>
    <sheetView workbookViewId="0">
      <pane ySplit="2" topLeftCell="A3" activePane="bottomLeft" state="frozen"/>
      <selection pane="bottomLeft" activeCell="A5" sqref="A5:XFD13718"/>
    </sheetView>
  </sheetViews>
  <sheetFormatPr defaultRowHeight="15" x14ac:dyDescent="0.25"/>
  <cols>
    <col min="1" max="1" width="16.42578125" bestFit="1" customWidth="1"/>
    <col min="2" max="2" width="20.7109375" bestFit="1" customWidth="1"/>
    <col min="3" max="3" width="13.140625" bestFit="1" customWidth="1"/>
    <col min="4" max="4" width="18" bestFit="1" customWidth="1"/>
    <col min="5" max="5" width="20.28515625" bestFit="1" customWidth="1"/>
    <col min="6" max="6" width="18.5703125" bestFit="1" customWidth="1"/>
    <col min="7" max="7" width="24" bestFit="1" customWidth="1"/>
    <col min="8" max="8" width="11" bestFit="1" customWidth="1"/>
    <col min="9" max="9" width="16.28515625" bestFit="1" customWidth="1"/>
    <col min="10" max="10" width="19.140625" bestFit="1" customWidth="1"/>
    <col min="11" max="11" width="22" bestFit="1" customWidth="1"/>
    <col min="12" max="12" width="38.28515625" bestFit="1" customWidth="1"/>
    <col min="13" max="13" width="20.140625" bestFit="1" customWidth="1"/>
    <col min="14" max="14" width="15.7109375" bestFit="1" customWidth="1"/>
    <col min="15" max="15" width="12" bestFit="1" customWidth="1"/>
    <col min="16" max="16" width="19" bestFit="1" customWidth="1"/>
    <col min="17" max="17" width="17.85546875" bestFit="1" customWidth="1"/>
  </cols>
  <sheetData>
    <row r="1" spans="1:17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5">
      <c r="A2" t="s">
        <v>63</v>
      </c>
      <c r="B2" t="s">
        <v>30</v>
      </c>
      <c r="C2" t="s">
        <v>48</v>
      </c>
      <c r="D2" t="s">
        <v>49</v>
      </c>
      <c r="E2" t="s">
        <v>50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27</v>
      </c>
      <c r="L2" t="s">
        <v>28</v>
      </c>
      <c r="M2" t="s">
        <v>0</v>
      </c>
      <c r="N2" t="s">
        <v>7</v>
      </c>
      <c r="O2" t="s">
        <v>8</v>
      </c>
      <c r="P2" t="s">
        <v>9</v>
      </c>
      <c r="Q2" t="s">
        <v>10</v>
      </c>
    </row>
    <row r="3" spans="1:17" x14ac:dyDescent="0.25">
      <c r="A3" t="str">
        <f t="shared" ref="A3:A4" si="0">B3</f>
        <v>E1000175</v>
      </c>
      <c r="B3" t="s">
        <v>65</v>
      </c>
      <c r="C3" t="s">
        <v>78</v>
      </c>
      <c r="D3" t="s">
        <v>66</v>
      </c>
      <c r="E3" s="9">
        <v>43003</v>
      </c>
      <c r="F3" s="9">
        <v>43189</v>
      </c>
      <c r="G3" t="s">
        <v>67</v>
      </c>
      <c r="H3" s="9">
        <v>43190</v>
      </c>
      <c r="I3" s="9">
        <v>43190</v>
      </c>
      <c r="J3" s="9">
        <v>43190</v>
      </c>
      <c r="K3" t="s">
        <v>68</v>
      </c>
      <c r="L3" t="s">
        <v>69</v>
      </c>
      <c r="M3" t="s">
        <v>73</v>
      </c>
      <c r="N3" t="s">
        <v>75</v>
      </c>
      <c r="O3" t="s">
        <v>76</v>
      </c>
      <c r="P3" t="s">
        <v>75</v>
      </c>
      <c r="Q3" t="s">
        <v>76</v>
      </c>
    </row>
    <row r="4" spans="1:17" x14ac:dyDescent="0.25">
      <c r="A4" t="str">
        <f t="shared" si="0"/>
        <v>E1000179</v>
      </c>
      <c r="B4" t="s">
        <v>70</v>
      </c>
      <c r="C4" t="s">
        <v>77</v>
      </c>
      <c r="D4" t="s">
        <v>66</v>
      </c>
      <c r="E4" s="9">
        <v>43016</v>
      </c>
      <c r="F4" s="9">
        <v>43585</v>
      </c>
      <c r="G4" t="s">
        <v>67</v>
      </c>
      <c r="H4" s="9">
        <v>43585</v>
      </c>
      <c r="I4" s="9">
        <v>43585</v>
      </c>
      <c r="J4" s="9">
        <v>43585</v>
      </c>
      <c r="K4" t="s">
        <v>68</v>
      </c>
      <c r="L4" t="s">
        <v>71</v>
      </c>
      <c r="M4" t="s">
        <v>73</v>
      </c>
      <c r="N4" t="s">
        <v>75</v>
      </c>
      <c r="O4" t="s">
        <v>76</v>
      </c>
      <c r="P4" t="s">
        <v>75</v>
      </c>
      <c r="Q4" t="s">
        <v>76</v>
      </c>
    </row>
  </sheetData>
  <sortState xmlns:xlrd2="http://schemas.microsoft.com/office/spreadsheetml/2017/richdata2" ref="A3:Q5">
    <sortCondition ref="B3:B5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4"/>
  <sheetViews>
    <sheetView workbookViewId="0">
      <pane ySplit="2" topLeftCell="A3" activePane="bottomLeft" state="frozen"/>
      <selection pane="bottomLeft" activeCell="A5" sqref="A5:XFD13912"/>
    </sheetView>
  </sheetViews>
  <sheetFormatPr defaultColWidth="23.85546875" defaultRowHeight="15" x14ac:dyDescent="0.25"/>
  <cols>
    <col min="1" max="1" width="16.42578125" bestFit="1" customWidth="1"/>
    <col min="2" max="2" width="11.7109375" bestFit="1" customWidth="1"/>
    <col min="3" max="3" width="14.28515625" bestFit="1" customWidth="1"/>
    <col min="4" max="4" width="15.7109375" bestFit="1" customWidth="1"/>
    <col min="5" max="5" width="14" bestFit="1" customWidth="1"/>
    <col min="6" max="6" width="13.140625" bestFit="1" customWidth="1"/>
    <col min="7" max="7" width="19.7109375" bestFit="1" customWidth="1"/>
    <col min="8" max="8" width="15.42578125" bestFit="1" customWidth="1"/>
    <col min="10" max="10" width="11.140625" bestFit="1" customWidth="1"/>
  </cols>
  <sheetData>
    <row r="1" spans="1:1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0" x14ac:dyDescent="0.25">
      <c r="A2" t="s">
        <v>63</v>
      </c>
      <c r="B2" s="11" t="s">
        <v>56</v>
      </c>
      <c r="C2" s="11" t="s">
        <v>31</v>
      </c>
      <c r="D2" s="11" t="s">
        <v>57</v>
      </c>
      <c r="E2" s="11" t="s">
        <v>58</v>
      </c>
      <c r="F2" s="11" t="s">
        <v>59</v>
      </c>
      <c r="G2" s="11" t="s">
        <v>60</v>
      </c>
      <c r="H2" s="11" t="s">
        <v>33</v>
      </c>
      <c r="I2" s="11" t="s">
        <v>32</v>
      </c>
      <c r="J2" s="11" t="s">
        <v>61</v>
      </c>
    </row>
    <row r="3" spans="1:10" ht="21" x14ac:dyDescent="0.25">
      <c r="A3" t="str">
        <f t="shared" ref="A3:A4" si="0">C3</f>
        <v>E1000175</v>
      </c>
      <c r="B3" s="12" t="s">
        <v>56</v>
      </c>
      <c r="C3" s="12" t="s">
        <v>65</v>
      </c>
      <c r="D3" s="12" t="s">
        <v>66</v>
      </c>
      <c r="E3" s="13">
        <v>43003</v>
      </c>
      <c r="F3" s="13">
        <v>43189</v>
      </c>
      <c r="G3" s="12" t="s">
        <v>67</v>
      </c>
      <c r="H3" s="12" t="s">
        <v>68</v>
      </c>
      <c r="I3" s="12" t="s">
        <v>69</v>
      </c>
      <c r="J3" s="13">
        <v>43190</v>
      </c>
    </row>
    <row r="4" spans="1:10" ht="21" x14ac:dyDescent="0.25">
      <c r="A4" t="str">
        <f t="shared" si="0"/>
        <v>E1000179</v>
      </c>
      <c r="B4" s="12" t="s">
        <v>56</v>
      </c>
      <c r="C4" s="12" t="s">
        <v>70</v>
      </c>
      <c r="D4" s="12" t="s">
        <v>66</v>
      </c>
      <c r="E4" s="13">
        <v>43016</v>
      </c>
      <c r="F4" s="13">
        <v>43585</v>
      </c>
      <c r="G4" s="12" t="s">
        <v>67</v>
      </c>
      <c r="H4" s="12" t="s">
        <v>68</v>
      </c>
      <c r="I4" s="12" t="s">
        <v>71</v>
      </c>
      <c r="J4" s="13">
        <v>43585</v>
      </c>
    </row>
  </sheetData>
  <sortState xmlns:xlrd2="http://schemas.microsoft.com/office/spreadsheetml/2017/richdata2" ref="A3:J5">
    <sortCondition ref="C3:C5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3"/>
  <sheetViews>
    <sheetView tabSelected="1" zoomScaleNormal="100" workbookViewId="0">
      <selection activeCell="G19" sqref="G19"/>
    </sheetView>
  </sheetViews>
  <sheetFormatPr defaultRowHeight="15" x14ac:dyDescent="0.25"/>
  <cols>
    <col min="1" max="1" width="11.7109375" bestFit="1" customWidth="1"/>
    <col min="2" max="2" width="11.140625" bestFit="1" customWidth="1"/>
    <col min="5" max="5" width="12.5703125" bestFit="1" customWidth="1"/>
    <col min="6" max="6" width="11.140625" bestFit="1" customWidth="1"/>
    <col min="8" max="8" width="11.140625" bestFit="1" customWidth="1"/>
    <col min="12" max="12" width="10.85546875" bestFit="1" customWidth="1"/>
    <col min="15" max="15" width="10.85546875" bestFit="1" customWidth="1"/>
  </cols>
  <sheetData>
    <row r="1" spans="1:8" ht="31.5" x14ac:dyDescent="0.25">
      <c r="A1" s="4" t="s">
        <v>63</v>
      </c>
      <c r="B1" s="4" t="s">
        <v>22</v>
      </c>
      <c r="C1" s="11" t="s">
        <v>31</v>
      </c>
      <c r="D1" s="11" t="s">
        <v>57</v>
      </c>
      <c r="E1" s="11" t="s">
        <v>58</v>
      </c>
      <c r="F1" s="11" t="s">
        <v>59</v>
      </c>
      <c r="G1" s="11" t="s">
        <v>60</v>
      </c>
      <c r="H1" s="11" t="s">
        <v>61</v>
      </c>
    </row>
    <row r="2" spans="1:8" x14ac:dyDescent="0.25">
      <c r="A2" s="10" t="s">
        <v>65</v>
      </c>
      <c r="B2" t="str">
        <f>_xlfn.IFNA(TEXT(VLOOKUP($A2,HCM!$A1:$I6089,1,FALSE),"0"),"Not Loaded")</f>
        <v>E1000175</v>
      </c>
      <c r="C2" t="str">
        <f>IF($B2="Not Loaded","Not Loaded",IF(VLOOKUP($A2,STG!$A$3:$Z$6284,2,FALSE)=VLOOKUP($A2,HDL!$A$3:$Z$6284,2,FALSE),IF(VLOOKUP($A2,HDL!$A$3:$Z$6284,2,FALSE)=VLOOKUP($A2,HCM!$A$3:$I$6089,3,FALSE),"OK","HCM&lt;&gt;HDL"),"STG&lt;&gt;HDL"))</f>
        <v>OK</v>
      </c>
      <c r="D2" t="str">
        <f>IF($B2="Not Loaded","Not Loaded",IF(VLOOKUP($A2,STG!$A$3:$Z$6284,3,FALSE)=VLOOKUP($A2,HDL!$A$3:$Z$6284,4,FALSE),IF(VLOOKUP($A2,HDL!$A$3:$Z$6284,4,FALSE)=VLOOKUP($A2,HCM!$A$3:$I$6089,4,FALSE),"OK","HCM&lt;&gt;HDL"),"STG&lt;&gt;HDL"))</f>
        <v>OK</v>
      </c>
      <c r="E2" t="str">
        <f>IF($B2="Not Loaded","Not Loaded",IF(VLOOKUP($A2,STG!$A$3:$Z$6284,5,FALSE)=VLOOKUP($A2,HDL!$A$3:$Z$6284,5,FALSE),IF(VLOOKUP($A2,HDL!$A$3:$Z$6284,5,FALSE)=VLOOKUP($A2,HCM!$A$3:$I$6089,5,FALSE),"OK","HCM&lt;&gt;HDL"),"STG&lt;&gt;HDL"))</f>
        <v>OK</v>
      </c>
      <c r="F2" t="str">
        <f>IF($B2="Not Loaded","Not Loaded",IF(VLOOKUP($A2,STG!$A$3:$Z$6284,6,FALSE)=VLOOKUP($A2,HDL!$A$3:$Z$6284,6,FALSE),IF(VLOOKUP($A2,HDL!$A$3:$Z$6284,6,FALSE)=VLOOKUP($A2,HCM!$A$3:$I$6089,6,FALSE),"OK","HCM&lt;&gt;HDL"),"STG&lt;&gt;HDL"))</f>
        <v>OK</v>
      </c>
      <c r="G2" t="str">
        <f>IF($B2="Not Loaded","Not Loaded",IF(VLOOKUP($A2,STG!$A$3:$Z$6284,7,FALSE)=VLOOKUP($A2,HDL!$A$3:$Z$6284,7,FALSE),IF(VLOOKUP($A2,HDL!$A$3:$Z$6284,7,FALSE)=VLOOKUP($A2,HCM!$A$3:$I$6089,7,FALSE),"OK","HCM&lt;&gt;HDL"),"STG&lt;&gt;HDL"))</f>
        <v>OK</v>
      </c>
      <c r="H2" t="str">
        <f>IF($B2="Not Loaded","Not Loaded",IF(VLOOKUP($A2,STG!$A$3:$Z$6284,9,FALSE)=VLOOKUP($A2,HDL!$A$3:$Z$6284,9,FALSE),IF(VLOOKUP($A2,HDL!$A$3:$Z$6284,9,FALSE)=VLOOKUP($A2,HCM!$A$3:$J$6089,10,FALSE),"OK","HCM&lt;&gt;HDL"),"STG&lt;&gt;HDL"))</f>
        <v>OK</v>
      </c>
    </row>
    <row r="3" spans="1:8" x14ac:dyDescent="0.25">
      <c r="A3" s="10" t="s">
        <v>70</v>
      </c>
      <c r="B3" t="str">
        <f>_xlfn.IFNA(TEXT(VLOOKUP($A3,HCM!$A2:$I6090,1,FALSE),"0"),"Not Loaded")</f>
        <v>E1000179</v>
      </c>
      <c r="C3" t="str">
        <f>IF($B3="Not Loaded","Not Loaded",IF(VLOOKUP($A3,STG!$A$3:$Z$6284,2,FALSE)=VLOOKUP($A3,HDL!$A$3:$Z$6284,2,FALSE),IF(VLOOKUP($A3,HDL!$A$3:$Z$6284,2,FALSE)=VLOOKUP($A3,HCM!$A$3:$I$6089,3,FALSE),"OK","HCM&lt;&gt;HDL"),"STG&lt;&gt;HDL"))</f>
        <v>OK</v>
      </c>
      <c r="D3" t="str">
        <f>IF($B3="Not Loaded","Not Loaded",IF(VLOOKUP($A3,STG!$A$3:$Z$6284,3,FALSE)=VLOOKUP($A3,HDL!$A$3:$Z$6284,4,FALSE),IF(VLOOKUP($A3,HDL!$A$3:$Z$6284,4,FALSE)=VLOOKUP($A3,HCM!$A$3:$I$6089,4,FALSE),"OK","HCM&lt;&gt;HDL"),"STG&lt;&gt;HDL"))</f>
        <v>OK</v>
      </c>
      <c r="E3" t="str">
        <f>IF($B3="Not Loaded","Not Loaded",IF(VLOOKUP($A3,STG!$A$3:$Z$6284,5,FALSE)=VLOOKUP($A3,HDL!$A$3:$Z$6284,5,FALSE),IF(VLOOKUP($A3,HDL!$A$3:$Z$6284,5,FALSE)=VLOOKUP($A3,HCM!$A$3:$I$6089,5,FALSE),"OK","HCM&lt;&gt;HDL"),"STG&lt;&gt;HDL"))</f>
        <v>OK</v>
      </c>
      <c r="F3" t="str">
        <f>IF($B3="Not Loaded","Not Loaded",IF(VLOOKUP($A3,STG!$A$3:$Z$6284,6,FALSE)=VLOOKUP($A3,HDL!$A$3:$Z$6284,6,FALSE),IF(VLOOKUP($A3,HDL!$A$3:$Z$6284,6,FALSE)=VLOOKUP($A3,HCM!$A$3:$I$6089,6,FALSE),"OK","HCM&lt;&gt;HDL"),"STG&lt;&gt;HDL"))</f>
        <v>OK</v>
      </c>
      <c r="G3" t="str">
        <f>IF($B3="Not Loaded","Not Loaded",IF(VLOOKUP($A3,STG!$A$3:$Z$6284,7,FALSE)=VLOOKUP($A3,HDL!$A$3:$Z$6284,7,FALSE),IF(VLOOKUP($A3,HDL!$A$3:$Z$6284,7,FALSE)=VLOOKUP($A3,HCM!$A$3:$I$6089,7,FALSE),"OK","HCM&lt;&gt;HDL"),"STG&lt;&gt;HDL"))</f>
        <v>OK</v>
      </c>
      <c r="H3" t="str">
        <f>IF($B3="Not Loaded","Not Loaded",IF(VLOOKUP($A3,STG!$A$3:$Z$6284,9,FALSE)=VLOOKUP($A3,HDL!$A$3:$Z$6284,9,FALSE),IF(VLOOKUP($A3,HDL!$A$3:$Z$6284,9,FALSE)=VLOOKUP($A3,HCM!$A$3:$J$6089,10,FALSE),"OK","HCM&lt;&gt;HDL"),"STG&lt;&gt;HDL"))</f>
        <v>OK</v>
      </c>
    </row>
  </sheetData>
  <conditionalFormatting sqref="C2:H3">
    <cfRule type="cellIs" dxfId="7" priority="79" operator="notEqual">
      <formula>"OK"</formula>
    </cfRule>
    <cfRule type="cellIs" dxfId="6" priority="80" operator="equal">
      <formula>"OK"</formula>
    </cfRule>
  </conditionalFormatting>
  <conditionalFormatting sqref="C2:H3">
    <cfRule type="cellIs" dxfId="5" priority="69" stopIfTrue="1" operator="equal">
      <formula>"Not Loaded"</formula>
    </cfRule>
  </conditionalFormatting>
  <conditionalFormatting sqref="C2:C3">
    <cfRule type="cellIs" dxfId="4" priority="64" operator="notEqual">
      <formula>"OK"</formula>
    </cfRule>
    <cfRule type="cellIs" dxfId="3" priority="65" operator="equal">
      <formula>"OK"</formula>
    </cfRule>
  </conditionalFormatting>
  <conditionalFormatting sqref="C2:C3">
    <cfRule type="cellIs" dxfId="2" priority="63" stopIfTrue="1" operator="equal">
      <formula>"Not Loaded"</formula>
    </cfRule>
  </conditionalFormatting>
  <conditionalFormatting sqref="C2:H3">
    <cfRule type="cellIs" dxfId="1" priority="33" stopIfTrue="1" operator="equal">
      <formula>"Not Loaded"</formula>
    </cfRule>
  </conditionalFormatting>
  <conditionalFormatting sqref="A2:A3">
    <cfRule type="duplicateValues" dxfId="0" priority="8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A961DC-28D0-44C2-A7E5-2C50B18F87AD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9e5ebb6e-1584-4dc0-b988-3e8cf38876a9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ac6a0247-43fa-4535-a5fb-6906f8e53d52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BDD7CC1-3E1A-485D-A1B8-A2532CE384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A16BB7-1E40-4373-B405-5945557E6A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STG</vt:lpstr>
      <vt:lpstr>HDL</vt:lpstr>
      <vt:lpstr>HCM</vt:lpstr>
      <vt:lpstr>Reconcile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Niall McColl</dc:creator>
  <cp:lastModifiedBy>Lokesh Shanbhag</cp:lastModifiedBy>
  <dcterms:created xsi:type="dcterms:W3CDTF">2017-12-20T15:36:11Z</dcterms:created>
  <dcterms:modified xsi:type="dcterms:W3CDTF">2021-07-05T15:15:40Z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">
    <vt:lpwstr/>
  </property>
  <property fmtid="{D5CDD505-2E9C-101B-9397-08002B2CF9AE}" pid="3" name="Document Security Type">
    <vt:lpwstr>1;#Restricted|a3967369-70e6-4d62-983e-0cb1053b6319</vt:lpwstr>
  </property>
  <property fmtid="{D5CDD505-2E9C-101B-9397-08002B2CF9AE}" pid="4" name="ContentTypeId">
    <vt:lpwstr>0x0101004516C95CC20AB845B736F04A9BD24BFB</vt:lpwstr>
  </property>
  <property fmtid="{D5CDD505-2E9C-101B-9397-08002B2CF9AE}" pid="5" name="p50bba6284424fd8aeaf865684155bcf">
    <vt:lpwstr/>
  </property>
</Properties>
</file>