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hanbhagl\Desktop\Version 1\Projects\Maximise Data Migration Toolkit\MXDM 2.0\HCM_RECON_REPORTS\HCM Reconciliation Templates\"/>
    </mc:Choice>
  </mc:AlternateContent>
  <xr:revisionPtr revIDLastSave="0" documentId="13_ncr:1_{B0CF742A-07F2-4108-B4AC-A3D66E47E155}" xr6:coauthVersionLast="47" xr6:coauthVersionMax="47" xr10:uidLastSave="{00000000-0000-0000-0000-000000000000}"/>
  <bookViews>
    <workbookView xWindow="-120" yWindow="-120" windowWidth="29040" windowHeight="15840" tabRatio="421" activeTab="2" xr2:uid="{00000000-000D-0000-FFFF-FFFF00000000}"/>
  </bookViews>
  <sheets>
    <sheet name="Summary" sheetId="4" r:id="rId1"/>
    <sheet name="STG" sheetId="2" r:id="rId2"/>
    <sheet name="HDL" sheetId="27" r:id="rId3"/>
    <sheet name="HCM" sheetId="1" r:id="rId4"/>
    <sheet name="Reconcile" sheetId="3" r:id="rId5"/>
  </sheets>
  <definedNames>
    <definedName name="_xlnm._FilterDatabase" localSheetId="3" hidden="1">HCM!#REF!</definedName>
    <definedName name="_xlnm._FilterDatabase" localSheetId="2" hidden="1">HDL!#REF!</definedName>
    <definedName name="_xlnm._FilterDatabase" localSheetId="4" hidden="1">Reconcile!$A$1:$F$9989</definedName>
    <definedName name="_xlnm._FilterDatabase" localSheetId="1" hidden="1">STG!#REF!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" i="1" l="1"/>
  <c r="A3" i="1"/>
  <c r="B3" i="3" s="1"/>
  <c r="A4" i="27"/>
  <c r="A3" i="27"/>
  <c r="A3" i="2"/>
  <c r="A4" i="2"/>
  <c r="G3" i="3" l="1"/>
  <c r="C3" i="3"/>
  <c r="E3" i="3"/>
  <c r="D3" i="3"/>
  <c r="F3" i="3"/>
  <c r="B2" i="3"/>
  <c r="D12" i="4"/>
  <c r="F2" i="3" l="1"/>
  <c r="G2" i="3"/>
  <c r="E2" i="3"/>
  <c r="C2" i="3"/>
  <c r="D2" i="3"/>
  <c r="B12" i="4"/>
  <c r="C12" i="4"/>
  <c r="F13" i="4" l="1"/>
  <c r="H13" i="4"/>
  <c r="I13" i="4"/>
  <c r="G13" i="4"/>
  <c r="E15" i="4"/>
  <c r="G15" i="4"/>
  <c r="E16" i="4"/>
  <c r="I15" i="4"/>
  <c r="H15" i="4"/>
  <c r="F15" i="4"/>
  <c r="G14" i="4"/>
  <c r="I14" i="4"/>
  <c r="E13" i="4"/>
  <c r="H14" i="4"/>
  <c r="F14" i="4"/>
  <c r="G16" i="4"/>
  <c r="G17" i="4" s="1"/>
  <c r="I16" i="4"/>
  <c r="E14" i="4"/>
  <c r="H16" i="4"/>
  <c r="F16" i="4"/>
  <c r="I17" i="4" l="1"/>
  <c r="H17" i="4"/>
  <c r="F17" i="4"/>
  <c r="E17" i="4"/>
</calcChain>
</file>

<file path=xl/sharedStrings.xml><?xml version="1.0" encoding="utf-8"?>
<sst xmlns="http://schemas.openxmlformats.org/spreadsheetml/2006/main" count="117" uniqueCount="78">
  <si>
    <t>BATCH_NAME</t>
  </si>
  <si>
    <t>STAGE1_PROCESSED</t>
  </si>
  <si>
    <t>STAGE1_RUN_DATE</t>
  </si>
  <si>
    <t>STAGE1_ERROR_DET</t>
  </si>
  <si>
    <t>STAGE2_PROCESSED</t>
  </si>
  <si>
    <t>STAGE2_RUN_DATE</t>
  </si>
  <si>
    <t>STAGE2_ERROR_DET</t>
  </si>
  <si>
    <t>CREATION_DATE</t>
  </si>
  <si>
    <t>CREATED_BY</t>
  </si>
  <si>
    <t>LAST_UPDATE_DATE</t>
  </si>
  <si>
    <t>LAST_UPDATED_BY</t>
  </si>
  <si>
    <t>Staging</t>
  </si>
  <si>
    <t>HCM</t>
  </si>
  <si>
    <t>Data Migration Reconciliation</t>
  </si>
  <si>
    <t xml:space="preserve"> </t>
  </si>
  <si>
    <t>Not Loaded</t>
  </si>
  <si>
    <t>HDL</t>
  </si>
  <si>
    <t>Comparisons</t>
  </si>
  <si>
    <t>OK</t>
  </si>
  <si>
    <t>Total Records</t>
  </si>
  <si>
    <t>Object</t>
  </si>
  <si>
    <t>Date</t>
  </si>
  <si>
    <t>PerNUM</t>
  </si>
  <si>
    <t>Loaded?</t>
  </si>
  <si>
    <t>Environment</t>
  </si>
  <si>
    <t>STG&lt;&gt;HCM</t>
  </si>
  <si>
    <t>Total</t>
  </si>
  <si>
    <t>HCM&lt;&gt;HDL</t>
  </si>
  <si>
    <t>SourceSystemId</t>
  </si>
  <si>
    <t>SourceSystemOwner</t>
  </si>
  <si>
    <t>EFFECTIVE_START_DATE</t>
  </si>
  <si>
    <t>EFFECTIVE_END_DATE</t>
  </si>
  <si>
    <t>LOAD_REQUEST_ID</t>
  </si>
  <si>
    <t>ATTRIBUTE1</t>
  </si>
  <si>
    <t>ATTRIBUTE2</t>
  </si>
  <si>
    <t>ATTRIBUTE3</t>
  </si>
  <si>
    <t>ATTRIBUTE4</t>
  </si>
  <si>
    <t>ATTRIBUTE5</t>
  </si>
  <si>
    <t>EffectiveStartDate</t>
  </si>
  <si>
    <t>EffectiveEndDate</t>
  </si>
  <si>
    <t>PERSON_NUMBER</t>
  </si>
  <si>
    <t>LEVEL_OF_CHECK</t>
  </si>
  <si>
    <t>APPLICATION_FORM_NUMBER</t>
  </si>
  <si>
    <t>STATUS_OF_CHECK</t>
  </si>
  <si>
    <t>DATE_CHECK_CLEARED</t>
  </si>
  <si>
    <t>COUNTER_SIGNATORY_NAME</t>
  </si>
  <si>
    <t>CERTIFICATE_NUMBER</t>
  </si>
  <si>
    <t>DATE_OF_ISSUE</t>
  </si>
  <si>
    <t>DATE_RETURNED_TO_HR</t>
  </si>
  <si>
    <t>PERSON_EXTRA_INFO_ID</t>
  </si>
  <si>
    <t>PERSON_ID</t>
  </si>
  <si>
    <t>INFORMATION_TYPE</t>
  </si>
  <si>
    <t>METADATA</t>
  </si>
  <si>
    <t>WorkerExtraInfo</t>
  </si>
  <si>
    <t>FLEX:PER_PERSON_EIT_EFF</t>
  </si>
  <si>
    <t>EFF_CATEGORY_CODE</t>
  </si>
  <si>
    <t>PersonId(SourceSystemId)</t>
  </si>
  <si>
    <t>InformationType</t>
  </si>
  <si>
    <t>PeiInformationCategory</t>
  </si>
  <si>
    <t>levelOfCheck(PER_PERSON_EIT_EFF=UOB_HCM_DIS_BAR)</t>
  </si>
  <si>
    <t>dateCheckCleared(PER_PERSON_EIT_EFF=UOB_HCM_DIS_BAR)</t>
  </si>
  <si>
    <t>PEI_INFORMATION_CATEGORY</t>
  </si>
  <si>
    <t>UOB_HCM_DISBARRLVL_CHK</t>
  </si>
  <si>
    <t>POLICE_CHECK_DATE</t>
  </si>
  <si>
    <t>Worker Extra info</t>
  </si>
  <si>
    <t>Unique Identifier</t>
  </si>
  <si>
    <t>PROD</t>
  </si>
  <si>
    <t>Enhanced</t>
  </si>
  <si>
    <t>Disclosure and Barring</t>
  </si>
  <si>
    <t>65751</t>
  </si>
  <si>
    <t>489679</t>
  </si>
  <si>
    <t>UOB_HCM_DIS_BAR</t>
  </si>
  <si>
    <t/>
  </si>
  <si>
    <t>PER_INFO_14MAY2019</t>
  </si>
  <si>
    <t>14-MAY-2019</t>
  </si>
  <si>
    <t>SIVA</t>
  </si>
  <si>
    <t>PER_65751</t>
  </si>
  <si>
    <t>PER_489679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</si>
</sst>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color theme="1"/>
      <name val="Tahoma"/>
      <family val="2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8"/>
      <color theme="1"/>
      <name val="Tahoma"/>
    </font>
  </fonts>
  <fills count="4">
    <fill>
      <patternFill patternType="none"/>
    </fill>
    <fill>
      <patternFill patternType="gray125"/>
    </fill>
    <fill>
      <patternFill patternType="solid">
        <fgColor rgb="FFCFE0F1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3" fillId="0" borderId="0"/>
    <xf numFmtId="0" fontId="9" fillId="0" borderId="0"/>
    <xf numFmtId="0" fontId="10" fillId="0" borderId="0"/>
    <xf numFmtId="0" fontId="11" fillId="0" borderId="0"/>
  </cellStyleXfs>
  <cellXfs count="17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2" fillId="0" borderId="0" xfId="0" applyFont="1"/>
    <xf numFmtId="0" fontId="4" fillId="2" borderId="1" xfId="0" applyFont="1" applyFill="1" applyBorder="1" applyAlignment="1">
      <alignment horizontal="left" vertical="top" wrapText="1"/>
    </xf>
    <xf numFmtId="0" fontId="5" fillId="0" borderId="0" xfId="1" applyFont="1"/>
    <xf numFmtId="0" fontId="6" fillId="0" borderId="0" xfId="0" applyFont="1"/>
    <xf numFmtId="0" fontId="7" fillId="0" borderId="0" xfId="1" applyFont="1"/>
    <xf numFmtId="0" fontId="8" fillId="0" borderId="0" xfId="0" applyFont="1"/>
    <xf numFmtId="15" fontId="0" fillId="0" borderId="0" xfId="0" applyNumberFormat="1"/>
    <xf numFmtId="0" fontId="0" fillId="3" borderId="0" xfId="0" applyFill="1"/>
    <xf numFmtId="0" fontId="12" fillId="2" borderId="1" xfId="0" applyFont="1" applyFill="1" applyBorder="1" applyAlignment="1">
      <alignment horizontal="left" vertical="top" wrapText="1"/>
    </xf>
    <xf numFmtId="1" fontId="0" fillId="0" borderId="0" xfId="0" applyNumberFormat="1"/>
    <xf numFmtId="1" fontId="12" fillId="2" borderId="1" xfId="0" applyNumberFormat="1" applyFont="1" applyFill="1" applyBorder="1" applyAlignment="1">
      <alignment horizontal="left" vertical="top" wrapText="1"/>
    </xf>
    <xf numFmtId="49" fontId="0" fillId="0" borderId="0" xfId="0" applyNumberFormat="1"/>
    <xf numFmtId="49" fontId="12" fillId="2" borderId="1" xfId="0" applyNumberFormat="1" applyFont="1" applyFill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 wrapText="1"/>
    </xf>
  </cellXfs>
  <cellStyles count="6">
    <cellStyle name="Hyperlink" xfId="1" builtinId="8"/>
    <cellStyle name="Normal" xfId="0" builtinId="0"/>
    <cellStyle name="Normal 2" xfId="2" xr:uid="{00000000-0005-0000-0000-000002000000}"/>
    <cellStyle name="Normal 3" xfId="3" xr:uid="{00000000-0005-0000-0000-000003000000}"/>
    <cellStyle name="Normal 4" xfId="4" xr:uid="{00000000-0005-0000-0000-000004000000}"/>
    <cellStyle name="Normal 5" xfId="5" xr:uid="{00000000-0005-0000-0000-000005000000}"/>
  </cellStyles>
  <dxfs count="8"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6</xdr:col>
      <xdr:colOff>445326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7150"/>
          <a:ext cx="4255326" cy="819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38"/>
  <sheetViews>
    <sheetView topLeftCell="A2" workbookViewId="0">
      <selection activeCell="M16" sqref="M16"/>
    </sheetView>
  </sheetViews>
  <sheetFormatPr defaultRowHeight="15" x14ac:dyDescent="0.25"/>
  <cols>
    <col min="1" max="1" width="13.85546875" customWidth="1"/>
    <col min="2" max="2" width="8.28515625" customWidth="1"/>
    <col min="3" max="3" width="7.5703125" customWidth="1"/>
    <col min="8" max="8" width="8.140625" customWidth="1"/>
    <col min="10" max="10" width="10.28515625" customWidth="1"/>
  </cols>
  <sheetData>
    <row r="1" spans="1:12" ht="21" x14ac:dyDescent="0.35">
      <c r="H1" s="3" t="s">
        <v>13</v>
      </c>
    </row>
    <row r="2" spans="1:12" x14ac:dyDescent="0.25">
      <c r="H2" t="s">
        <v>20</v>
      </c>
      <c r="J2" t="s">
        <v>64</v>
      </c>
    </row>
    <row r="3" spans="1:12" x14ac:dyDescent="0.25">
      <c r="H3" t="s">
        <v>21</v>
      </c>
      <c r="J3" s="9">
        <v>43600</v>
      </c>
    </row>
    <row r="4" spans="1:12" x14ac:dyDescent="0.25">
      <c r="H4" t="s">
        <v>24</v>
      </c>
      <c r="J4" s="9" t="s">
        <v>66</v>
      </c>
    </row>
    <row r="5" spans="1:12" ht="14.25" customHeight="1" x14ac:dyDescent="0.25"/>
    <row r="10" spans="1:12" ht="23.25" x14ac:dyDescent="0.35">
      <c r="A10" s="7" t="s">
        <v>17</v>
      </c>
      <c r="L10" t="s">
        <v>14</v>
      </c>
    </row>
    <row r="11" spans="1:12" ht="31.5" x14ac:dyDescent="0.25">
      <c r="A11" s="1"/>
      <c r="B11" s="2" t="s">
        <v>11</v>
      </c>
      <c r="C11" s="2" t="s">
        <v>16</v>
      </c>
      <c r="D11" t="s">
        <v>12</v>
      </c>
      <c r="E11" s="11" t="s">
        <v>30</v>
      </c>
      <c r="F11" s="11" t="s">
        <v>31</v>
      </c>
      <c r="G11" s="11" t="s">
        <v>41</v>
      </c>
      <c r="H11" s="11" t="s">
        <v>44</v>
      </c>
      <c r="I11" s="11" t="s">
        <v>51</v>
      </c>
    </row>
    <row r="12" spans="1:12" x14ac:dyDescent="0.25">
      <c r="A12" s="5" t="s">
        <v>19</v>
      </c>
      <c r="B12">
        <f>COUNTA(STG!$A$3:$A$299)</f>
        <v>2</v>
      </c>
      <c r="C12">
        <f>COUNTA(HDL!$A$3:$A$297)</f>
        <v>2</v>
      </c>
      <c r="D12">
        <f>COUNTA(HCM!$A$3:$A$75)</f>
        <v>2</v>
      </c>
    </row>
    <row r="13" spans="1:12" x14ac:dyDescent="0.25">
      <c r="A13" s="5" t="s">
        <v>15</v>
      </c>
      <c r="E13">
        <f>COUNTIF(Reconcile!C$2:C$302,$A13)</f>
        <v>0</v>
      </c>
      <c r="F13">
        <f>COUNTIF(Reconcile!D$2:D$302,$A13)</f>
        <v>0</v>
      </c>
      <c r="G13">
        <f>COUNTIF(Reconcile!E$2:E$302,$A13)</f>
        <v>0</v>
      </c>
      <c r="H13">
        <f>COUNTIF(Reconcile!F$2:F$302,$A13)</f>
        <v>0</v>
      </c>
      <c r="I13">
        <f>COUNTIF(Reconcile!G$2:G$302,$A13)</f>
        <v>0</v>
      </c>
    </row>
    <row r="14" spans="1:12" x14ac:dyDescent="0.25">
      <c r="A14" s="5" t="s">
        <v>18</v>
      </c>
      <c r="E14">
        <f>COUNTIF(Reconcile!C$2:C$302,$A14)</f>
        <v>2</v>
      </c>
      <c r="F14">
        <f>COUNTIF(Reconcile!D$2:D$302,$A14)</f>
        <v>2</v>
      </c>
      <c r="G14">
        <f>COUNTIF(Reconcile!E$2:E$302,$A14)</f>
        <v>2</v>
      </c>
      <c r="H14">
        <f>COUNTIF(Reconcile!F$2:F$302,$A14)</f>
        <v>2</v>
      </c>
      <c r="I14">
        <f>COUNTIF(Reconcile!G$2:G$302,$A14)</f>
        <v>2</v>
      </c>
    </row>
    <row r="15" spans="1:12" x14ac:dyDescent="0.25">
      <c r="A15" s="5" t="s">
        <v>25</v>
      </c>
      <c r="E15">
        <f>COUNTIF(Reconcile!C$2:C$302,$A15)</f>
        <v>0</v>
      </c>
      <c r="F15">
        <f>COUNTIF(Reconcile!D$2:D$302,$A15)</f>
        <v>0</v>
      </c>
      <c r="G15">
        <f>COUNTIF(Reconcile!E$2:E$302,$A15)</f>
        <v>0</v>
      </c>
      <c r="H15">
        <f>COUNTIF(Reconcile!F$2:F$302,$A15)</f>
        <v>0</v>
      </c>
      <c r="I15">
        <f>COUNTIF(Reconcile!G$2:G$302,$A15)</f>
        <v>0</v>
      </c>
    </row>
    <row r="16" spans="1:12" x14ac:dyDescent="0.25">
      <c r="A16" s="5" t="s">
        <v>27</v>
      </c>
      <c r="E16">
        <f>COUNTIF(Reconcile!C$2:C$302,$A16)</f>
        <v>0</v>
      </c>
      <c r="F16">
        <f>COUNTIF(Reconcile!D$2:D$302,$A16)</f>
        <v>0</v>
      </c>
      <c r="G16">
        <f>COUNTIF(Reconcile!E$2:E$302,$A16)</f>
        <v>0</v>
      </c>
      <c r="H16">
        <f>COUNTIF(Reconcile!F$2:F$302,$A16)</f>
        <v>0</v>
      </c>
      <c r="I16">
        <f>COUNTIF(Reconcile!G$2:G$302,$A16)</f>
        <v>0</v>
      </c>
    </row>
    <row r="17" spans="1:9" x14ac:dyDescent="0.25">
      <c r="A17" s="6" t="s">
        <v>26</v>
      </c>
      <c r="C17" s="6"/>
      <c r="D17" s="6"/>
      <c r="E17">
        <f>SUM(E12:E16)</f>
        <v>2</v>
      </c>
      <c r="F17">
        <f t="shared" ref="F17:I17" si="0">SUM(F12:F16)</f>
        <v>2</v>
      </c>
      <c r="G17">
        <f t="shared" si="0"/>
        <v>2</v>
      </c>
      <c r="H17">
        <f t="shared" si="0"/>
        <v>2</v>
      </c>
      <c r="I17">
        <f t="shared" si="0"/>
        <v>2</v>
      </c>
    </row>
    <row r="20" spans="1:9" x14ac:dyDescent="0.25">
      <c r="A20" s="5"/>
    </row>
    <row r="21" spans="1:9" x14ac:dyDescent="0.25">
      <c r="A21" s="5"/>
    </row>
    <row r="22" spans="1:9" x14ac:dyDescent="0.25">
      <c r="A22" s="5"/>
    </row>
    <row r="23" spans="1:9" x14ac:dyDescent="0.25">
      <c r="A23" s="5"/>
    </row>
    <row r="25" spans="1:9" x14ac:dyDescent="0.25">
      <c r="A25" s="5"/>
    </row>
    <row r="26" spans="1:9" x14ac:dyDescent="0.25">
      <c r="A26" s="5"/>
    </row>
    <row r="27" spans="1:9" x14ac:dyDescent="0.25">
      <c r="A27" s="5"/>
    </row>
    <row r="28" spans="1:9" x14ac:dyDescent="0.25">
      <c r="A28" s="5"/>
    </row>
    <row r="29" spans="1:9" x14ac:dyDescent="0.25">
      <c r="A29" s="5"/>
    </row>
    <row r="30" spans="1:9" x14ac:dyDescent="0.25">
      <c r="A30" s="8"/>
    </row>
    <row r="34" spans="1:1" x14ac:dyDescent="0.25">
      <c r="A34" s="8"/>
    </row>
    <row r="38" spans="1:1" x14ac:dyDescent="0.25">
      <c r="A38" s="8"/>
    </row>
  </sheetData>
  <sortState xmlns:xlrd2="http://schemas.microsoft.com/office/spreadsheetml/2017/richdata2" ref="D29:F36">
    <sortCondition ref="D29"/>
  </sortState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Y4"/>
  <sheetViews>
    <sheetView zoomScaleNormal="100" workbookViewId="0">
      <pane ySplit="2" topLeftCell="A3" activePane="bottomLeft" state="frozen"/>
      <selection pane="bottomLeft" activeCell="H3" sqref="H3:H4"/>
    </sheetView>
  </sheetViews>
  <sheetFormatPr defaultRowHeight="15" x14ac:dyDescent="0.25"/>
  <cols>
    <col min="1" max="1" width="16.42578125" bestFit="1" customWidth="1"/>
    <col min="2" max="2" width="22.42578125" bestFit="1" customWidth="1"/>
    <col min="3" max="3" width="20.5703125" bestFit="1" customWidth="1"/>
    <col min="4" max="4" width="17" bestFit="1" customWidth="1"/>
    <col min="5" max="5" width="20.85546875" bestFit="1" customWidth="1"/>
    <col min="6" max="6" width="28.5703125" bestFit="1" customWidth="1"/>
    <col min="7" max="7" width="26.7109375" bestFit="1" customWidth="1"/>
    <col min="8" max="8" width="19.7109375" bestFit="1" customWidth="1"/>
    <col min="9" max="9" width="17.85546875" bestFit="1" customWidth="1"/>
    <col min="10" max="14" width="11.42578125" bestFit="1" customWidth="1"/>
    <col min="15" max="15" width="20.140625" bestFit="1" customWidth="1"/>
    <col min="16" max="16" width="19" bestFit="1" customWidth="1"/>
    <col min="17" max="17" width="18.28515625" bestFit="1" customWidth="1"/>
    <col min="18" max="19" width="19" bestFit="1" customWidth="1"/>
    <col min="20" max="20" width="18.28515625" bestFit="1" customWidth="1"/>
    <col min="21" max="21" width="19" bestFit="1" customWidth="1"/>
    <col min="22" max="22" width="15.7109375" bestFit="1" customWidth="1"/>
    <col min="23" max="23" width="12" bestFit="1" customWidth="1"/>
    <col min="24" max="24" width="19" bestFit="1" customWidth="1"/>
    <col min="25" max="25" width="17.85546875" bestFit="1" customWidth="1"/>
  </cols>
  <sheetData>
    <row r="1" spans="1:25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</row>
    <row r="2" spans="1:25" x14ac:dyDescent="0.25">
      <c r="A2" t="s">
        <v>65</v>
      </c>
      <c r="B2" t="s">
        <v>30</v>
      </c>
      <c r="C2" t="s">
        <v>31</v>
      </c>
      <c r="D2" t="s">
        <v>40</v>
      </c>
      <c r="E2" t="s">
        <v>51</v>
      </c>
      <c r="F2" t="s">
        <v>61</v>
      </c>
      <c r="G2" t="s">
        <v>62</v>
      </c>
      <c r="H2" t="s">
        <v>63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0</v>
      </c>
      <c r="P2" t="s">
        <v>1</v>
      </c>
      <c r="Q2" t="s">
        <v>2</v>
      </c>
      <c r="R2" t="s">
        <v>3</v>
      </c>
      <c r="S2" t="s">
        <v>4</v>
      </c>
      <c r="T2" t="s">
        <v>5</v>
      </c>
      <c r="U2" t="s">
        <v>6</v>
      </c>
      <c r="V2" t="s">
        <v>7</v>
      </c>
      <c r="W2" t="s">
        <v>8</v>
      </c>
      <c r="X2" t="s">
        <v>9</v>
      </c>
      <c r="Y2" t="s">
        <v>10</v>
      </c>
    </row>
    <row r="3" spans="1:25" x14ac:dyDescent="0.25">
      <c r="A3" t="str">
        <f t="shared" ref="A3:A4" si="0">D3</f>
        <v>65751</v>
      </c>
      <c r="B3" s="9">
        <v>37549</v>
      </c>
      <c r="C3" s="9">
        <v>1027428</v>
      </c>
      <c r="D3" t="s">
        <v>69</v>
      </c>
      <c r="E3" t="s">
        <v>68</v>
      </c>
      <c r="F3" t="s">
        <v>71</v>
      </c>
      <c r="G3" t="s">
        <v>67</v>
      </c>
      <c r="H3" s="9">
        <v>37549</v>
      </c>
      <c r="I3" t="s">
        <v>72</v>
      </c>
      <c r="O3" t="s">
        <v>73</v>
      </c>
      <c r="V3" t="s">
        <v>74</v>
      </c>
      <c r="W3" t="s">
        <v>75</v>
      </c>
      <c r="X3" t="s">
        <v>74</v>
      </c>
      <c r="Y3" t="s">
        <v>75</v>
      </c>
    </row>
    <row r="4" spans="1:25" x14ac:dyDescent="0.25">
      <c r="A4" t="str">
        <f t="shared" si="0"/>
        <v>489679</v>
      </c>
      <c r="B4" s="9">
        <v>37623</v>
      </c>
      <c r="C4" s="9">
        <v>1027428</v>
      </c>
      <c r="D4" t="s">
        <v>70</v>
      </c>
      <c r="E4" t="s">
        <v>68</v>
      </c>
      <c r="F4" t="s">
        <v>71</v>
      </c>
      <c r="G4" t="s">
        <v>67</v>
      </c>
      <c r="H4" s="9">
        <v>37574</v>
      </c>
      <c r="I4" t="s">
        <v>72</v>
      </c>
      <c r="O4" t="s">
        <v>73</v>
      </c>
      <c r="V4" t="s">
        <v>74</v>
      </c>
      <c r="W4" t="s">
        <v>75</v>
      </c>
      <c r="X4" t="s">
        <v>74</v>
      </c>
      <c r="Y4" t="s">
        <v>75</v>
      </c>
    </row>
  </sheetData>
  <sortState xmlns:xlrd2="http://schemas.microsoft.com/office/spreadsheetml/2017/richdata2" ref="A3:Y4">
    <sortCondition ref="D3:D4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N4"/>
  <sheetViews>
    <sheetView tabSelected="1" workbookViewId="0">
      <pane ySplit="2" topLeftCell="A3" activePane="bottomLeft" state="frozen"/>
      <selection pane="bottomLeft" activeCell="E15" sqref="E15"/>
    </sheetView>
  </sheetViews>
  <sheetFormatPr defaultRowHeight="15" x14ac:dyDescent="0.25"/>
  <cols>
    <col min="2" max="2" width="10.85546875" bestFit="1" customWidth="1"/>
    <col min="3" max="3" width="15.7109375" bestFit="1" customWidth="1"/>
    <col min="4" max="4" width="25" bestFit="1" customWidth="1"/>
    <col min="5" max="5" width="20.42578125" bestFit="1" customWidth="1"/>
    <col min="6" max="6" width="17.42578125" bestFit="1" customWidth="1"/>
    <col min="7" max="7" width="16.42578125" bestFit="1" customWidth="1"/>
    <col min="8" max="8" width="24.85546875" bestFit="1" customWidth="1"/>
    <col min="9" max="9" width="20.85546875" bestFit="1" customWidth="1"/>
    <col min="10" max="10" width="22.7109375" bestFit="1" customWidth="1"/>
    <col min="11" max="11" width="53.140625" bestFit="1" customWidth="1"/>
    <col min="12" max="12" width="57.5703125" bestFit="1" customWidth="1"/>
    <col min="13" max="13" width="19.7109375" bestFit="1" customWidth="1"/>
    <col min="14" max="14" width="45.85546875" bestFit="1" customWidth="1"/>
  </cols>
  <sheetData>
    <row r="1" spans="1:14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</row>
    <row r="2" spans="1:14" x14ac:dyDescent="0.25">
      <c r="A2" t="s">
        <v>65</v>
      </c>
      <c r="B2" t="s">
        <v>52</v>
      </c>
      <c r="C2" t="s">
        <v>53</v>
      </c>
      <c r="D2" t="s">
        <v>54</v>
      </c>
      <c r="E2" t="s">
        <v>55</v>
      </c>
      <c r="F2" t="s">
        <v>38</v>
      </c>
      <c r="G2" t="s">
        <v>39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29</v>
      </c>
      <c r="N2" t="s">
        <v>28</v>
      </c>
    </row>
    <row r="3" spans="1:14" x14ac:dyDescent="0.25">
      <c r="A3" t="str">
        <f>REPLACE(H3,1,4,"")</f>
        <v>65751</v>
      </c>
      <c r="F3" s="9">
        <v>37549</v>
      </c>
      <c r="G3" s="9">
        <v>1027428</v>
      </c>
      <c r="H3" t="s">
        <v>76</v>
      </c>
      <c r="I3" t="s">
        <v>68</v>
      </c>
      <c r="K3" t="s">
        <v>67</v>
      </c>
      <c r="L3" s="9">
        <v>37549</v>
      </c>
    </row>
    <row r="4" spans="1:14" x14ac:dyDescent="0.25">
      <c r="A4" t="str">
        <f>REPLACE(H4,1,4,"")</f>
        <v>489679</v>
      </c>
      <c r="F4" s="9">
        <v>37623</v>
      </c>
      <c r="G4" s="9">
        <v>1027428</v>
      </c>
      <c r="H4" t="s">
        <v>77</v>
      </c>
      <c r="I4" t="s">
        <v>68</v>
      </c>
      <c r="K4" t="s">
        <v>67</v>
      </c>
      <c r="L4" s="9">
        <v>37574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O4"/>
  <sheetViews>
    <sheetView workbookViewId="0">
      <pane ySplit="2" topLeftCell="A3" activePane="bottomLeft" state="frozen"/>
      <selection pane="bottomLeft" activeCell="A3" sqref="A3:XFD4"/>
    </sheetView>
  </sheetViews>
  <sheetFormatPr defaultColWidth="23.85546875" defaultRowHeight="15" x14ac:dyDescent="0.25"/>
  <cols>
    <col min="1" max="1" width="16.42578125" style="14" bestFit="1" customWidth="1"/>
    <col min="2" max="2" width="13.5703125" style="14" bestFit="1" customWidth="1"/>
    <col min="3" max="3" width="18.85546875" bestFit="1" customWidth="1"/>
    <col min="4" max="4" width="17" bestFit="1" customWidth="1"/>
    <col min="5" max="5" width="13.5703125" bestFit="1" customWidth="1"/>
    <col min="6" max="6" width="22.7109375" bestFit="1" customWidth="1"/>
    <col min="7" max="7" width="15" bestFit="1" customWidth="1"/>
    <col min="8" max="8" width="17.85546875" bestFit="1" customWidth="1"/>
    <col min="9" max="9" width="22.28515625" bestFit="1" customWidth="1"/>
    <col min="10" max="10" width="17.42578125" bestFit="1" customWidth="1"/>
    <col min="11" max="11" width="12.5703125" bestFit="1" customWidth="1"/>
    <col min="12" max="12" width="19.140625" bestFit="1" customWidth="1"/>
    <col min="13" max="13" width="19.28515625" style="12" bestFit="1" customWidth="1"/>
    <col min="14" max="14" width="17.28515625" style="12" bestFit="1" customWidth="1"/>
    <col min="15" max="15" width="16.28515625" bestFit="1" customWidth="1"/>
  </cols>
  <sheetData>
    <row r="1" spans="1:15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 s="12">
        <v>13</v>
      </c>
      <c r="N1" s="12">
        <v>14</v>
      </c>
      <c r="O1">
        <v>15</v>
      </c>
    </row>
    <row r="2" spans="1:15" x14ac:dyDescent="0.25">
      <c r="A2" s="14" t="s">
        <v>65</v>
      </c>
      <c r="B2" s="15" t="s">
        <v>40</v>
      </c>
      <c r="C2" s="11" t="s">
        <v>30</v>
      </c>
      <c r="D2" s="11" t="s">
        <v>31</v>
      </c>
      <c r="E2" s="11" t="s">
        <v>41</v>
      </c>
      <c r="F2" s="11" t="s">
        <v>42</v>
      </c>
      <c r="G2" s="11" t="s">
        <v>43</v>
      </c>
      <c r="H2" s="11" t="s">
        <v>44</v>
      </c>
      <c r="I2" s="11" t="s">
        <v>45</v>
      </c>
      <c r="J2" s="11" t="s">
        <v>46</v>
      </c>
      <c r="K2" s="11" t="s">
        <v>47</v>
      </c>
      <c r="L2" s="11" t="s">
        <v>48</v>
      </c>
      <c r="M2" s="13" t="s">
        <v>49</v>
      </c>
      <c r="N2" s="13" t="s">
        <v>50</v>
      </c>
      <c r="O2" s="11" t="s">
        <v>51</v>
      </c>
    </row>
    <row r="3" spans="1:15" x14ac:dyDescent="0.25">
      <c r="A3" s="12" t="str">
        <f>B3</f>
        <v>65751</v>
      </c>
      <c r="B3" t="s">
        <v>69</v>
      </c>
      <c r="C3" s="9">
        <v>37549</v>
      </c>
      <c r="D3" s="9">
        <v>1027428</v>
      </c>
      <c r="E3" t="s">
        <v>67</v>
      </c>
      <c r="H3" s="9">
        <v>37549</v>
      </c>
      <c r="O3" s="16" t="s">
        <v>68</v>
      </c>
    </row>
    <row r="4" spans="1:15" x14ac:dyDescent="0.25">
      <c r="A4" s="12" t="str">
        <f>B4</f>
        <v>489679</v>
      </c>
      <c r="B4" t="s">
        <v>70</v>
      </c>
      <c r="C4" s="9">
        <v>37623</v>
      </c>
      <c r="D4" s="9">
        <v>1027428</v>
      </c>
      <c r="E4" t="s">
        <v>67</v>
      </c>
      <c r="H4" s="9">
        <v>37574</v>
      </c>
      <c r="O4" s="16" t="s">
        <v>68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3"/>
  <sheetViews>
    <sheetView zoomScale="90" zoomScaleNormal="90" workbookViewId="0">
      <selection activeCell="G4" sqref="G4"/>
    </sheetView>
  </sheetViews>
  <sheetFormatPr defaultRowHeight="15" x14ac:dyDescent="0.25"/>
  <cols>
    <col min="1" max="1" width="8.85546875" bestFit="1" customWidth="1"/>
    <col min="2" max="2" width="11.140625" bestFit="1" customWidth="1"/>
    <col min="5" max="5" width="12.5703125" bestFit="1" customWidth="1"/>
    <col min="9" max="9" width="10.85546875" bestFit="1" customWidth="1"/>
  </cols>
  <sheetData>
    <row r="1" spans="1:7" ht="31.5" x14ac:dyDescent="0.25">
      <c r="A1" s="4" t="s">
        <v>22</v>
      </c>
      <c r="B1" s="4" t="s">
        <v>23</v>
      </c>
      <c r="C1" s="11" t="s">
        <v>30</v>
      </c>
      <c r="D1" s="11" t="s">
        <v>31</v>
      </c>
      <c r="E1" s="11" t="s">
        <v>41</v>
      </c>
      <c r="F1" s="11" t="s">
        <v>44</v>
      </c>
      <c r="G1" s="11" t="s">
        <v>51</v>
      </c>
    </row>
    <row r="2" spans="1:7" x14ac:dyDescent="0.25">
      <c r="A2" s="10" t="s">
        <v>69</v>
      </c>
      <c r="B2" t="str">
        <f>_xlfn.IFNA(VLOOKUP($A2,HCM!$A$3:$A$75,1,FALSE),"Not Loaded")</f>
        <v>65751</v>
      </c>
      <c r="C2" t="str">
        <f>IF($B2="Not Loaded","Not Loaded",IF(VLOOKUP($B2,STG!$A$3:$Y$1300,2,FALSE)=VLOOKUP($B2,HDL!$A$3:$N$1298,6,FALSE),IF(VLOOKUP($B2,HDL!$A$3:$N$1298,6,FALSE)=VLOOKUP($B2,HCM!$A$3:$O$1075,3,FALSE),"OK","HCM&lt;&gt;HDL"),"STG&lt;&gt;HDL"))</f>
        <v>OK</v>
      </c>
      <c r="D2" t="str">
        <f>IF($B2="Not Loaded","Not Loaded",IF(VLOOKUP($B2,STG!$A$3:$Y$1300,3,FALSE)=VLOOKUP($B2,HDL!$A$3:$N$1298,7,FALSE),IF(VLOOKUP($B2,HDL!$A$3:$N$1298,7,FALSE)=VLOOKUP($B2,HCM!$A$3:$O$1075,4,FALSE),"OK","HCM&lt;&gt;HDL"),"STG&lt;&gt;HDL"))</f>
        <v>OK</v>
      </c>
      <c r="E2" t="str">
        <f>IF($B2="Not Loaded","Not Loaded",IF(VLOOKUP($B2,STG!$A$3:$Y$1300,7,FALSE)=VLOOKUP($B2,HDL!$A$3:$N$1298,11,FALSE),IF(VLOOKUP($B2,HDL!$A$3:$N$1298,11,FALSE)=VLOOKUP($B2,HCM!$A$3:$O$1075,5,FALSE),"OK","HCM&lt;&gt;HDL"),"STG&lt;&gt;HDL"))</f>
        <v>OK</v>
      </c>
      <c r="F2" t="str">
        <f>IF($B2="Not Loaded","Not Loaded",IF(VLOOKUP($B2,STG!$A$3:$Y$1300,8,FALSE)=VLOOKUP($B2,HDL!$A$3:$N$1298,12,FALSE),IF(VLOOKUP($B2,HDL!$A$3:$N$1298,12,FALSE)=VLOOKUP($B2,HCM!$A$3:$O$1075,8,FALSE),"OK","HCM&lt;&gt;HDL"),"STG&lt;&gt;HDL"))</f>
        <v>OK</v>
      </c>
      <c r="G2" t="str">
        <f>IF($B2="Not Loaded","Not Loaded",IF(VLOOKUP($B2,STG!$A$3:$Y$1300,5,FALSE)=VLOOKUP($B2,HDL!$A$3:$N$1298,9,FALSE),IF(VLOOKUP($B2,HDL!$A$3:$N$1298,9,FALSE)=VLOOKUP($B2,HCM!$A$3:$O$1075,15,FALSE),"OK","HCM&lt;&gt;HDL"),"STG&lt;&gt;HDL"))</f>
        <v>OK</v>
      </c>
    </row>
    <row r="3" spans="1:7" x14ac:dyDescent="0.25">
      <c r="A3" s="10" t="s">
        <v>70</v>
      </c>
      <c r="B3" t="str">
        <f>_xlfn.IFNA(VLOOKUP($A3,HCM!$A$3:$A$75,1,FALSE),"Not Loaded")</f>
        <v>489679</v>
      </c>
      <c r="C3" t="str">
        <f>IF($B3="Not Loaded","Not Loaded",IF(VLOOKUP($B3,STG!$A$3:$Y$1300,2,FALSE)=VLOOKUP($B3,HDL!$A$3:$N$1298,6,FALSE),IF(VLOOKUP($B3,HDL!$A$3:$N$1298,6,FALSE)=VLOOKUP($B3,HCM!$A$3:$O$1075,3,FALSE),"OK","HCM&lt;&gt;HDL"),"STG&lt;&gt;HDL"))</f>
        <v>OK</v>
      </c>
      <c r="D3" t="str">
        <f>IF($B3="Not Loaded","Not Loaded",IF(VLOOKUP($B3,STG!$A$3:$Y$1300,3,FALSE)=VLOOKUP($B3,HDL!$A$3:$N$1298,7,FALSE),IF(VLOOKUP($B3,HDL!$A$3:$N$1298,7,FALSE)=VLOOKUP($B3,HCM!$A$3:$O$1075,4,FALSE),"OK","HCM&lt;&gt;HDL"),"STG&lt;&gt;HDL"))</f>
        <v>OK</v>
      </c>
      <c r="E3" t="str">
        <f>IF($B3="Not Loaded","Not Loaded",IF(VLOOKUP($B3,STG!$A$3:$Y$1300,7,FALSE)=VLOOKUP($B3,HDL!$A$3:$N$1298,11,FALSE),IF(VLOOKUP($B3,HDL!$A$3:$N$1298,11,FALSE)=VLOOKUP($B3,HCM!$A$3:$O$1075,5,FALSE),"OK","HCM&lt;&gt;HDL"),"STG&lt;&gt;HDL"))</f>
        <v>OK</v>
      </c>
      <c r="F3" t="str">
        <f>IF($B3="Not Loaded","Not Loaded",IF(VLOOKUP($B3,STG!$A$3:$Y$1300,8,FALSE)=VLOOKUP($B3,HDL!$A$3:$N$1298,12,FALSE),IF(VLOOKUP($B3,HDL!$A$3:$N$1298,12,FALSE)=VLOOKUP($B3,HCM!$A$3:$O$1075,8,FALSE),"OK","HCM&lt;&gt;HDL"),"STG&lt;&gt;HDL"))</f>
        <v>OK</v>
      </c>
      <c r="G3" t="str">
        <f>IF($B3="Not Loaded","Not Loaded",IF(VLOOKUP($B3,STG!$A$3:$Y$1300,5,FALSE)=VLOOKUP($B3,HDL!$A$3:$N$1298,9,FALSE),IF(VLOOKUP($B3,HDL!$A$3:$N$1298,9,FALSE)=VLOOKUP($B3,HCM!$A$3:$O$1075,15,FALSE),"OK","HCM&lt;&gt;HDL"),"STG&lt;&gt;HDL"))</f>
        <v>OK</v>
      </c>
    </row>
  </sheetData>
  <conditionalFormatting sqref="C2:G3">
    <cfRule type="cellIs" dxfId="7" priority="79" operator="notEqual">
      <formula>"OK"</formula>
    </cfRule>
    <cfRule type="cellIs" dxfId="6" priority="80" operator="equal">
      <formula>"OK"</formula>
    </cfRule>
  </conditionalFormatting>
  <conditionalFormatting sqref="C2:G3">
    <cfRule type="cellIs" dxfId="5" priority="69" stopIfTrue="1" operator="equal">
      <formula>"Not Loaded"</formula>
    </cfRule>
  </conditionalFormatting>
  <conditionalFormatting sqref="C2:C3">
    <cfRule type="cellIs" dxfId="4" priority="64" operator="notEqual">
      <formula>"OK"</formula>
    </cfRule>
    <cfRule type="cellIs" dxfId="3" priority="65" operator="equal">
      <formula>"OK"</formula>
    </cfRule>
  </conditionalFormatting>
  <conditionalFormatting sqref="C2:C3">
    <cfRule type="cellIs" dxfId="2" priority="63" stopIfTrue="1" operator="equal">
      <formula>"Not Loaded"</formula>
    </cfRule>
  </conditionalFormatting>
  <conditionalFormatting sqref="C2:G3">
    <cfRule type="cellIs" dxfId="1" priority="33" stopIfTrue="1" operator="equal">
      <formula>"Not Loaded"</formula>
    </cfRule>
  </conditionalFormatting>
  <conditionalFormatting sqref="A2:A3">
    <cfRule type="duplicateValues" dxfId="0" priority="81"/>
  </conditionalFormatting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16C95CC20AB845B736F04A9BD24BFB" ma:contentTypeVersion="12" ma:contentTypeDescription="Create a new document." ma:contentTypeScope="" ma:versionID="fed3b911dae7a8d08853fdd8a728eab0">
  <xsd:schema xmlns:xsd="http://www.w3.org/2001/XMLSchema" xmlns:xs="http://www.w3.org/2001/XMLSchema" xmlns:p="http://schemas.microsoft.com/office/2006/metadata/properties" xmlns:ns2="2b5b883c-7a23-4804-92ae-f91bd5a1abd0" xmlns:ns3="5315d58f-f294-41d1-8758-3ff4e1dfc33e" targetNamespace="http://schemas.microsoft.com/office/2006/metadata/properties" ma:root="true" ma:fieldsID="0cbface36da5e3b514ad6dab523ec295" ns2:_="" ns3:_="">
    <xsd:import namespace="2b5b883c-7a23-4804-92ae-f91bd5a1abd0"/>
    <xsd:import namespace="5315d58f-f294-41d1-8758-3ff4e1dfc3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5b883c-7a23-4804-92ae-f91bd5a1ab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15d58f-f294-41d1-8758-3ff4e1dfc33e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AA961DC-28D0-44C2-A7E5-2C50B18F87AD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9e5ebb6e-1584-4dc0-b988-3e8cf38876a9"/>
    <ds:schemaRef ds:uri="http://schemas.microsoft.com/sharepoint/v3"/>
    <ds:schemaRef ds:uri="http://purl.org/dc/terms/"/>
    <ds:schemaRef ds:uri="http://schemas.openxmlformats.org/package/2006/metadata/core-properties"/>
    <ds:schemaRef ds:uri="http://purl.org/dc/dcmitype/"/>
    <ds:schemaRef ds:uri="ac6a0247-43fa-4535-a5fb-6906f8e53d52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BDD7CC1-3E1A-485D-A1B8-A2532CE3841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6D2CCAD-1E6D-4A42-8A9F-CDD76EE96D3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STG</vt:lpstr>
      <vt:lpstr>HDL</vt:lpstr>
      <vt:lpstr>HCM</vt:lpstr>
      <vt:lpstr>Reconcile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Niall McColl</dc:creator>
  <cp:lastModifiedBy>Lokesh Shanbhag</cp:lastModifiedBy>
  <dcterms:created xsi:type="dcterms:W3CDTF">2017-12-20T15:36:11Z</dcterms:created>
  <dcterms:modified xsi:type="dcterms:W3CDTF">2021-07-06T10:15:46Z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ecurity">
    <vt:lpwstr/>
  </property>
  <property fmtid="{D5CDD505-2E9C-101B-9397-08002B2CF9AE}" pid="3" name="Document Security Type">
    <vt:lpwstr>1;#Restricted|a3967369-70e6-4d62-983e-0cb1053b6319</vt:lpwstr>
  </property>
  <property fmtid="{D5CDD505-2E9C-101B-9397-08002B2CF9AE}" pid="4" name="ContentTypeId">
    <vt:lpwstr>0x0101004516C95CC20AB845B736F04A9BD24BFB</vt:lpwstr>
  </property>
  <property fmtid="{D5CDD505-2E9C-101B-9397-08002B2CF9AE}" pid="5" name="p50bba6284424fd8aeaf865684155bcf">
    <vt:lpwstr/>
  </property>
</Properties>
</file>