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64723331-3D0F-44C6-B59A-FF59FD55908D}" xr6:coauthVersionLast="47" xr6:coauthVersionMax="47" xr10:uidLastSave="{00000000-0000-0000-0000-000000000000}"/>
  <bookViews>
    <workbookView xWindow="-120" yWindow="-120" windowWidth="29040" windowHeight="15840" tabRatio="421" activeTab="4" xr2:uid="{00000000-000D-0000-FFFF-FFFF00000000}"/>
  </bookViews>
  <sheets>
    <sheet name="Summary" sheetId="4" r:id="rId1"/>
    <sheet name="STG" sheetId="2" r:id="rId2"/>
    <sheet name="HDL" sheetId="27" r:id="rId3"/>
    <sheet name="HCM" sheetId="1" r:id="rId4"/>
    <sheet name="Reconcile" sheetId="3" r:id="rId5"/>
  </sheets>
  <definedNames>
    <definedName name="_xlnm._FilterDatabase" localSheetId="3" hidden="1">HCM!$A$2:$O$4</definedName>
    <definedName name="_xlnm._FilterDatabase" localSheetId="2" hidden="1">HDL!#REF!</definedName>
    <definedName name="_xlnm._FilterDatabase" localSheetId="4" hidden="1">Reconcile!$A$1:$I$3</definedName>
    <definedName name="_xlnm._FilterDatabase" localSheetId="1" hidden="1">STG!$A$2:$AI$2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7" l="1"/>
  <c r="A4" i="27"/>
  <c r="A3" i="2"/>
  <c r="A3" i="1" l="1"/>
  <c r="A4" i="1"/>
  <c r="A4" i="2"/>
  <c r="B3" i="3"/>
  <c r="B2" i="3"/>
  <c r="I3" i="3" l="1"/>
  <c r="G3" i="3"/>
  <c r="D3" i="3"/>
  <c r="F3" i="3"/>
  <c r="C3" i="3"/>
  <c r="I2" i="3"/>
  <c r="D2" i="3"/>
  <c r="F2" i="3"/>
  <c r="C2" i="3"/>
  <c r="G2" i="3"/>
  <c r="D10" i="4"/>
  <c r="B10" i="4"/>
  <c r="C10" i="4" l="1"/>
  <c r="E2" i="3" l="1"/>
  <c r="H2" i="3"/>
  <c r="H3" i="3"/>
  <c r="E3" i="3"/>
  <c r="F13" i="4" l="1"/>
  <c r="F11" i="4"/>
  <c r="F12" i="4"/>
  <c r="F14" i="4"/>
  <c r="F15" i="4"/>
  <c r="J13" i="4"/>
  <c r="J11" i="4"/>
  <c r="J12" i="4"/>
  <c r="J14" i="4"/>
  <c r="J15" i="4"/>
  <c r="G11" i="4"/>
  <c r="G12" i="4"/>
  <c r="G14" i="4"/>
  <c r="G15" i="4"/>
  <c r="G13" i="4"/>
  <c r="K11" i="4"/>
  <c r="K12" i="4"/>
  <c r="K14" i="4"/>
  <c r="K15" i="4"/>
  <c r="K13" i="4"/>
  <c r="H13" i="4"/>
  <c r="H11" i="4"/>
  <c r="H12" i="4"/>
  <c r="H14" i="4"/>
  <c r="H15" i="4"/>
  <c r="E13" i="4"/>
  <c r="E14" i="4"/>
  <c r="E11" i="4"/>
  <c r="E15" i="4"/>
  <c r="E12" i="4"/>
  <c r="I11" i="4"/>
  <c r="I12" i="4"/>
  <c r="I14" i="4"/>
  <c r="I15" i="4"/>
  <c r="I13" i="4"/>
  <c r="E16" i="4" l="1"/>
  <c r="H16" i="4"/>
  <c r="K16" i="4"/>
  <c r="F16" i="4"/>
  <c r="I16" i="4"/>
  <c r="G16" i="4"/>
  <c r="J16" i="4"/>
</calcChain>
</file>

<file path=xl/sharedStrings.xml><?xml version="1.0" encoding="utf-8"?>
<sst xmlns="http://schemas.openxmlformats.org/spreadsheetml/2006/main" count="157" uniqueCount="103">
  <si>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</si>
  <si>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</si>
  <si>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</si>
  <si>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</si>
  <si>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</si>
  <si>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</si>
  <si>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</si>
  <si>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</si>
  <si>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</si>
  <si>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</si>
  <si>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</si>
  <si>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Staging</t>
  </si>
  <si>
    <t>HCM</t>
  </si>
  <si>
    <t>Data Migration Reconciliation</t>
  </si>
  <si>
    <t xml:space="preserve"> </t>
  </si>
  <si>
    <t>Not Loaded</t>
  </si>
  <si>
    <t>HDL</t>
  </si>
  <si>
    <t>Comparisons</t>
  </si>
  <si>
    <t>OK</t>
  </si>
  <si>
    <t>Total Records</t>
  </si>
  <si>
    <t>Object</t>
  </si>
  <si>
    <t>Date</t>
  </si>
  <si>
    <t>Loaded?</t>
  </si>
  <si>
    <t>Environment</t>
  </si>
  <si>
    <t>STG&lt;&gt;HCM</t>
  </si>
  <si>
    <t>Total</t>
  </si>
  <si>
    <t>HCM&lt;&gt;HDL</t>
  </si>
  <si>
    <t>SourceSystemId</t>
  </si>
  <si>
    <t>SourceSystemOwner</t>
  </si>
  <si>
    <t>PERSON_NUMBER</t>
  </si>
  <si>
    <t>METADATA</t>
  </si>
  <si>
    <t>PersonId(SourceSystemId)</t>
  </si>
  <si>
    <t>PersonNumber</t>
  </si>
  <si>
    <t>WorkerType</t>
  </si>
  <si>
    <t>LegalEmployerName</t>
  </si>
  <si>
    <t>LegalHireDate</t>
  </si>
  <si>
    <t>EnterpriseSeniorityDate</t>
  </si>
  <si>
    <t>LegalSeniorityDate</t>
  </si>
  <si>
    <t>EnterpriseHireDate</t>
  </si>
  <si>
    <t>DateStart</t>
  </si>
  <si>
    <t>WorkRelationship</t>
  </si>
  <si>
    <t>ActualTerminationDate</t>
  </si>
  <si>
    <t>LegalEmployerSeniorityDate</t>
  </si>
  <si>
    <t>LastWorkingDate</t>
  </si>
  <si>
    <t>NotifiedTerminationDate</t>
  </si>
  <si>
    <t>PrimaryFlag</t>
  </si>
  <si>
    <t>ProjectedTerminationDate</t>
  </si>
  <si>
    <t>RevokeUserAccess</t>
  </si>
  <si>
    <t>WorkerNumber</t>
  </si>
  <si>
    <t>ActionCode</t>
  </si>
  <si>
    <t>ACTUAL_TERMINATION_DATE</t>
  </si>
  <si>
    <t>ENTERPRISE_SENIORITY_DATE</t>
  </si>
  <si>
    <t>LAST_WORKING_DATE</t>
  </si>
  <si>
    <t>DATE_START</t>
  </si>
  <si>
    <t>NOTIFIED_TERMINATION_DATE</t>
  </si>
  <si>
    <t>PRIMARY_FLAG</t>
  </si>
  <si>
    <t>PROJECTED_TERMINATION_DATE</t>
  </si>
  <si>
    <t>REVOKE_USER_ACCESS</t>
  </si>
  <si>
    <t>WORKER_NUMBER</t>
  </si>
  <si>
    <t>ASSIGNMENT_NUMBER</t>
  </si>
  <si>
    <t>LEGAL_EMPLOYER_NAME</t>
  </si>
  <si>
    <t>REHIRE_RECOMMENDATION_FLAG</t>
  </si>
  <si>
    <t>WORKER_TYPE</t>
  </si>
  <si>
    <t>ACTION_CODE</t>
  </si>
  <si>
    <t>REASON_CODE</t>
  </si>
  <si>
    <t>NEWSTART_DATE</t>
  </si>
  <si>
    <t>LOCATION_AFTER_LEAVING</t>
  </si>
  <si>
    <t>ACTIVITY_AFTER_LEAVING</t>
  </si>
  <si>
    <t>PROCESS_TYPE</t>
  </si>
  <si>
    <t>ENTERPRISE_HIRE_DATE</t>
  </si>
  <si>
    <t>LEGAL_SENIORITY_DATE</t>
  </si>
  <si>
    <t>LEGAL_HIRE_DATE</t>
  </si>
  <si>
    <t>Unique Identifier</t>
  </si>
  <si>
    <t>STG&lt;&gt;HDL</t>
  </si>
  <si>
    <t>WorkerTypeCode</t>
  </si>
  <si>
    <t>PROD</t>
  </si>
  <si>
    <t>The University of Birmingham</t>
  </si>
  <si>
    <t>Employee</t>
  </si>
  <si>
    <t>E</t>
  </si>
  <si>
    <t>Nonworker</t>
  </si>
  <si>
    <t>N</t>
  </si>
  <si>
    <t>5</t>
  </si>
  <si>
    <t>7</t>
  </si>
  <si>
    <t>Y</t>
  </si>
  <si>
    <t>A</t>
  </si>
  <si>
    <t>Not Specified</t>
  </si>
  <si>
    <t>HIRE</t>
  </si>
  <si>
    <t>MIGRATION</t>
  </si>
  <si>
    <t>PER_INFO_14MAY2019</t>
  </si>
  <si>
    <t>14-MAY-2019</t>
  </si>
  <si>
    <t>SIVA</t>
  </si>
  <si>
    <t>S_A_N</t>
  </si>
  <si>
    <t>E7</t>
  </si>
  <si>
    <t>N5</t>
  </si>
  <si>
    <t>MERGE</t>
  </si>
  <si>
    <t>PER_1000175</t>
  </si>
  <si>
    <t>PER_1000175_WRR_E1000175</t>
  </si>
  <si>
    <t>DATA_MIGRATION</t>
  </si>
  <si>
    <t>PER_1000179</t>
  </si>
  <si>
    <t>PER_1000179_WRR_E1000179</t>
  </si>
  <si>
    <t>5_N</t>
  </si>
  <si>
    <t>7_E</t>
  </si>
  <si>
    <t>Work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</si>
</sst>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Tahoma"/>
    </font>
  </fonts>
  <fills count="4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9" fillId="0" borderId="0"/>
    <xf numFmtId="0" fontId="10" fillId="0" borderId="0"/>
    <xf numFmtId="0" fontId="11" fillId="0" borderId="0"/>
  </cellStyleXfs>
  <cellXfs count="20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5" fillId="0" borderId="0" xfId="1" applyFont="1"/>
    <xf numFmtId="0" fontId="6" fillId="0" borderId="0" xfId="0" applyFont="1"/>
    <xf numFmtId="0" fontId="7" fillId="0" borderId="0" xfId="1" applyFont="1"/>
    <xf numFmtId="0" fontId="8" fillId="0" borderId="0" xfId="0" applyFont="1"/>
    <xf numFmtId="15" fontId="0" fillId="0" borderId="0" xfId="0" applyNumberFormat="1"/>
    <xf numFmtId="0" fontId="0" fillId="3" borderId="0" xfId="0" applyFill="1"/>
    <xf numFmtId="0" fontId="12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12" fillId="0" borderId="1" xfId="0" applyFont="1" applyBorder="1" applyAlignment="1">
      <alignment horizontal="left" vertical="top" wrapText="1"/>
    </xf>
    <xf numFmtId="14" fontId="12" fillId="0" borderId="1" xfId="0" applyNumberFormat="1" applyFont="1" applyBorder="1" applyAlignment="1">
      <alignment horizontal="left" vertical="top"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6</xdr:col>
      <xdr:colOff>445326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4255326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7"/>
  <sheetViews>
    <sheetView topLeftCell="A2" workbookViewId="0">
      <selection activeCell="V26" sqref="V26"/>
    </sheetView>
  </sheetViews>
  <sheetFormatPr defaultRowHeight="15" x14ac:dyDescent="0.25"/>
  <cols>
    <col min="1" max="1" width="13.85546875" customWidth="1"/>
    <col min="2" max="2" width="8.28515625" customWidth="1"/>
    <col min="3" max="3" width="7.5703125" customWidth="1"/>
    <col min="8" max="8" width="8.140625" customWidth="1"/>
    <col min="10" max="10" width="10.28515625" customWidth="1"/>
  </cols>
  <sheetData>
    <row r="1" spans="1:12" ht="21" x14ac:dyDescent="0.35">
      <c r="H1" s="3" t="s">
        <v>13</v>
      </c>
    </row>
    <row r="2" spans="1:12" x14ac:dyDescent="0.25">
      <c r="H2" t="s">
        <v>20</v>
      </c>
      <c r="J2" t="s">
        <v>102</v>
      </c>
    </row>
    <row r="3" spans="1:12" x14ac:dyDescent="0.25">
      <c r="H3" t="s">
        <v>21</v>
      </c>
      <c r="J3" s="9">
        <v>43601</v>
      </c>
    </row>
    <row r="4" spans="1:12" x14ac:dyDescent="0.25">
      <c r="H4" t="s">
        <v>23</v>
      </c>
      <c r="J4" s="9" t="s">
        <v>75</v>
      </c>
    </row>
    <row r="5" spans="1:12" ht="14.25" customHeight="1" x14ac:dyDescent="0.25"/>
    <row r="8" spans="1:12" ht="23.25" x14ac:dyDescent="0.35">
      <c r="A8" s="7" t="s">
        <v>17</v>
      </c>
      <c r="L8" t="s">
        <v>14</v>
      </c>
    </row>
    <row r="9" spans="1:12" ht="31.5" x14ac:dyDescent="0.25">
      <c r="A9" s="1"/>
      <c r="B9" s="2" t="s">
        <v>11</v>
      </c>
      <c r="C9" s="2" t="s">
        <v>16</v>
      </c>
      <c r="D9" t="s">
        <v>12</v>
      </c>
      <c r="E9" s="11" t="s">
        <v>33</v>
      </c>
      <c r="F9" s="11" t="s">
        <v>34</v>
      </c>
      <c r="G9" s="11" t="s">
        <v>35</v>
      </c>
      <c r="H9" s="11" t="s">
        <v>36</v>
      </c>
      <c r="I9" s="11" t="s">
        <v>37</v>
      </c>
      <c r="J9" s="11" t="s">
        <v>38</v>
      </c>
      <c r="K9" s="11" t="s">
        <v>39</v>
      </c>
    </row>
    <row r="10" spans="1:12" x14ac:dyDescent="0.25">
      <c r="A10" s="5" t="s">
        <v>19</v>
      </c>
      <c r="B10">
        <f>COUNTA(STG!$A$3:$A$3152)</f>
        <v>2</v>
      </c>
      <c r="C10">
        <f>COUNTA(HDL!$A$3:$A$3147)</f>
        <v>2</v>
      </c>
      <c r="D10">
        <f>COUNTA(HCM!$A$3:$A$3410)</f>
        <v>2</v>
      </c>
    </row>
    <row r="11" spans="1:12" x14ac:dyDescent="0.25">
      <c r="A11" s="5" t="s">
        <v>15</v>
      </c>
      <c r="E11">
        <f>COUNTIF(Reconcile!C$2:C$3154,$A11)</f>
        <v>0</v>
      </c>
      <c r="F11">
        <f>COUNTIF(Reconcile!D$2:D$3154,$A11)</f>
        <v>0</v>
      </c>
      <c r="G11">
        <f>COUNTIF(Reconcile!E$2:E$3154,$A11)</f>
        <v>0</v>
      </c>
      <c r="H11">
        <f>COUNTIF(Reconcile!F$2:F$3154,$A11)</f>
        <v>0</v>
      </c>
      <c r="I11">
        <f>COUNTIF(Reconcile!G$2:G$3154,$A11)</f>
        <v>0</v>
      </c>
      <c r="J11">
        <f>COUNTIF(Reconcile!H$2:H$3154,$A11)</f>
        <v>0</v>
      </c>
      <c r="K11">
        <f>COUNTIF(Reconcile!I$2:I$3154,$A11)</f>
        <v>0</v>
      </c>
    </row>
    <row r="12" spans="1:12" x14ac:dyDescent="0.25">
      <c r="A12" s="5" t="s">
        <v>18</v>
      </c>
      <c r="E12">
        <f>COUNTIF(Reconcile!C$2:C$3154,$A12)</f>
        <v>2</v>
      </c>
      <c r="F12">
        <f>COUNTIF(Reconcile!D$2:D$3154,$A12)</f>
        <v>2</v>
      </c>
      <c r="G12">
        <f>COUNTIF(Reconcile!E$2:E$3154,$A12)</f>
        <v>2</v>
      </c>
      <c r="H12">
        <f>COUNTIF(Reconcile!F$2:F$3154,$A12)</f>
        <v>0</v>
      </c>
      <c r="I12">
        <f>COUNTIF(Reconcile!G$2:G$3154,$A12)</f>
        <v>2</v>
      </c>
      <c r="J12">
        <f>COUNTIF(Reconcile!H$2:H$3154,$A12)</f>
        <v>2</v>
      </c>
      <c r="K12">
        <f>COUNTIF(Reconcile!I$2:I$3154,$A12)</f>
        <v>0</v>
      </c>
    </row>
    <row r="13" spans="1:12" x14ac:dyDescent="0.25">
      <c r="A13" s="5" t="s">
        <v>73</v>
      </c>
      <c r="E13">
        <f>COUNTIF(Reconcile!C$2:C$3154,$A13)</f>
        <v>0</v>
      </c>
      <c r="F13">
        <f>COUNTIF(Reconcile!D$2:D$3154,$A13)</f>
        <v>0</v>
      </c>
      <c r="G13">
        <f>COUNTIF(Reconcile!E$2:E$3154,$A13)</f>
        <v>0</v>
      </c>
      <c r="H13">
        <f>COUNTIF(Reconcile!F$2:F$3154,$A13)</f>
        <v>2</v>
      </c>
      <c r="I13">
        <f>COUNTIF(Reconcile!G$2:G$3154,$A13)</f>
        <v>0</v>
      </c>
      <c r="J13">
        <f>COUNTIF(Reconcile!H$2:H$3154,$A13)</f>
        <v>0</v>
      </c>
      <c r="K13">
        <f>COUNTIF(Reconcile!I$2:I$3154,$A13)</f>
        <v>2</v>
      </c>
    </row>
    <row r="14" spans="1:12" x14ac:dyDescent="0.25">
      <c r="A14" s="5" t="s">
        <v>24</v>
      </c>
      <c r="E14">
        <f>COUNTIF(Reconcile!C$2:C$3154,$A14)</f>
        <v>0</v>
      </c>
      <c r="F14">
        <f>COUNTIF(Reconcile!D$2:D$3154,$A14)</f>
        <v>0</v>
      </c>
      <c r="G14">
        <f>COUNTIF(Reconcile!E$2:E$3154,$A14)</f>
        <v>0</v>
      </c>
      <c r="H14">
        <f>COUNTIF(Reconcile!F$2:F$3154,$A14)</f>
        <v>0</v>
      </c>
      <c r="I14">
        <f>COUNTIF(Reconcile!G$2:G$3154,$A14)</f>
        <v>0</v>
      </c>
      <c r="J14">
        <f>COUNTIF(Reconcile!H$2:H$3154,$A14)</f>
        <v>0</v>
      </c>
      <c r="K14">
        <f>COUNTIF(Reconcile!I$2:I$3154,$A14)</f>
        <v>0</v>
      </c>
    </row>
    <row r="15" spans="1:12" x14ac:dyDescent="0.25">
      <c r="A15" s="5" t="s">
        <v>26</v>
      </c>
      <c r="E15">
        <f>COUNTIF(Reconcile!C$2:C$3154,$A15)</f>
        <v>0</v>
      </c>
      <c r="F15">
        <f>COUNTIF(Reconcile!D$2:D$3154,$A15)</f>
        <v>0</v>
      </c>
      <c r="G15">
        <f>COUNTIF(Reconcile!E$2:E$3154,$A15)</f>
        <v>0</v>
      </c>
      <c r="H15">
        <f>COUNTIF(Reconcile!F$2:F$3154,$A15)</f>
        <v>0</v>
      </c>
      <c r="I15">
        <f>COUNTIF(Reconcile!G$2:G$3154,$A15)</f>
        <v>0</v>
      </c>
      <c r="J15">
        <f>COUNTIF(Reconcile!H$2:H$3154,$A15)</f>
        <v>0</v>
      </c>
      <c r="K15">
        <f>COUNTIF(Reconcile!I$2:I$3154,$A15)</f>
        <v>0</v>
      </c>
    </row>
    <row r="16" spans="1:12" x14ac:dyDescent="0.25">
      <c r="A16" s="6" t="s">
        <v>25</v>
      </c>
      <c r="C16" s="6"/>
      <c r="D16" s="6"/>
      <c r="E16">
        <f>SUM(E10:E15)</f>
        <v>2</v>
      </c>
      <c r="F16">
        <f t="shared" ref="F16:K16" si="0">SUM(F10:F15)</f>
        <v>2</v>
      </c>
      <c r="G16">
        <f t="shared" si="0"/>
        <v>2</v>
      </c>
      <c r="H16">
        <f t="shared" si="0"/>
        <v>2</v>
      </c>
      <c r="I16">
        <f t="shared" si="0"/>
        <v>2</v>
      </c>
      <c r="J16">
        <f t="shared" si="0"/>
        <v>2</v>
      </c>
      <c r="K16">
        <f t="shared" si="0"/>
        <v>2</v>
      </c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8"/>
    </row>
    <row r="33" spans="1:1" x14ac:dyDescent="0.25">
      <c r="A33" s="8"/>
    </row>
    <row r="37" spans="1:1" x14ac:dyDescent="0.25">
      <c r="A37" s="8"/>
    </row>
  </sheetData>
  <sortState xmlns:xlrd2="http://schemas.microsoft.com/office/spreadsheetml/2017/richdata2" ref="D29:F36">
    <sortCondition ref="D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I4"/>
  <sheetViews>
    <sheetView zoomScaleNormal="100" workbookViewId="0">
      <pane ySplit="1" topLeftCell="A2" activePane="bottomLeft" state="frozen"/>
      <selection pane="bottomLeft" activeCell="A3" sqref="A3"/>
    </sheetView>
  </sheetViews>
  <sheetFormatPr defaultColWidth="14.7109375" defaultRowHeight="15" x14ac:dyDescent="0.25"/>
  <sheetData>
    <row r="1" spans="1:3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</row>
    <row r="2" spans="1:35" s="16" customFormat="1" ht="45" x14ac:dyDescent="0.25">
      <c r="A2" s="16" t="s">
        <v>72</v>
      </c>
      <c r="B2" s="16" t="s">
        <v>50</v>
      </c>
      <c r="C2" s="16" t="s">
        <v>51</v>
      </c>
      <c r="D2" s="16" t="s">
        <v>52</v>
      </c>
      <c r="E2" s="16" t="s">
        <v>53</v>
      </c>
      <c r="F2" s="16" t="s">
        <v>54</v>
      </c>
      <c r="G2" s="16" t="s">
        <v>55</v>
      </c>
      <c r="H2" s="16" t="s">
        <v>56</v>
      </c>
      <c r="I2" s="16" t="s">
        <v>57</v>
      </c>
      <c r="J2" s="16" t="s">
        <v>58</v>
      </c>
      <c r="K2" s="16" t="s">
        <v>29</v>
      </c>
      <c r="L2" s="16" t="s">
        <v>59</v>
      </c>
      <c r="M2" s="16" t="s">
        <v>60</v>
      </c>
      <c r="N2" s="16" t="s">
        <v>61</v>
      </c>
      <c r="O2" s="16" t="s">
        <v>62</v>
      </c>
      <c r="P2" s="16" t="s">
        <v>63</v>
      </c>
      <c r="Q2" s="16" t="s">
        <v>64</v>
      </c>
      <c r="R2" s="16" t="s">
        <v>65</v>
      </c>
      <c r="S2" s="16" t="s">
        <v>66</v>
      </c>
      <c r="T2" s="16" t="s">
        <v>67</v>
      </c>
      <c r="U2" s="16" t="s">
        <v>0</v>
      </c>
      <c r="V2" s="16" t="s">
        <v>1</v>
      </c>
      <c r="W2" s="16" t="s">
        <v>2</v>
      </c>
      <c r="X2" s="16" t="s">
        <v>3</v>
      </c>
      <c r="Y2" s="16" t="s">
        <v>4</v>
      </c>
      <c r="Z2" s="16" t="s">
        <v>5</v>
      </c>
      <c r="AA2" s="16" t="s">
        <v>6</v>
      </c>
      <c r="AB2" s="16" t="s">
        <v>7</v>
      </c>
      <c r="AC2" s="16" t="s">
        <v>8</v>
      </c>
      <c r="AD2" s="16" t="s">
        <v>9</v>
      </c>
      <c r="AE2" s="16" t="s">
        <v>10</v>
      </c>
      <c r="AF2" s="16" t="s">
        <v>68</v>
      </c>
      <c r="AG2" s="16" t="s">
        <v>69</v>
      </c>
      <c r="AH2" s="16" t="s">
        <v>70</v>
      </c>
      <c r="AI2" s="16" t="s">
        <v>71</v>
      </c>
    </row>
    <row r="3" spans="1:35" x14ac:dyDescent="0.25">
      <c r="A3" t="str">
        <f>K3&amp;"_"&amp;O3</f>
        <v>5_N</v>
      </c>
      <c r="C3" s="9">
        <v>41883</v>
      </c>
      <c r="E3" s="9">
        <v>41883</v>
      </c>
      <c r="G3" t="s">
        <v>83</v>
      </c>
      <c r="I3" t="s">
        <v>84</v>
      </c>
      <c r="K3" t="s">
        <v>81</v>
      </c>
      <c r="L3" t="s">
        <v>93</v>
      </c>
      <c r="M3" t="s">
        <v>76</v>
      </c>
      <c r="N3" t="s">
        <v>85</v>
      </c>
      <c r="O3" t="s">
        <v>80</v>
      </c>
      <c r="P3" t="s">
        <v>86</v>
      </c>
      <c r="Q3" t="s">
        <v>87</v>
      </c>
      <c r="U3" t="s">
        <v>88</v>
      </c>
      <c r="AB3" t="s">
        <v>89</v>
      </c>
      <c r="AC3" t="s">
        <v>90</v>
      </c>
      <c r="AD3" t="s">
        <v>89</v>
      </c>
      <c r="AE3" t="s">
        <v>90</v>
      </c>
      <c r="AG3" s="9">
        <v>41883</v>
      </c>
      <c r="AI3" s="9">
        <v>41883</v>
      </c>
    </row>
    <row r="4" spans="1:35" x14ac:dyDescent="0.25">
      <c r="A4" t="str">
        <f t="shared" ref="A3:A4" si="0">K4&amp;"_"&amp;O4</f>
        <v>7_E</v>
      </c>
      <c r="C4" s="9">
        <v>39692</v>
      </c>
      <c r="E4" s="9">
        <v>39692</v>
      </c>
      <c r="G4" t="s">
        <v>83</v>
      </c>
      <c r="I4" t="s">
        <v>84</v>
      </c>
      <c r="K4" t="s">
        <v>82</v>
      </c>
      <c r="L4" t="s">
        <v>92</v>
      </c>
      <c r="M4" t="s">
        <v>76</v>
      </c>
      <c r="N4" t="s">
        <v>85</v>
      </c>
      <c r="O4" t="s">
        <v>78</v>
      </c>
      <c r="P4" t="s">
        <v>86</v>
      </c>
      <c r="Q4" t="s">
        <v>87</v>
      </c>
      <c r="U4" t="s">
        <v>88</v>
      </c>
      <c r="AB4" t="s">
        <v>89</v>
      </c>
      <c r="AC4" t="s">
        <v>90</v>
      </c>
      <c r="AD4" t="s">
        <v>89</v>
      </c>
      <c r="AE4" t="s">
        <v>90</v>
      </c>
      <c r="AF4" t="s">
        <v>91</v>
      </c>
      <c r="AG4" s="9">
        <v>39692</v>
      </c>
      <c r="AI4" s="9">
        <v>39692</v>
      </c>
    </row>
  </sheetData>
  <sortState xmlns:xlrd2="http://schemas.microsoft.com/office/spreadsheetml/2017/richdata2" ref="A3:AI5">
    <sortCondition ref="K3:K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4"/>
  <sheetViews>
    <sheetView workbookViewId="0">
      <pane ySplit="1" topLeftCell="A2" activePane="bottomLeft" state="frozen"/>
      <selection pane="bottomLeft" activeCell="A4" sqref="A4"/>
    </sheetView>
  </sheetViews>
  <sheetFormatPr defaultColWidth="14.7109375" defaultRowHeight="15" x14ac:dyDescent="0.25"/>
  <sheetData>
    <row r="1" spans="1:1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</row>
    <row r="2" spans="1:19" s="16" customFormat="1" ht="30" x14ac:dyDescent="0.25">
      <c r="A2" s="16" t="s">
        <v>72</v>
      </c>
      <c r="B2" s="16" t="s">
        <v>30</v>
      </c>
      <c r="C2" s="16" t="s">
        <v>40</v>
      </c>
      <c r="D2" s="16" t="s">
        <v>41</v>
      </c>
      <c r="E2" s="16" t="s">
        <v>36</v>
      </c>
      <c r="F2" s="16" t="s">
        <v>42</v>
      </c>
      <c r="G2" s="16" t="s">
        <v>43</v>
      </c>
      <c r="H2" s="16" t="s">
        <v>39</v>
      </c>
      <c r="I2" s="16" t="s">
        <v>44</v>
      </c>
      <c r="J2" s="16" t="s">
        <v>45</v>
      </c>
      <c r="K2" s="16" t="s">
        <v>46</v>
      </c>
      <c r="L2" s="16" t="s">
        <v>47</v>
      </c>
      <c r="M2" s="16" t="s">
        <v>48</v>
      </c>
      <c r="N2" s="16" t="s">
        <v>31</v>
      </c>
      <c r="O2" s="16" t="s">
        <v>34</v>
      </c>
      <c r="P2" s="16" t="s">
        <v>33</v>
      </c>
      <c r="Q2" s="16" t="s">
        <v>49</v>
      </c>
      <c r="R2" s="16" t="s">
        <v>27</v>
      </c>
      <c r="S2" s="16" t="s">
        <v>28</v>
      </c>
    </row>
    <row r="3" spans="1:19" x14ac:dyDescent="0.25">
      <c r="A3" t="str">
        <f>M3&amp;"_"&amp;P3</f>
        <v>5_N</v>
      </c>
      <c r="B3" t="s">
        <v>94</v>
      </c>
      <c r="C3" t="s">
        <v>40</v>
      </c>
      <c r="E3" s="13">
        <v>43003</v>
      </c>
      <c r="H3" s="13">
        <v>43003</v>
      </c>
      <c r="J3" t="s">
        <v>83</v>
      </c>
      <c r="L3" t="s">
        <v>84</v>
      </c>
      <c r="M3">
        <v>5</v>
      </c>
      <c r="N3" t="s">
        <v>95</v>
      </c>
      <c r="O3" t="s">
        <v>76</v>
      </c>
      <c r="P3" t="s">
        <v>80</v>
      </c>
      <c r="Q3" t="s">
        <v>86</v>
      </c>
      <c r="R3" t="s">
        <v>96</v>
      </c>
      <c r="S3" t="s">
        <v>97</v>
      </c>
    </row>
    <row r="4" spans="1:19" x14ac:dyDescent="0.25">
      <c r="A4" t="str">
        <f>M4&amp;"_"&amp;P4</f>
        <v>7_E</v>
      </c>
      <c r="B4" t="s">
        <v>94</v>
      </c>
      <c r="C4" t="s">
        <v>40</v>
      </c>
      <c r="E4" s="13">
        <v>41239</v>
      </c>
      <c r="H4" s="13">
        <v>41239</v>
      </c>
      <c r="J4" t="s">
        <v>83</v>
      </c>
      <c r="L4" t="s">
        <v>84</v>
      </c>
      <c r="M4">
        <v>7</v>
      </c>
      <c r="N4" t="s">
        <v>98</v>
      </c>
      <c r="O4" t="s">
        <v>76</v>
      </c>
      <c r="P4" t="s">
        <v>78</v>
      </c>
      <c r="Q4" t="s">
        <v>86</v>
      </c>
      <c r="R4" t="s">
        <v>99</v>
      </c>
      <c r="S4" t="s">
        <v>97</v>
      </c>
    </row>
  </sheetData>
  <sortState xmlns:xlrd2="http://schemas.microsoft.com/office/spreadsheetml/2017/richdata2" ref="A3:S5">
    <sortCondition ref="A3:A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"/>
  <sheetViews>
    <sheetView workbookViewId="0">
      <pane ySplit="1" topLeftCell="A2" activePane="bottomLeft" state="frozen"/>
      <selection pane="bottomLeft" activeCell="A5" sqref="A5:XFD26592"/>
    </sheetView>
  </sheetViews>
  <sheetFormatPr defaultColWidth="14.7109375" defaultRowHeight="15" x14ac:dyDescent="0.25"/>
  <cols>
    <col min="2" max="2" width="14.7109375" style="15"/>
    <col min="3" max="3" width="13.85546875" style="15" bestFit="1" customWidth="1"/>
    <col min="14" max="15" width="14.7109375" style="14"/>
  </cols>
  <sheetData>
    <row r="1" spans="1:1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5" s="16" customFormat="1" ht="21" x14ac:dyDescent="0.25">
      <c r="A2" s="11" t="s">
        <v>72</v>
      </c>
      <c r="B2" s="11" t="s">
        <v>32</v>
      </c>
      <c r="C2" s="11" t="s">
        <v>33</v>
      </c>
      <c r="D2" s="11" t="s">
        <v>34</v>
      </c>
      <c r="E2" s="11" t="s">
        <v>35</v>
      </c>
      <c r="F2" s="11" t="s">
        <v>36</v>
      </c>
      <c r="G2" s="11" t="s">
        <v>37</v>
      </c>
      <c r="H2" s="11" t="s">
        <v>38</v>
      </c>
      <c r="I2" s="11" t="s">
        <v>39</v>
      </c>
      <c r="J2" s="11" t="s">
        <v>74</v>
      </c>
      <c r="N2" s="17"/>
      <c r="O2" s="17"/>
    </row>
    <row r="3" spans="1:15" ht="21" x14ac:dyDescent="0.25">
      <c r="A3" t="str">
        <f t="shared" ref="A3:A4" si="0">B3&amp;"_"&amp;J3</f>
        <v>5_N</v>
      </c>
      <c r="B3" s="18" t="s">
        <v>81</v>
      </c>
      <c r="C3" s="18" t="s">
        <v>79</v>
      </c>
      <c r="D3" s="18" t="s">
        <v>76</v>
      </c>
      <c r="E3" s="19">
        <v>41883</v>
      </c>
      <c r="F3" s="19">
        <v>41883</v>
      </c>
      <c r="G3" s="12"/>
      <c r="H3" s="19">
        <v>41883</v>
      </c>
      <c r="I3" s="19">
        <v>41883</v>
      </c>
      <c r="J3" s="18" t="s">
        <v>80</v>
      </c>
    </row>
    <row r="4" spans="1:15" ht="21" x14ac:dyDescent="0.25">
      <c r="A4" t="str">
        <f t="shared" si="0"/>
        <v>7_E</v>
      </c>
      <c r="B4" s="18" t="s">
        <v>82</v>
      </c>
      <c r="C4" s="18" t="s">
        <v>77</v>
      </c>
      <c r="D4" s="18" t="s">
        <v>76</v>
      </c>
      <c r="E4" s="19">
        <v>39692</v>
      </c>
      <c r="F4" s="19">
        <v>39692</v>
      </c>
      <c r="G4" s="12"/>
      <c r="H4" s="19">
        <v>39692</v>
      </c>
      <c r="I4" s="19">
        <v>39692</v>
      </c>
      <c r="J4" s="18" t="s">
        <v>78</v>
      </c>
    </row>
  </sheetData>
  <sortState xmlns:xlrd2="http://schemas.microsoft.com/office/spreadsheetml/2017/richdata2" ref="A3:O5">
    <sortCondition ref="B3:B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3"/>
  <sheetViews>
    <sheetView tabSelected="1" zoomScale="106" zoomScaleNormal="106" workbookViewId="0">
      <selection activeCell="I8" sqref="I8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11.7109375" bestFit="1" customWidth="1"/>
    <col min="5" max="5" width="12.5703125" bestFit="1" customWidth="1"/>
    <col min="9" max="9" width="10.85546875" bestFit="1" customWidth="1"/>
  </cols>
  <sheetData>
    <row r="1" spans="1:9" ht="31.5" x14ac:dyDescent="0.25">
      <c r="A1" s="4" t="s">
        <v>72</v>
      </c>
      <c r="B1" s="4" t="s">
        <v>22</v>
      </c>
      <c r="C1" s="11" t="s">
        <v>33</v>
      </c>
      <c r="D1" s="11" t="s">
        <v>34</v>
      </c>
      <c r="E1" s="11" t="s">
        <v>35</v>
      </c>
      <c r="F1" s="11" t="s">
        <v>36</v>
      </c>
      <c r="G1" s="11" t="s">
        <v>37</v>
      </c>
      <c r="H1" s="11" t="s">
        <v>38</v>
      </c>
      <c r="I1" s="11" t="s">
        <v>39</v>
      </c>
    </row>
    <row r="2" spans="1:9" x14ac:dyDescent="0.25">
      <c r="A2" s="10" t="s">
        <v>100</v>
      </c>
      <c r="B2" t="str">
        <f>_xlfn.IFNA(VLOOKUP($A2,HCM!$A$3:$A$3410,1,FALSE),"Not Loaded")</f>
        <v>5_N</v>
      </c>
      <c r="C2" t="str">
        <f>IF($B2="Not Loaded","Not Loaded",IF(VLOOKUP($B2,STG!$A$3:$Z$3152,15,FALSE)=VLOOKUP($B2,HDL!$A$3:$Z$3146,16,FALSE),IF(VLOOKUP($B2,HDL!$A$3:$Z$3146,16,FALSE)=VLOOKUP($B2,HCM!$A$3:$Z$3410,10,FALSE),"OK","HCM&lt;&gt;HDL"),"STG&lt;&gt;HDL"))</f>
        <v>OK</v>
      </c>
      <c r="D2" t="str">
        <f>IF($B2="Not Loaded","Not Loaded",IF(VLOOKUP($B2,STG!$A$3:$Z$3152,13,FALSE)=VLOOKUP($B2,HDL!$A$3:$Z$3146,15,FALSE),IF(VLOOKUP($B2,HDL!$A$3:$Z$3146,15,FALSE)=VLOOKUP($B2,HCM!$A$3:$Z$3410,4,FALSE),"OK","HCM&lt;&gt;HDL"),"STG&lt;&gt;HDL"))</f>
        <v>OK</v>
      </c>
      <c r="E2" t="str">
        <f>IF($B2="Not Loaded","Not Loaded",IF(VLOOKUP($B2,STG!$A$3:$AI$3152,35,FALSE)=VLOOKUP($B2,HCM!$A$3:$Z$3410,5,FALSE),"OK","STG&lt;&gt;HCM"))</f>
        <v>OK</v>
      </c>
      <c r="F2" t="str">
        <f>IF($B2="Not Loaded","Not Loaded",IF(VLOOKUP($B2,STG!$A$3:$Z$3152,3,FALSE)=VLOOKUP($B2,HDL!$A$3:$Z$3146,5,FALSE),IF(VLOOKUP($B2,HDL!$A$3:$Z$3146,5,FALSE)=VLOOKUP($B2,HCM!$A$3:$Z$3410,6,FALSE),"OK","HCM&lt;&gt;HDL"),"STG&lt;&gt;HDL"))</f>
        <v>STG&lt;&gt;HDL</v>
      </c>
      <c r="G2" t="str">
        <f>IF($B2="Not Loaded","Not Loaded",IF(VLOOKUP($B2,STG!$A$3:$AH$3152,34,FALSE)=VLOOKUP($B2,HDL!$A$3:$Z$3146,6,FALSE),IF(VLOOKUP($B2,HDL!$A$3:$Z$3146,6,FALSE)=VLOOKUP($B2,HCM!$A$3:$Z$3410,7,FALSE),"OK","HCM&lt;&gt;HDL"),"STG&lt;&gt;HDL"))</f>
        <v>OK</v>
      </c>
      <c r="H2" t="str">
        <f>IF($B2="Not Loaded","Not Loaded",IF(VLOOKUP($B2,STG!$A$3:$AG$3152,33,FALSE)=VLOOKUP($B2,HCM!$A$3:$Z$3410,8,FALSE),"OK","STG&lt;&gt;HCM"))</f>
        <v>OK</v>
      </c>
      <c r="I2" t="str">
        <f>IF($B2="Not Loaded","Not Loaded",IF(VLOOKUP($B2,STG!$A$3:$Z$3152,5,FALSE)=VLOOKUP($B2,HDL!$A$3:$Z$3146,8,FALSE),IF(VLOOKUP($B2,HDL!$A$3:$Z$3146,8,FALSE)=VLOOKUP($B2,HCM!$A$3:$Z$3410,9,FALSE),"OK","HCM&lt;&gt;HDL"),"STG&lt;&gt;HDL"))</f>
        <v>STG&lt;&gt;HDL</v>
      </c>
    </row>
    <row r="3" spans="1:9" x14ac:dyDescent="0.25">
      <c r="A3" s="10" t="s">
        <v>101</v>
      </c>
      <c r="B3" t="str">
        <f>_xlfn.IFNA(VLOOKUP($A3,HCM!$A$3:$A$3410,1,FALSE),"Not Loaded")</f>
        <v>7_E</v>
      </c>
      <c r="C3" t="str">
        <f>IF($B3="Not Loaded","Not Loaded",IF(VLOOKUP($B3,STG!$A$3:$Z$3152,15,FALSE)=VLOOKUP($B3,HDL!$A$3:$Z$3146,16,FALSE),IF(VLOOKUP($B3,HDL!$A$3:$Z$3146,16,FALSE)=VLOOKUP($B3,HCM!$A$3:$Z$3410,10,FALSE),"OK","HCM&lt;&gt;HDL"),"STG&lt;&gt;HDL"))</f>
        <v>OK</v>
      </c>
      <c r="D3" t="str">
        <f>IF($B3="Not Loaded","Not Loaded",IF(VLOOKUP($B3,STG!$A$3:$Z$3152,13,FALSE)=VLOOKUP($B3,HDL!$A$3:$Z$3146,15,FALSE),IF(VLOOKUP($B3,HDL!$A$3:$Z$3146,15,FALSE)=VLOOKUP($B3,HCM!$A$3:$Z$3410,4,FALSE),"OK","HCM&lt;&gt;HDL"),"STG&lt;&gt;HDL"))</f>
        <v>OK</v>
      </c>
      <c r="E3" t="str">
        <f>IF($B3="Not Loaded","Not Loaded",IF(VLOOKUP($B3,STG!$A$3:$AI$3152,35,FALSE)=VLOOKUP($B3,HCM!$A$3:$Z$3410,5,FALSE),"OK","STG&lt;&gt;HCM"))</f>
        <v>OK</v>
      </c>
      <c r="F3" t="str">
        <f>IF($B3="Not Loaded","Not Loaded",IF(VLOOKUP($B3,STG!$A$3:$Z$3152,3,FALSE)=VLOOKUP($B3,HDL!$A$3:$Z$3146,5,FALSE),IF(VLOOKUP($B3,HDL!$A$3:$Z$3146,5,FALSE)=VLOOKUP($B3,HCM!$A$3:$Z$3410,6,FALSE),"OK","HCM&lt;&gt;HDL"),"STG&lt;&gt;HDL"))</f>
        <v>STG&lt;&gt;HDL</v>
      </c>
      <c r="G3" t="str">
        <f>IF($B3="Not Loaded","Not Loaded",IF(VLOOKUP($B3,STG!$A$3:$AH$3152,34,FALSE)=VLOOKUP($B3,HDL!$A$3:$Z$3146,6,FALSE),IF(VLOOKUP($B3,HDL!$A$3:$Z$3146,6,FALSE)=VLOOKUP($B3,HCM!$A$3:$Z$3410,7,FALSE),"OK","HCM&lt;&gt;HDL"),"STG&lt;&gt;HDL"))</f>
        <v>OK</v>
      </c>
      <c r="H3" t="str">
        <f>IF($B3="Not Loaded","Not Loaded",IF(VLOOKUP($B3,STG!$A$3:$AG$3152,33,FALSE)=VLOOKUP($B3,HCM!$A$3:$Z$3410,8,FALSE),"OK","STG&lt;&gt;HCM"))</f>
        <v>OK</v>
      </c>
      <c r="I3" t="str">
        <f>IF($B3="Not Loaded","Not Loaded",IF(VLOOKUP($B3,STG!$A$3:$Z$3152,5,FALSE)=VLOOKUP($B3,HDL!$A$3:$Z$3146,8,FALSE),IF(VLOOKUP($B3,HDL!$A$3:$Z$3146,8,FALSE)=VLOOKUP($B3,HCM!$A$3:$Z$3410,9,FALSE),"OK","HCM&lt;&gt;HDL"),"STG&lt;&gt;HDL"))</f>
        <v>STG&lt;&gt;HDL</v>
      </c>
    </row>
  </sheetData>
  <conditionalFormatting sqref="C2:I3">
    <cfRule type="cellIs" dxfId="7" priority="79" operator="notEqual">
      <formula>"OK"</formula>
    </cfRule>
    <cfRule type="cellIs" dxfId="6" priority="80" operator="equal">
      <formula>"OK"</formula>
    </cfRule>
  </conditionalFormatting>
  <conditionalFormatting sqref="C2:I3">
    <cfRule type="cellIs" dxfId="5" priority="69" stopIfTrue="1" operator="equal">
      <formula>"Not Loaded"</formula>
    </cfRule>
  </conditionalFormatting>
  <conditionalFormatting sqref="C2:C3 D2:I2 C3:I3">
    <cfRule type="cellIs" dxfId="4" priority="64" operator="notEqual">
      <formula>"OK"</formula>
    </cfRule>
    <cfRule type="cellIs" dxfId="3" priority="65" operator="equal">
      <formula>"OK"</formula>
    </cfRule>
  </conditionalFormatting>
  <conditionalFormatting sqref="C2:C3 D2:I2 C3:I3">
    <cfRule type="cellIs" dxfId="2" priority="63" stopIfTrue="1" operator="equal">
      <formula>"Not Loaded"</formula>
    </cfRule>
  </conditionalFormatting>
  <conditionalFormatting sqref="C2:I3">
    <cfRule type="cellIs" dxfId="1" priority="33" stopIfTrue="1" operator="equal">
      <formula>"Not Loaded"</formula>
    </cfRule>
  </conditionalFormatting>
  <conditionalFormatting sqref="A2:A3">
    <cfRule type="duplicateValues" dxfId="0" priority="8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961DC-28D0-44C2-A7E5-2C50B18F87AD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9e5ebb6e-1584-4dc0-b988-3e8cf38876a9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ac6a0247-43fa-4535-a5fb-6906f8e53d52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C8631D-F60D-4904-8E65-0AA8A10501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2021-07-05T14:39:31Z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