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92DEA354-01EA-4ED6-9201-73E617131C5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6" r:id="rId1"/>
    <sheet name="STG" sheetId="1" r:id="rId2"/>
    <sheet name="HDL" sheetId="2" r:id="rId3"/>
    <sheet name="HCM" sheetId="3" r:id="rId4"/>
    <sheet name="REC" sheetId="4" r:id="rId5"/>
  </sheets>
  <definedNames>
    <definedName name="_xlnm._FilterDatabase" localSheetId="3" hidden="1">HCM!$A$2:$J$4</definedName>
    <definedName name="_xlnm._FilterDatabase" localSheetId="2" hidden="1">HDL!$A$2:$AE$4</definedName>
    <definedName name="_xlnm._FilterDatabase" localSheetId="4" hidden="1">REC!$A$1:$M$3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3" i="3"/>
  <c r="A4" i="3"/>
  <c r="A4" i="1"/>
  <c r="A3" i="1"/>
  <c r="D8" i="6" l="1"/>
  <c r="C8" i="6" l="1"/>
  <c r="E8" i="6" l="1"/>
  <c r="B3" i="4"/>
  <c r="B2" i="4"/>
  <c r="L2" i="4" l="1"/>
  <c r="J2" i="4"/>
  <c r="M2" i="4"/>
  <c r="K2" i="4"/>
  <c r="I2" i="4"/>
  <c r="H2" i="4"/>
  <c r="F2" i="4"/>
  <c r="G2" i="4"/>
  <c r="E2" i="4"/>
  <c r="D2" i="4"/>
  <c r="K3" i="4"/>
  <c r="M3" i="4"/>
  <c r="L3" i="4"/>
  <c r="J3" i="4"/>
  <c r="I3" i="4"/>
  <c r="G3" i="4"/>
  <c r="H3" i="4"/>
  <c r="F3" i="4"/>
  <c r="D3" i="4"/>
  <c r="E3" i="4"/>
  <c r="C2" i="4"/>
  <c r="C3" i="4"/>
  <c r="O9" i="6" l="1"/>
  <c r="O11" i="6"/>
  <c r="O12" i="6"/>
  <c r="O10" i="6"/>
  <c r="N9" i="6"/>
  <c r="N12" i="6"/>
  <c r="N10" i="6"/>
  <c r="N11" i="6"/>
  <c r="Q9" i="6"/>
  <c r="Q11" i="6"/>
  <c r="Q12" i="6"/>
  <c r="Q10" i="6"/>
  <c r="P9" i="6"/>
  <c r="P12" i="6"/>
  <c r="P10" i="6"/>
  <c r="P11" i="6"/>
  <c r="J9" i="6"/>
  <c r="H9" i="6"/>
  <c r="K10" i="6"/>
  <c r="G10" i="6"/>
  <c r="L9" i="6"/>
  <c r="M9" i="6"/>
  <c r="I10" i="6"/>
  <c r="H12" i="6"/>
  <c r="H11" i="6"/>
  <c r="J12" i="6"/>
  <c r="J11" i="6"/>
  <c r="K11" i="6"/>
  <c r="K12" i="6"/>
  <c r="G9" i="6"/>
  <c r="G12" i="6"/>
  <c r="I11" i="6"/>
  <c r="I12" i="6"/>
  <c r="L12" i="6"/>
  <c r="L11" i="6"/>
  <c r="M12" i="6"/>
  <c r="M11" i="6"/>
  <c r="H10" i="6"/>
  <c r="J10" i="6"/>
  <c r="K9" i="6"/>
  <c r="G11" i="6"/>
  <c r="I9" i="6"/>
  <c r="L10" i="6"/>
  <c r="M10" i="6"/>
  <c r="Q13" i="6" l="1"/>
  <c r="O13" i="6"/>
  <c r="P13" i="6"/>
  <c r="N13" i="6"/>
  <c r="H13" i="6"/>
  <c r="J13" i="6"/>
  <c r="M13" i="6"/>
  <c r="K13" i="6"/>
  <c r="L13" i="6"/>
  <c r="I13" i="6"/>
  <c r="G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M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1 record manually entered for Expenditure type error - Type value set to "Technician"</t>
        </r>
      </text>
    </comment>
  </commentList>
</comments>
</file>

<file path=xl/sharedStrings.xml><?xml version="1.0" encoding="utf-8"?>
<sst xmlns="http://schemas.openxmlformats.org/spreadsheetml/2006/main" count="203" uniqueCount="90">
  <si>
    <t>EFFECTIVE_START_DATE</t>
  </si>
  <si>
    <t>POSITION_CODE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</si>
  <si>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</si>
  <si>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</si>
  <si>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</si>
  <si>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</si>
  <si>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</si>
  <si>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</si>
  <si>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</si>
  <si>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</si>
  <si>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</si>
  <si>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</si>
  <si>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</si>
  <si>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</si>
  <si>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</si>
  <si>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</si>
  <si>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</si>
  <si>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</si>
  <si>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SOURCESYSTEMOWNER</t>
  </si>
  <si>
    <t>SOURCESYSTEMID</t>
  </si>
  <si>
    <t>Unique Identifier</t>
  </si>
  <si>
    <t>Loaded ?</t>
  </si>
  <si>
    <t>Data Migration Reconciliation</t>
  </si>
  <si>
    <t>Object</t>
  </si>
  <si>
    <t>Date</t>
  </si>
  <si>
    <t xml:space="preserve">Environment </t>
  </si>
  <si>
    <t>Staging</t>
  </si>
  <si>
    <t>HDL</t>
  </si>
  <si>
    <t>HCM</t>
  </si>
  <si>
    <t>Count</t>
  </si>
  <si>
    <t>Not Loaded</t>
  </si>
  <si>
    <t>OK</t>
  </si>
  <si>
    <t>STG&lt;&gt;HDL</t>
  </si>
  <si>
    <t>HCM&lt;&gt;HDL</t>
  </si>
  <si>
    <t>Total Records</t>
  </si>
  <si>
    <t>Position EFF</t>
  </si>
  <si>
    <t>POS_EIT_EFF_FLEX</t>
  </si>
  <si>
    <t>EFF_CATEGORY_CODE</t>
  </si>
  <si>
    <t>SEQUENCE_NUMBER</t>
  </si>
  <si>
    <t>BUSINESS_UNIT_NAME</t>
  </si>
  <si>
    <t>PROJECTID_DISPLAY</t>
  </si>
  <si>
    <t>UOBTASK_DISPLAY</t>
  </si>
  <si>
    <t>EXPENDITURETYPE_DISPLAY</t>
  </si>
  <si>
    <t>EXPENDITUREORG_DISPLAY</t>
  </si>
  <si>
    <t>START_DATE</t>
  </si>
  <si>
    <t>END_DATE</t>
  </si>
  <si>
    <t>PERCENTAGE_SPLIT</t>
  </si>
  <si>
    <t>CREATIONDATE</t>
  </si>
  <si>
    <t>CREATEDBY</t>
  </si>
  <si>
    <t>LASTUPDATEDATE</t>
  </si>
  <si>
    <t>LASTUPDATEDBY</t>
  </si>
  <si>
    <t>PositionExtraInfo</t>
  </si>
  <si>
    <t>FLEX_PER_POSITIONS_EIT_EFF</t>
  </si>
  <si>
    <t>PositionCode</t>
  </si>
  <si>
    <t>EffectiveStartDate</t>
  </si>
  <si>
    <t>SequenceNumber</t>
  </si>
  <si>
    <t>BusinessUnitName</t>
  </si>
  <si>
    <t>projectId_Display</t>
  </si>
  <si>
    <t>uobTask_Display</t>
  </si>
  <si>
    <t>expTypeDisp</t>
  </si>
  <si>
    <t>expOrgDisp</t>
  </si>
  <si>
    <t>StartDate</t>
  </si>
  <si>
    <t>EndDate</t>
  </si>
  <si>
    <t>percentageSplit</t>
  </si>
  <si>
    <t>SourceSystemOwner</t>
  </si>
  <si>
    <t>SourceSystemId</t>
  </si>
  <si>
    <t>PROD</t>
  </si>
  <si>
    <t>PositionExtraInformation</t>
  </si>
  <si>
    <t>Project Costing</t>
  </si>
  <si>
    <t>POS_EIT</t>
  </si>
  <si>
    <t>1</t>
  </si>
  <si>
    <t>UOB Business Unit</t>
  </si>
  <si>
    <t>1.1</t>
  </si>
  <si>
    <t>DATA_MIGRATION</t>
  </si>
  <si>
    <t>2</t>
  </si>
  <si>
    <t>Research Fellow</t>
  </si>
  <si>
    <t>Physics and Astronomy</t>
  </si>
  <si>
    <t>80</t>
  </si>
  <si>
    <t>20</t>
  </si>
  <si>
    <t>3062</t>
  </si>
  <si>
    <t>18528</t>
  </si>
  <si>
    <t>POS_EFF_3062_18528_1.1_Research Fellow_20181001</t>
  </si>
  <si>
    <t>20312</t>
  </si>
  <si>
    <t>POS_EFF_3062_20312_1.1_Research Fellow_20181001</t>
  </si>
  <si>
    <t>PER_INFO_14MAY2019</t>
  </si>
  <si>
    <t>Y</t>
  </si>
  <si>
    <t>24-MAY-2019</t>
  </si>
  <si>
    <t>SUBBA</t>
  </si>
  <si>
    <t>3062_1_43374</t>
  </si>
  <si>
    <t>3062_2_43374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</si>
</sst>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theme="1"/>
      <name val="Tahoma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Dialog"/>
    </font>
    <font>
      <sz val="11"/>
      <color theme="1"/>
      <name val="Calibri"/>
    </font>
    <font>
      <sz val="8"/>
      <color theme="1"/>
      <name val="Tahoma"/>
      <family val="2"/>
    </font>
    <font>
      <sz val="11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5" fillId="0" borderId="0" xfId="1" applyFont="1"/>
    <xf numFmtId="0" fontId="0" fillId="0" borderId="0" xfId="0" applyFont="1"/>
    <xf numFmtId="0" fontId="6" fillId="0" borderId="0" xfId="0" applyFont="1" applyAlignment="1">
      <alignment horizontal="right"/>
    </xf>
    <xf numFmtId="49" fontId="0" fillId="0" borderId="0" xfId="0" applyNumberFormat="1"/>
    <xf numFmtId="1" fontId="0" fillId="0" borderId="0" xfId="0" applyNumberFormat="1"/>
    <xf numFmtId="0" fontId="8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14" fontId="1" fillId="0" borderId="1" xfId="0" applyNumberFormat="1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4"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0</xdr:colOff>
      <xdr:row>3</xdr:row>
      <xdr:rowOff>142977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C15" sqref="C15"/>
    </sheetView>
  </sheetViews>
  <sheetFormatPr defaultRowHeight="15"/>
  <cols>
    <col min="9" max="9" width="10" bestFit="1" customWidth="1"/>
  </cols>
  <sheetData>
    <row r="1" spans="1:17" ht="21">
      <c r="G1" s="4" t="s">
        <v>22</v>
      </c>
    </row>
    <row r="2" spans="1:17">
      <c r="G2" t="s">
        <v>23</v>
      </c>
      <c r="I2" t="s">
        <v>35</v>
      </c>
    </row>
    <row r="3" spans="1:17">
      <c r="G3" t="s">
        <v>24</v>
      </c>
      <c r="I3" s="2">
        <v>43609</v>
      </c>
    </row>
    <row r="4" spans="1:17">
      <c r="G4" t="s">
        <v>25</v>
      </c>
      <c r="I4" t="s">
        <v>66</v>
      </c>
    </row>
    <row r="7" spans="1:17" ht="42.75">
      <c r="A7" s="5"/>
      <c r="C7" s="6" t="s">
        <v>26</v>
      </c>
      <c r="D7" s="6" t="s">
        <v>27</v>
      </c>
      <c r="E7" t="s">
        <v>28</v>
      </c>
      <c r="G7" s="14" t="s">
        <v>53</v>
      </c>
      <c r="H7" s="14" t="s">
        <v>54</v>
      </c>
      <c r="I7" s="14" t="s">
        <v>55</v>
      </c>
      <c r="J7" s="14" t="s">
        <v>56</v>
      </c>
      <c r="K7" s="14" t="s">
        <v>57</v>
      </c>
      <c r="L7" s="14" t="s">
        <v>58</v>
      </c>
      <c r="M7" s="14" t="s">
        <v>59</v>
      </c>
      <c r="N7" s="14" t="s">
        <v>60</v>
      </c>
      <c r="O7" s="14" t="s">
        <v>61</v>
      </c>
      <c r="P7" s="14" t="s">
        <v>62</v>
      </c>
      <c r="Q7" s="14" t="s">
        <v>63</v>
      </c>
    </row>
    <row r="8" spans="1:17">
      <c r="A8" s="7" t="s">
        <v>29</v>
      </c>
      <c r="C8">
        <f>COUNTA(STG!A3:A564)</f>
        <v>2</v>
      </c>
      <c r="D8">
        <f>COUNTA(HDL!A3:A563)</f>
        <v>2</v>
      </c>
      <c r="E8">
        <f>COUNTA(HCM!A3:A586)</f>
        <v>2</v>
      </c>
    </row>
    <row r="9" spans="1:17">
      <c r="A9" s="7" t="s">
        <v>30</v>
      </c>
      <c r="G9">
        <f>COUNTIF(REC!C$2:C$573,$A9)</f>
        <v>0</v>
      </c>
      <c r="H9">
        <f>COUNTIF(REC!D$2:D$573,$A9)</f>
        <v>0</v>
      </c>
      <c r="I9">
        <f>COUNTIF(REC!E$2:E$573,$A9)</f>
        <v>0</v>
      </c>
      <c r="J9">
        <f>COUNTIF(REC!F$2:F$573,$A9)</f>
        <v>0</v>
      </c>
      <c r="K9">
        <f>COUNTIF(REC!G$2:G$573,$A9)</f>
        <v>0</v>
      </c>
      <c r="L9">
        <f>COUNTIF(REC!H$2:H$573,$A9)</f>
        <v>0</v>
      </c>
      <c r="M9">
        <f>COUNTIF(REC!I$2:I$573,$A9)</f>
        <v>0</v>
      </c>
      <c r="N9">
        <f>COUNTIF(REC!J$2:J$573,$A9)</f>
        <v>0</v>
      </c>
      <c r="O9">
        <f>COUNTIF(REC!K$2:K$573,$A9)</f>
        <v>0</v>
      </c>
      <c r="P9">
        <f>COUNTIF(REC!L$2:L$573,$A9)</f>
        <v>0</v>
      </c>
      <c r="Q9">
        <f>COUNTIF(REC!M$2:M$573,$A9)</f>
        <v>0</v>
      </c>
    </row>
    <row r="10" spans="1:17">
      <c r="A10" s="7" t="s">
        <v>31</v>
      </c>
      <c r="G10">
        <f>COUNTIF(REC!C$2:C$573,$A10)</f>
        <v>2</v>
      </c>
      <c r="H10">
        <f>COUNTIF(REC!D$2:D$573,$A10)</f>
        <v>2</v>
      </c>
      <c r="I10">
        <f>COUNTIF(REC!E$2:E$573,$A10)</f>
        <v>2</v>
      </c>
      <c r="J10">
        <f>COUNTIF(REC!F$2:F$573,$A10)</f>
        <v>2</v>
      </c>
      <c r="K10">
        <f>COUNTIF(REC!G$2:G$573,$A10)</f>
        <v>2</v>
      </c>
      <c r="L10">
        <f>COUNTIF(REC!H$2:H$573,$A10)</f>
        <v>2</v>
      </c>
      <c r="M10">
        <f>COUNTIF(REC!I$2:I$573,$A10)</f>
        <v>2</v>
      </c>
      <c r="N10">
        <f>COUNTIF(REC!J$2:J$573,$A10)</f>
        <v>2</v>
      </c>
      <c r="O10">
        <f>COUNTIF(REC!K$2:K$573,$A10)</f>
        <v>2</v>
      </c>
      <c r="P10">
        <f>COUNTIF(REC!L$2:L$573,$A10)</f>
        <v>2</v>
      </c>
      <c r="Q10">
        <f>COUNTIF(REC!M$2:M$573,$A10)</f>
        <v>2</v>
      </c>
    </row>
    <row r="11" spans="1:17">
      <c r="A11" s="7" t="s">
        <v>32</v>
      </c>
      <c r="G11">
        <f>COUNTIF(REC!C$2:C$573,$A11)</f>
        <v>0</v>
      </c>
      <c r="H11">
        <f>COUNTIF(REC!D$2:D$573,$A11)</f>
        <v>0</v>
      </c>
      <c r="I11">
        <f>COUNTIF(REC!E$2:E$573,$A11)</f>
        <v>0</v>
      </c>
      <c r="J11">
        <f>COUNTIF(REC!F$2:F$573,$A11)</f>
        <v>0</v>
      </c>
      <c r="K11">
        <f>COUNTIF(REC!G$2:G$573,$A11)</f>
        <v>0</v>
      </c>
      <c r="L11">
        <f>COUNTIF(REC!H$2:H$573,$A11)</f>
        <v>0</v>
      </c>
      <c r="M11">
        <f>COUNTIF(REC!I$2:I$573,$A11)</f>
        <v>0</v>
      </c>
      <c r="N11">
        <f>COUNTIF(REC!J$2:J$573,$A11)</f>
        <v>0</v>
      </c>
      <c r="O11">
        <f>COUNTIF(REC!K$2:K$573,$A11)</f>
        <v>0</v>
      </c>
      <c r="P11">
        <f>COUNTIF(REC!L$2:L$573,$A11)</f>
        <v>0</v>
      </c>
      <c r="Q11">
        <f>COUNTIF(REC!M$2:M$573,$A11)</f>
        <v>0</v>
      </c>
    </row>
    <row r="12" spans="1:17">
      <c r="A12" s="7" t="s">
        <v>33</v>
      </c>
      <c r="G12">
        <f>COUNTIF(REC!C$2:C$573,$A12)</f>
        <v>0</v>
      </c>
      <c r="H12">
        <f>COUNTIF(REC!D$2:D$573,$A12)</f>
        <v>0</v>
      </c>
      <c r="I12">
        <f>COUNTIF(REC!E$2:E$573,$A12)</f>
        <v>0</v>
      </c>
      <c r="J12">
        <f>COUNTIF(REC!F$2:F$573,$A12)</f>
        <v>0</v>
      </c>
      <c r="K12">
        <f>COUNTIF(REC!G$2:G$573,$A12)</f>
        <v>0</v>
      </c>
      <c r="L12">
        <f>COUNTIF(REC!H$2:H$573,$A12)</f>
        <v>0</v>
      </c>
      <c r="M12">
        <f>COUNTIF(REC!I$2:I$573,$A12)</f>
        <v>0</v>
      </c>
      <c r="N12">
        <f>COUNTIF(REC!J$2:J$573,$A12)</f>
        <v>0</v>
      </c>
      <c r="O12">
        <f>COUNTIF(REC!K$2:K$573,$A12)</f>
        <v>0</v>
      </c>
      <c r="P12">
        <f>COUNTIF(REC!L$2:L$573,$A12)</f>
        <v>0</v>
      </c>
      <c r="Q12">
        <f>COUNTIF(REC!M$2:M$573,$A12)</f>
        <v>0</v>
      </c>
    </row>
    <row r="13" spans="1:17">
      <c r="A13" s="8" t="s">
        <v>34</v>
      </c>
      <c r="B13" s="8"/>
      <c r="C13" s="8"/>
      <c r="D13" s="8"/>
      <c r="G13" s="8">
        <f>SUM(G9:G12)</f>
        <v>2</v>
      </c>
      <c r="H13" s="8">
        <f t="shared" ref="H13:M13" si="0">SUM(H9:H12)</f>
        <v>2</v>
      </c>
      <c r="I13" s="8">
        <f t="shared" si="0"/>
        <v>2</v>
      </c>
      <c r="J13" s="8">
        <f t="shared" si="0"/>
        <v>2</v>
      </c>
      <c r="K13" s="8">
        <f t="shared" si="0"/>
        <v>2</v>
      </c>
      <c r="L13" s="8">
        <f t="shared" si="0"/>
        <v>2</v>
      </c>
      <c r="M13" s="8">
        <f t="shared" si="0"/>
        <v>2</v>
      </c>
      <c r="N13" s="8">
        <f t="shared" ref="N13:Q13" si="1">SUM(N9:N12)</f>
        <v>2</v>
      </c>
      <c r="O13" s="8">
        <f t="shared" si="1"/>
        <v>2</v>
      </c>
      <c r="P13" s="8">
        <f t="shared" si="1"/>
        <v>2</v>
      </c>
      <c r="Q13" s="8">
        <f t="shared" si="1"/>
        <v>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"/>
  <sheetViews>
    <sheetView workbookViewId="0">
      <selection activeCell="A5" sqref="A5:XFD2437"/>
    </sheetView>
  </sheetViews>
  <sheetFormatPr defaultColWidth="13.7109375" defaultRowHeight="15"/>
  <cols>
    <col min="1" max="1" width="16.42578125" bestFit="1" customWidth="1"/>
    <col min="15" max="19" width="13.7109375" style="10"/>
  </cols>
  <sheetData>
    <row r="1" spans="1:3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s="3" customFormat="1" ht="30">
      <c r="A2" s="3" t="s">
        <v>20</v>
      </c>
      <c r="B2" s="3" t="s">
        <v>36</v>
      </c>
      <c r="C2" s="3" t="s">
        <v>37</v>
      </c>
      <c r="D2" s="3" t="s">
        <v>1</v>
      </c>
      <c r="E2" s="3" t="s">
        <v>0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A2" s="3" t="s">
        <v>14</v>
      </c>
      <c r="AB2" s="3" t="s">
        <v>15</v>
      </c>
      <c r="AC2" s="3" t="s">
        <v>16</v>
      </c>
      <c r="AD2" s="3" t="s">
        <v>17</v>
      </c>
    </row>
    <row r="3" spans="1:30">
      <c r="A3" t="str">
        <f t="shared" ref="A3:A4" si="0">D3&amp;"_"&amp;F3&amp;"_"&amp;L3</f>
        <v>3062_1_43374</v>
      </c>
      <c r="B3" t="s">
        <v>68</v>
      </c>
      <c r="C3" t="s">
        <v>69</v>
      </c>
      <c r="D3" t="s">
        <v>79</v>
      </c>
      <c r="E3" s="2">
        <v>18629</v>
      </c>
      <c r="F3" t="s">
        <v>70</v>
      </c>
      <c r="G3" t="s">
        <v>71</v>
      </c>
      <c r="H3" t="s">
        <v>80</v>
      </c>
      <c r="I3" t="s">
        <v>72</v>
      </c>
      <c r="J3" t="s">
        <v>75</v>
      </c>
      <c r="K3" t="s">
        <v>76</v>
      </c>
      <c r="L3" s="2">
        <v>43374</v>
      </c>
      <c r="M3" s="2">
        <v>43830</v>
      </c>
      <c r="N3" t="s">
        <v>78</v>
      </c>
      <c r="O3"/>
      <c r="P3"/>
      <c r="Q3"/>
      <c r="R3"/>
      <c r="S3"/>
      <c r="T3" t="s">
        <v>84</v>
      </c>
      <c r="U3" t="s">
        <v>85</v>
      </c>
      <c r="V3" t="s">
        <v>86</v>
      </c>
      <c r="AA3" t="s">
        <v>86</v>
      </c>
      <c r="AB3" t="s">
        <v>87</v>
      </c>
      <c r="AC3" t="s">
        <v>86</v>
      </c>
      <c r="AD3" t="s">
        <v>87</v>
      </c>
    </row>
    <row r="4" spans="1:30">
      <c r="A4" t="str">
        <f t="shared" si="0"/>
        <v>3062_2_43374</v>
      </c>
      <c r="B4" t="s">
        <v>68</v>
      </c>
      <c r="C4" t="s">
        <v>69</v>
      </c>
      <c r="D4" t="s">
        <v>79</v>
      </c>
      <c r="E4" s="2">
        <v>18629</v>
      </c>
      <c r="F4" t="s">
        <v>74</v>
      </c>
      <c r="G4" t="s">
        <v>71</v>
      </c>
      <c r="H4" t="s">
        <v>82</v>
      </c>
      <c r="I4" t="s">
        <v>72</v>
      </c>
      <c r="J4" t="s">
        <v>75</v>
      </c>
      <c r="K4" t="s">
        <v>76</v>
      </c>
      <c r="L4" s="2">
        <v>43374</v>
      </c>
      <c r="M4" s="2">
        <v>43830</v>
      </c>
      <c r="N4" t="s">
        <v>77</v>
      </c>
      <c r="O4"/>
      <c r="P4"/>
      <c r="Q4"/>
      <c r="R4"/>
      <c r="S4"/>
      <c r="T4" t="s">
        <v>84</v>
      </c>
      <c r="U4" t="s">
        <v>85</v>
      </c>
      <c r="V4" t="s">
        <v>86</v>
      </c>
      <c r="AA4" t="s">
        <v>86</v>
      </c>
      <c r="AB4" t="s">
        <v>87</v>
      </c>
      <c r="AC4" t="s">
        <v>86</v>
      </c>
      <c r="AD4" t="s">
        <v>87</v>
      </c>
    </row>
  </sheetData>
  <sortState xmlns:xlrd2="http://schemas.microsoft.com/office/spreadsheetml/2017/richdata2" ref="A3:AD4">
    <sortCondition ref="D3:D4"/>
    <sortCondition ref="F3:F4"/>
    <sortCondition ref="L3:L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workbookViewId="0">
      <selection activeCell="A5" sqref="A5:XFD2438"/>
    </sheetView>
  </sheetViews>
  <sheetFormatPr defaultColWidth="13.7109375" defaultRowHeight="15"/>
  <cols>
    <col min="2" max="6" width="10.42578125" style="10" bestFit="1" customWidth="1"/>
  </cols>
  <sheetData>
    <row r="1" spans="1:27">
      <c r="A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s="3" customFormat="1" ht="45">
      <c r="A2" s="3" t="s">
        <v>20</v>
      </c>
      <c r="B2" s="3" t="s">
        <v>36</v>
      </c>
      <c r="C2" s="3" t="s">
        <v>37</v>
      </c>
      <c r="D2" s="3" t="s">
        <v>1</v>
      </c>
      <c r="E2" s="3" t="s">
        <v>0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18</v>
      </c>
      <c r="P2" s="3" t="s">
        <v>19</v>
      </c>
      <c r="Q2" s="3" t="s">
        <v>7</v>
      </c>
      <c r="R2" s="3" t="s">
        <v>47</v>
      </c>
      <c r="S2" s="3" t="s">
        <v>48</v>
      </c>
      <c r="T2" s="3" t="s">
        <v>49</v>
      </c>
      <c r="U2" s="3" t="s">
        <v>50</v>
      </c>
    </row>
    <row r="3" spans="1:27">
      <c r="A3" t="str">
        <f t="shared" ref="A3:A4" si="0">D3&amp;"_"&amp;F3&amp;"_"&amp;L3</f>
        <v>3062_1_43374</v>
      </c>
      <c r="B3" t="s">
        <v>68</v>
      </c>
      <c r="C3" t="s">
        <v>69</v>
      </c>
      <c r="D3" t="s">
        <v>79</v>
      </c>
      <c r="E3" s="2">
        <v>18629</v>
      </c>
      <c r="F3" t="s">
        <v>70</v>
      </c>
      <c r="G3" t="s">
        <v>71</v>
      </c>
      <c r="H3" t="s">
        <v>80</v>
      </c>
      <c r="I3" t="s">
        <v>72</v>
      </c>
      <c r="J3" t="s">
        <v>75</v>
      </c>
      <c r="K3" t="s">
        <v>76</v>
      </c>
      <c r="L3" s="2">
        <v>43374</v>
      </c>
      <c r="M3" s="2">
        <v>43830</v>
      </c>
      <c r="N3" t="s">
        <v>78</v>
      </c>
      <c r="O3" t="s">
        <v>73</v>
      </c>
      <c r="P3" t="s">
        <v>81</v>
      </c>
      <c r="Q3" t="s">
        <v>84</v>
      </c>
      <c r="R3" t="s">
        <v>86</v>
      </c>
      <c r="S3" t="s">
        <v>87</v>
      </c>
      <c r="T3" t="s">
        <v>86</v>
      </c>
      <c r="U3" t="s">
        <v>87</v>
      </c>
      <c r="W3" s="9"/>
    </row>
    <row r="4" spans="1:27">
      <c r="A4" t="str">
        <f t="shared" si="0"/>
        <v>3062_2_43374</v>
      </c>
      <c r="B4" t="s">
        <v>68</v>
      </c>
      <c r="C4" t="s">
        <v>69</v>
      </c>
      <c r="D4" t="s">
        <v>79</v>
      </c>
      <c r="E4" s="2">
        <v>18629</v>
      </c>
      <c r="F4" t="s">
        <v>74</v>
      </c>
      <c r="G4" t="s">
        <v>71</v>
      </c>
      <c r="H4" t="s">
        <v>82</v>
      </c>
      <c r="I4" t="s">
        <v>72</v>
      </c>
      <c r="J4" t="s">
        <v>75</v>
      </c>
      <c r="K4" t="s">
        <v>76</v>
      </c>
      <c r="L4" s="2">
        <v>43374</v>
      </c>
      <c r="M4" s="2">
        <v>43830</v>
      </c>
      <c r="N4" t="s">
        <v>77</v>
      </c>
      <c r="O4" t="s">
        <v>73</v>
      </c>
      <c r="P4" t="s">
        <v>83</v>
      </c>
      <c r="Q4" t="s">
        <v>84</v>
      </c>
      <c r="R4" t="s">
        <v>86</v>
      </c>
      <c r="S4" t="s">
        <v>87</v>
      </c>
      <c r="T4" t="s">
        <v>86</v>
      </c>
      <c r="U4" t="s">
        <v>87</v>
      </c>
      <c r="W4" s="9"/>
    </row>
  </sheetData>
  <sortState xmlns:xlrd2="http://schemas.microsoft.com/office/spreadsheetml/2017/richdata2" ref="A3:AA4">
    <sortCondition ref="D3:D4"/>
    <sortCondition ref="F3:F4"/>
    <sortCondition ref="L3:L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A5" sqref="A5:XFD2414"/>
    </sheetView>
  </sheetViews>
  <sheetFormatPr defaultRowHeight="15"/>
  <cols>
    <col min="1" max="1" width="19.28515625" bestFit="1" customWidth="1"/>
    <col min="2" max="2" width="12.85546875" bestFit="1" customWidth="1"/>
    <col min="3" max="3" width="18.85546875" bestFit="1" customWidth="1"/>
    <col min="4" max="4" width="17" bestFit="1" customWidth="1"/>
    <col min="5" max="5" width="12.85546875" bestFit="1" customWidth="1"/>
    <col min="6" max="6" width="14" bestFit="1" customWidth="1"/>
    <col min="7" max="10" width="8.42578125" style="10" bestFit="1" customWidth="1"/>
  </cols>
  <sheetData>
    <row r="1" spans="1:1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ht="21">
      <c r="A2" s="1" t="s">
        <v>20</v>
      </c>
      <c r="B2" s="12" t="s">
        <v>51</v>
      </c>
      <c r="C2" s="12" t="s">
        <v>52</v>
      </c>
      <c r="D2" s="12" t="s">
        <v>37</v>
      </c>
      <c r="E2" s="12" t="s">
        <v>53</v>
      </c>
      <c r="F2" s="12" t="s">
        <v>54</v>
      </c>
      <c r="G2" s="12" t="s">
        <v>55</v>
      </c>
      <c r="H2" s="12" t="s">
        <v>56</v>
      </c>
      <c r="I2" s="12" t="s">
        <v>57</v>
      </c>
      <c r="J2" s="12" t="s">
        <v>58</v>
      </c>
      <c r="K2" s="12" t="s">
        <v>59</v>
      </c>
      <c r="L2" s="12" t="s">
        <v>60</v>
      </c>
      <c r="M2" s="12" t="s">
        <v>61</v>
      </c>
      <c r="N2" s="12" t="s">
        <v>62</v>
      </c>
      <c r="O2" s="12" t="s">
        <v>63</v>
      </c>
      <c r="P2" s="12" t="s">
        <v>64</v>
      </c>
      <c r="Q2" s="12" t="s">
        <v>65</v>
      </c>
    </row>
    <row r="3" spans="1:17" ht="63">
      <c r="A3" t="str">
        <f t="shared" ref="A3:A4" si="0">E3&amp;"_"&amp;G3&amp;"_"&amp;M3</f>
        <v>3062_1_43374</v>
      </c>
      <c r="B3" s="15" t="s">
        <v>67</v>
      </c>
      <c r="C3" s="15" t="s">
        <v>68</v>
      </c>
      <c r="D3" s="15" t="s">
        <v>69</v>
      </c>
      <c r="E3" s="15" t="s">
        <v>79</v>
      </c>
      <c r="F3" s="17">
        <v>18629</v>
      </c>
      <c r="G3" s="16" t="s">
        <v>70</v>
      </c>
      <c r="H3" s="15" t="s">
        <v>71</v>
      </c>
      <c r="I3" s="15" t="s">
        <v>80</v>
      </c>
      <c r="J3" s="15" t="s">
        <v>72</v>
      </c>
      <c r="K3" s="15" t="s">
        <v>75</v>
      </c>
      <c r="L3" s="15" t="s">
        <v>76</v>
      </c>
      <c r="M3" s="17">
        <v>43374</v>
      </c>
      <c r="N3" s="17">
        <v>43830</v>
      </c>
      <c r="O3" s="16" t="s">
        <v>78</v>
      </c>
      <c r="P3" s="15" t="s">
        <v>73</v>
      </c>
      <c r="Q3" s="15" t="s">
        <v>81</v>
      </c>
    </row>
    <row r="4" spans="1:17" ht="63">
      <c r="A4" t="str">
        <f t="shared" si="0"/>
        <v>3062_2_43374</v>
      </c>
      <c r="B4" s="15" t="s">
        <v>67</v>
      </c>
      <c r="C4" s="15" t="s">
        <v>68</v>
      </c>
      <c r="D4" s="15" t="s">
        <v>69</v>
      </c>
      <c r="E4" s="15" t="s">
        <v>79</v>
      </c>
      <c r="F4" s="17">
        <v>18629</v>
      </c>
      <c r="G4" s="16" t="s">
        <v>74</v>
      </c>
      <c r="H4" s="15" t="s">
        <v>71</v>
      </c>
      <c r="I4" s="15" t="s">
        <v>82</v>
      </c>
      <c r="J4" s="15" t="s">
        <v>72</v>
      </c>
      <c r="K4" s="15" t="s">
        <v>75</v>
      </c>
      <c r="L4" s="15" t="s">
        <v>76</v>
      </c>
      <c r="M4" s="17">
        <v>43374</v>
      </c>
      <c r="N4" s="17">
        <v>43830</v>
      </c>
      <c r="O4" s="16" t="s">
        <v>77</v>
      </c>
      <c r="P4" s="15" t="s">
        <v>73</v>
      </c>
      <c r="Q4" s="15" t="s">
        <v>83</v>
      </c>
    </row>
  </sheetData>
  <sortState xmlns:xlrd2="http://schemas.microsoft.com/office/spreadsheetml/2017/richdata2" ref="A3:R4">
    <sortCondition ref="E3:E4"/>
    <sortCondition ref="G3:G4"/>
    <sortCondition ref="M3:M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tabSelected="1" workbookViewId="0">
      <selection activeCell="F14" sqref="F14"/>
    </sheetView>
  </sheetViews>
  <sheetFormatPr defaultRowHeight="15"/>
  <cols>
    <col min="1" max="1" width="19.28515625" bestFit="1" customWidth="1"/>
    <col min="2" max="2" width="15.140625" bestFit="1" customWidth="1"/>
    <col min="3" max="9" width="11.140625" bestFit="1" customWidth="1"/>
    <col min="10" max="10" width="7.85546875" bestFit="1" customWidth="1"/>
    <col min="11" max="11" width="8.7109375" bestFit="1" customWidth="1"/>
    <col min="12" max="12" width="8.85546875" bestFit="1" customWidth="1"/>
  </cols>
  <sheetData>
    <row r="1" spans="1:13" s="13" customFormat="1" ht="28.5">
      <c r="A1" s="13" t="s">
        <v>20</v>
      </c>
      <c r="B1" s="13" t="s">
        <v>21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62</v>
      </c>
      <c r="M1" s="14" t="s">
        <v>63</v>
      </c>
    </row>
    <row r="2" spans="1:13">
      <c r="A2" t="s">
        <v>88</v>
      </c>
      <c r="B2" t="str">
        <f>_xlfn.IFNA(TEXT(VLOOKUP($A2,HCM!$A$3:$F$586,1,FALSE),"0"),"Not Loaded")</f>
        <v>3062_1_43374</v>
      </c>
      <c r="C2" t="str">
        <f>IF($B2="Not Loaded","Not Loaded",IF(VLOOKUP($A2,STG!$A$3:$AT$564,4,FALSE)=VLOOKUP($A2,HDL!$A$3:$AA$563,4,FALSE),IF(VLOOKUP($A2,HDL!$A$3:$AA$563,4,FALSE)=VLOOKUP($A2,HCM!$A$2:$M$586,5,FALSE),"OK","HCM&lt;&gt;HDL"),"STG&lt;&gt;HDL"))</f>
        <v>OK</v>
      </c>
      <c r="D2" t="str">
        <f>IF($B2="Not Loaded","Not Loaded",IF(VLOOKUP($A2,STG!$A$3:$AT$564,5,FALSE)=VLOOKUP($A2,HDL!$A$3:$AA$563,5,FALSE),IF(VLOOKUP($A2,HDL!$A$3:$AA$563,5,FALSE)=VLOOKUP($A2,HCM!$A$2:$M$586,6,FALSE),"OK","HCM&lt;&gt;HDL"),"STG&lt;&gt;HDL"))</f>
        <v>OK</v>
      </c>
      <c r="E2" t="str">
        <f>IF($B2="Not Loaded","Not Loaded",IF(VLOOKUP($A2,STG!$A$3:$AT$564,6,FALSE)=VLOOKUP($A2,HDL!$A$3:$AA$563,6,FALSE),IF(VLOOKUP($A2,HDL!$A$3:$AA$563,6,FALSE)=VLOOKUP($A2,HCM!$A$2:$M$586,7,FALSE),"OK","HCM&lt;&gt;HDL"),"STG&lt;&gt;HDL"))</f>
        <v>OK</v>
      </c>
      <c r="F2" t="str">
        <f>IF($B2="Not Loaded","Not Loaded",IF(VLOOKUP($A2,STG!$A$3:$AT$564,7,FALSE)=VLOOKUP($A2,HDL!$A$3:$AA$563,7,FALSE),IF(VLOOKUP($A2,HDL!$A$3:$AA$563,7,FALSE)=VLOOKUP($A2,HCM!$A$2:$M$586,8,FALSE),"OK","HCM&lt;&gt;HDL"),"STG&lt;&gt;HDL"))</f>
        <v>OK</v>
      </c>
      <c r="G2" t="str">
        <f>IF($B2="Not Loaded","Not Loaded",IF(VLOOKUP($A2,STG!$A$3:$AT$564,8,FALSE)=VLOOKUP($A2,HDL!$A$3:$AA$563,8,FALSE),IF(VLOOKUP($A2,HDL!$A$3:$AA$563,8,FALSE)=VLOOKUP($A2,HCM!$A$2:$M$586,9,FALSE),"OK","HCM&lt;&gt;HDL"),"STG&lt;&gt;HDL"))</f>
        <v>OK</v>
      </c>
      <c r="H2" t="str">
        <f>IF($B2="Not Loaded","Not Loaded",IF(VLOOKUP($A2,STG!$A$3:$AT$564,9,FALSE)=VLOOKUP($A2,HDL!$A$3:$AA$563,9,FALSE),IF(VLOOKUP($A2,HDL!$A$3:$AA$563,9,FALSE)=VLOOKUP($A2,HCM!$A$2:$M$586,10,FALSE),"OK","HCM&lt;&gt;HDL"),"STG&lt;&gt;HDL"))</f>
        <v>OK</v>
      </c>
      <c r="I2" t="str">
        <f>IF($B2="Not Loaded","Not Loaded",IF(VLOOKUP($A2,STG!$A$3:$AT$564,10,FALSE)=VLOOKUP($A2,HDL!$A$3:$AA$563,10,FALSE),IF(VLOOKUP($A2,HDL!$A$3:$AA$563,10,FALSE)=VLOOKUP($A2,HCM!$A$2:$M$586,11,FALSE),"OK","HCM&lt;&gt;HDL"),"STG&lt;&gt;HDL"))</f>
        <v>OK</v>
      </c>
      <c r="J2" t="str">
        <f>IF($B2="Not Loaded","Not Loaded",IF(VLOOKUP($A2,STG!$A$3:$AT$564,11,FALSE)=VLOOKUP($A2,HDL!$A$3:$AA$563,11,FALSE),IF(VLOOKUP($A2,HDL!$A$3:$AA$563,11,FALSE)=VLOOKUP($A2,HCM!$A$2:$M$586,12,FALSE),"OK","HCM&lt;&gt;HDL"),"STG&lt;&gt;HDL"))</f>
        <v>OK</v>
      </c>
      <c r="K2" t="str">
        <f>IF($B2="Not Loaded","Not Loaded",IF(VLOOKUP($A2,STG!$A$3:$AT$564,12,FALSE)=VLOOKUP($A2,HDL!$A$3:$AA$563,12,FALSE),IF(VLOOKUP($A2,HDL!$A$3:$AA$563,12,FALSE)=VLOOKUP($A2,HCM!$A$2:$M$586,13,FALSE),"OK","HCM&lt;&gt;HDL"),"STG&lt;&gt;HDL"))</f>
        <v>OK</v>
      </c>
      <c r="L2" t="str">
        <f>IF($B2="Not Loaded","Not Loaded",IF(VLOOKUP($A2,STG!$A$3:$AT$564,13,FALSE)=VLOOKUP($A2,HDL!$A$3:$AA$563,13,FALSE),IF(VLOOKUP($A2,HDL!$A$3:$AA$563,13,FALSE)=VLOOKUP($A2,HCM!$A$2:$P$586,14,FALSE),"OK","HCM&lt;&gt;HDL"),"STG&lt;&gt;HDL"))</f>
        <v>OK</v>
      </c>
      <c r="M2" t="str">
        <f>IF($B2="Not Loaded","Not Loaded",IF(VLOOKUP($A2,STG!$A$3:$AT$564,14,FALSE)=VLOOKUP($A2,HDL!$A$3:$AA$563,14,FALSE),IF(VLOOKUP($A2,HDL!$A$3:$AA$563,14,FALSE)=VLOOKUP($A2,HCM!$A$2:$P$586,15,FALSE),"OK","HCM&lt;&gt;HDL"),"STG&lt;&gt;HDL"))</f>
        <v>OK</v>
      </c>
    </row>
    <row r="3" spans="1:13">
      <c r="A3" t="s">
        <v>89</v>
      </c>
      <c r="B3" t="str">
        <f>_xlfn.IFNA(TEXT(VLOOKUP($A3,HCM!$A$3:$F$586,1,FALSE),"0"),"Not Loaded")</f>
        <v>3062_2_43374</v>
      </c>
      <c r="C3" t="str">
        <f>IF($B3="Not Loaded","Not Loaded",IF(VLOOKUP($A3,STG!$A$3:$AT$564,4,FALSE)=VLOOKUP($A3,HDL!$A$3:$AA$563,4,FALSE),IF(VLOOKUP($A3,HDL!$A$3:$AA$563,4,FALSE)=VLOOKUP($A3,HCM!$A$2:$M$586,5,FALSE),"OK","HCM&lt;&gt;HDL"),"STG&lt;&gt;HDL"))</f>
        <v>OK</v>
      </c>
      <c r="D3" t="str">
        <f>IF($B3="Not Loaded","Not Loaded",IF(VLOOKUP($A3,STG!$A$3:$AT$564,5,FALSE)=VLOOKUP($A3,HDL!$A$3:$AA$563,5,FALSE),IF(VLOOKUP($A3,HDL!$A$3:$AA$563,5,FALSE)=VLOOKUP($A3,HCM!$A$2:$M$586,6,FALSE),"OK","HCM&lt;&gt;HDL"),"STG&lt;&gt;HDL"))</f>
        <v>OK</v>
      </c>
      <c r="E3" t="str">
        <f>IF($B3="Not Loaded","Not Loaded",IF(VLOOKUP($A3,STG!$A$3:$AT$564,6,FALSE)=VLOOKUP($A3,HDL!$A$3:$AA$563,6,FALSE),IF(VLOOKUP($A3,HDL!$A$3:$AA$563,6,FALSE)=VLOOKUP($A3,HCM!$A$2:$M$586,7,FALSE),"OK","HCM&lt;&gt;HDL"),"STG&lt;&gt;HDL"))</f>
        <v>OK</v>
      </c>
      <c r="F3" t="str">
        <f>IF($B3="Not Loaded","Not Loaded",IF(VLOOKUP($A3,STG!$A$3:$AT$564,7,FALSE)=VLOOKUP($A3,HDL!$A$3:$AA$563,7,FALSE),IF(VLOOKUP($A3,HDL!$A$3:$AA$563,7,FALSE)=VLOOKUP($A3,HCM!$A$2:$M$586,8,FALSE),"OK","HCM&lt;&gt;HDL"),"STG&lt;&gt;HDL"))</f>
        <v>OK</v>
      </c>
      <c r="G3" t="str">
        <f>IF($B3="Not Loaded","Not Loaded",IF(VLOOKUP($A3,STG!$A$3:$AT$564,8,FALSE)=VLOOKUP($A3,HDL!$A$3:$AA$563,8,FALSE),IF(VLOOKUP($A3,HDL!$A$3:$AA$563,8,FALSE)=VLOOKUP($A3,HCM!$A$2:$M$586,9,FALSE),"OK","HCM&lt;&gt;HDL"),"STG&lt;&gt;HDL"))</f>
        <v>OK</v>
      </c>
      <c r="H3" t="str">
        <f>IF($B3="Not Loaded","Not Loaded",IF(VLOOKUP($A3,STG!$A$3:$AT$564,9,FALSE)=VLOOKUP($A3,HDL!$A$3:$AA$563,9,FALSE),IF(VLOOKUP($A3,HDL!$A$3:$AA$563,9,FALSE)=VLOOKUP($A3,HCM!$A$2:$M$586,10,FALSE),"OK","HCM&lt;&gt;HDL"),"STG&lt;&gt;HDL"))</f>
        <v>OK</v>
      </c>
      <c r="I3" t="str">
        <f>IF($B3="Not Loaded","Not Loaded",IF(VLOOKUP($A3,STG!$A$3:$AT$564,10,FALSE)=VLOOKUP($A3,HDL!$A$3:$AA$563,10,FALSE),IF(VLOOKUP($A3,HDL!$A$3:$AA$563,10,FALSE)=VLOOKUP($A3,HCM!$A$2:$M$586,11,FALSE),"OK","HCM&lt;&gt;HDL"),"STG&lt;&gt;HDL"))</f>
        <v>OK</v>
      </c>
      <c r="J3" t="str">
        <f>IF($B3="Not Loaded","Not Loaded",IF(VLOOKUP($A3,STG!$A$3:$AT$564,11,FALSE)=VLOOKUP($A3,HDL!$A$3:$AA$563,11,FALSE),IF(VLOOKUP($A3,HDL!$A$3:$AA$563,11,FALSE)=VLOOKUP($A3,HCM!$A$2:$M$586,12,FALSE),"OK","HCM&lt;&gt;HDL"),"STG&lt;&gt;HDL"))</f>
        <v>OK</v>
      </c>
      <c r="K3" t="str">
        <f>IF($B3="Not Loaded","Not Loaded",IF(VLOOKUP($A3,STG!$A$3:$AT$564,12,FALSE)=VLOOKUP($A3,HDL!$A$3:$AA$563,12,FALSE),IF(VLOOKUP($A3,HDL!$A$3:$AA$563,12,FALSE)=VLOOKUP($A3,HCM!$A$2:$M$586,13,FALSE),"OK","HCM&lt;&gt;HDL"),"STG&lt;&gt;HDL"))</f>
        <v>OK</v>
      </c>
      <c r="L3" t="str">
        <f>IF($B3="Not Loaded","Not Loaded",IF(VLOOKUP($A3,STG!$A$3:$AT$564,13,FALSE)=VLOOKUP($A3,HDL!$A$3:$AA$563,13,FALSE),IF(VLOOKUP($A3,HDL!$A$3:$AA$563,13,FALSE)=VLOOKUP($A3,HCM!$A$2:$P$586,14,FALSE),"OK","HCM&lt;&gt;HDL"),"STG&lt;&gt;HDL"))</f>
        <v>OK</v>
      </c>
      <c r="M3" t="str">
        <f>IF($B3="Not Loaded","Not Loaded",IF(VLOOKUP($A3,STG!$A$3:$AT$564,14,FALSE)=VLOOKUP($A3,HDL!$A$3:$AA$563,14,FALSE),IF(VLOOKUP($A3,HDL!$A$3:$AA$563,14,FALSE)=VLOOKUP($A3,HCM!$A$2:$P$586,15,FALSE),"OK","HCM&lt;&gt;HDL"),"STG&lt;&gt;HDL"))</f>
        <v>OK</v>
      </c>
    </row>
  </sheetData>
  <conditionalFormatting sqref="B2:M3">
    <cfRule type="cellIs" dxfId="3" priority="1" operator="equal">
      <formula>"HCM&lt;&gt;HDL"</formula>
    </cfRule>
    <cfRule type="cellIs" dxfId="2" priority="2" operator="equal">
      <formula>"STG&lt;&gt;HDL"</formula>
    </cfRule>
    <cfRule type="cellIs" dxfId="1" priority="3" operator="equal">
      <formula>"Not Loaded"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83B42-8AAB-4220-A934-931D0E13BF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160483-EE41-4107-8BF8-74FC24887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6A4F2-B35D-44D6-A89A-92E1F10F8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Raja (Personal Administration Account)</dc:creator>
  <cp:lastModifiedBy>Lokesh Shanbhag</cp:lastModifiedBy>
  <dcterms:created xsi:type="dcterms:W3CDTF">2018-10-31T09:47:54Z</dcterms:created>
  <dcterms:modified xsi:type="dcterms:W3CDTF">2021-07-05T15:27:25Z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