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ayc\Desktop\UNIVERISDAD\4\Teoria Decision\Excel-Tareas\"/>
    </mc:Choice>
  </mc:AlternateContent>
  <xr:revisionPtr revIDLastSave="0" documentId="13_ncr:1_{9CE85F65-7B85-4793-8874-815A85964443}" xr6:coauthVersionLast="47" xr6:coauthVersionMax="47" xr10:uidLastSave="{00000000-0000-0000-0000-000000000000}"/>
  <bookViews>
    <workbookView xWindow="-108" yWindow="-108" windowWidth="23256" windowHeight="12456" tabRatio="787" activeTab="10" xr2:uid="{89153654-0638-482E-80B7-F0CE6C175DA8}"/>
  </bookViews>
  <sheets>
    <sheet name="WALD" sheetId="1" r:id="rId1"/>
    <sheet name="MAXI-MAX" sheetId="4" r:id="rId2"/>
    <sheet name="MINI-MIN" sheetId="5" r:id="rId3"/>
    <sheet name="HURWICZ" sheetId="6" r:id="rId4"/>
    <sheet name="VALORES ALPHA" sheetId="7" r:id="rId5"/>
    <sheet name="SAVAGE" sheetId="8" r:id="rId6"/>
    <sheet name="LAPLACE" sheetId="9" r:id="rId7"/>
    <sheet name="PUNTO IDEAL" sheetId="10" r:id="rId8"/>
    <sheet name="PROMETHEE" sheetId="11" r:id="rId9"/>
    <sheet name="NADIR" sheetId="12" r:id="rId10"/>
    <sheet name="AHP" sheetId="13" r:id="rId11"/>
  </sheets>
  <definedNames>
    <definedName name="alfa">HURWICZ!$D$7</definedName>
    <definedName name="solver_adj" localSheetId="4" hidden="1">'VALORES ALPHA'!$D$7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'VALORES ALPHA'!$D$7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'VALORES ALPHA'!$I$10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hs1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G2" i="5"/>
  <c r="G2" i="4"/>
  <c r="D27" i="1"/>
  <c r="G2" i="1"/>
  <c r="G47" i="13"/>
  <c r="G45" i="13"/>
  <c r="G46" i="13"/>
  <c r="G44" i="13"/>
  <c r="J4" i="13"/>
  <c r="F4" i="13"/>
  <c r="G37" i="13"/>
  <c r="F37" i="13"/>
  <c r="I37" i="13" s="1"/>
  <c r="I36" i="13"/>
  <c r="G35" i="13"/>
  <c r="I35" i="13" s="1"/>
  <c r="E28" i="13"/>
  <c r="K27" i="13"/>
  <c r="J27" i="13"/>
  <c r="M27" i="13" s="1"/>
  <c r="D27" i="13"/>
  <c r="B27" i="13"/>
  <c r="E27" i="13" s="1"/>
  <c r="M26" i="13"/>
  <c r="J26" i="13"/>
  <c r="D26" i="13"/>
  <c r="E26" i="13" s="1"/>
  <c r="M25" i="13"/>
  <c r="C17" i="13"/>
  <c r="B17" i="13"/>
  <c r="E17" i="13" s="1"/>
  <c r="E16" i="13"/>
  <c r="C15" i="13"/>
  <c r="E15" i="13" s="1"/>
  <c r="D7" i="13"/>
  <c r="C7" i="13"/>
  <c r="B7" i="13"/>
  <c r="F7" i="13" s="1"/>
  <c r="B6" i="13"/>
  <c r="F6" i="13" s="1"/>
  <c r="D5" i="13"/>
  <c r="B5" i="13"/>
  <c r="F5" i="13" s="1"/>
  <c r="F8" i="13"/>
  <c r="K23" i="12"/>
  <c r="M21" i="12" s="1"/>
  <c r="C23" i="12"/>
  <c r="E21" i="12" s="1"/>
  <c r="K22" i="12"/>
  <c r="C22" i="12"/>
  <c r="M17" i="12"/>
  <c r="G31" i="11"/>
  <c r="F31" i="11"/>
  <c r="E31" i="11"/>
  <c r="D31" i="11"/>
  <c r="C31" i="11"/>
  <c r="H31" i="11" s="1"/>
  <c r="G30" i="11"/>
  <c r="F30" i="11"/>
  <c r="E30" i="11"/>
  <c r="D30" i="11"/>
  <c r="C30" i="11"/>
  <c r="H30" i="11" s="1"/>
  <c r="J30" i="11" s="1"/>
  <c r="G29" i="11"/>
  <c r="F29" i="11"/>
  <c r="E29" i="11"/>
  <c r="H29" i="11" s="1"/>
  <c r="D29" i="11"/>
  <c r="C29" i="11"/>
  <c r="G28" i="11"/>
  <c r="F28" i="11"/>
  <c r="F32" i="11" s="1"/>
  <c r="E28" i="11"/>
  <c r="E32" i="11" s="1"/>
  <c r="D28" i="11"/>
  <c r="D32" i="11" s="1"/>
  <c r="C28" i="11"/>
  <c r="H28" i="11" s="1"/>
  <c r="J28" i="11" s="1"/>
  <c r="G27" i="11"/>
  <c r="G32" i="11" s="1"/>
  <c r="F27" i="11"/>
  <c r="E27" i="11"/>
  <c r="D27" i="11"/>
  <c r="C27" i="11"/>
  <c r="G18" i="11"/>
  <c r="H18" i="11" s="1"/>
  <c r="F18" i="11"/>
  <c r="E18" i="11"/>
  <c r="D18" i="11"/>
  <c r="C18" i="11"/>
  <c r="G17" i="11"/>
  <c r="F17" i="11"/>
  <c r="E17" i="11"/>
  <c r="D17" i="11"/>
  <c r="C17" i="11"/>
  <c r="H17" i="11" s="1"/>
  <c r="J17" i="11" s="1"/>
  <c r="G16" i="11"/>
  <c r="F16" i="11"/>
  <c r="E16" i="11"/>
  <c r="D16" i="11"/>
  <c r="C16" i="11"/>
  <c r="H16" i="11" s="1"/>
  <c r="G15" i="11"/>
  <c r="G19" i="11" s="1"/>
  <c r="F15" i="11"/>
  <c r="F19" i="11" s="1"/>
  <c r="E15" i="11"/>
  <c r="E19" i="11" s="1"/>
  <c r="D15" i="11"/>
  <c r="D19" i="11" s="1"/>
  <c r="C15" i="11"/>
  <c r="G14" i="11"/>
  <c r="F14" i="11"/>
  <c r="E14" i="11"/>
  <c r="D14" i="11"/>
  <c r="C14" i="11"/>
  <c r="H14" i="11" s="1"/>
  <c r="F27" i="10"/>
  <c r="D27" i="10"/>
  <c r="C27" i="10"/>
  <c r="B27" i="10"/>
  <c r="F22" i="10"/>
  <c r="F28" i="10" s="1"/>
  <c r="E22" i="10"/>
  <c r="E28" i="10" s="1"/>
  <c r="D22" i="10"/>
  <c r="D28" i="10" s="1"/>
  <c r="C22" i="10"/>
  <c r="C28" i="10" s="1"/>
  <c r="B22" i="10"/>
  <c r="B28" i="10" s="1"/>
  <c r="H28" i="10" s="1"/>
  <c r="F10" i="10"/>
  <c r="E10" i="10"/>
  <c r="D10" i="10"/>
  <c r="C10" i="10"/>
  <c r="B10" i="10"/>
  <c r="H10" i="10" s="1"/>
  <c r="F6" i="10"/>
  <c r="F11" i="10" s="1"/>
  <c r="E6" i="10"/>
  <c r="E11" i="10" s="1"/>
  <c r="D6" i="10"/>
  <c r="D11" i="10" s="1"/>
  <c r="C6" i="10"/>
  <c r="C11" i="10" s="1"/>
  <c r="B6" i="10"/>
  <c r="B11" i="10" s="1"/>
  <c r="H11" i="10" s="1"/>
  <c r="G4" i="9"/>
  <c r="G3" i="9"/>
  <c r="G2" i="9"/>
  <c r="M2" i="9" s="1"/>
  <c r="M22" i="8"/>
  <c r="L22" i="8"/>
  <c r="K22" i="8"/>
  <c r="J22" i="8"/>
  <c r="I22" i="8"/>
  <c r="N22" i="8" s="1"/>
  <c r="M8" i="8"/>
  <c r="L8" i="8"/>
  <c r="K8" i="8"/>
  <c r="F8" i="8"/>
  <c r="M23" i="8" s="1"/>
  <c r="E8" i="8"/>
  <c r="L23" i="8" s="1"/>
  <c r="D8" i="8"/>
  <c r="K23" i="8" s="1"/>
  <c r="C8" i="8"/>
  <c r="J23" i="8" s="1"/>
  <c r="B8" i="8"/>
  <c r="I23" i="8" s="1"/>
  <c r="M7" i="8"/>
  <c r="L7" i="8"/>
  <c r="K7" i="8"/>
  <c r="J7" i="8"/>
  <c r="F7" i="8"/>
  <c r="E7" i="8"/>
  <c r="D7" i="8"/>
  <c r="C7" i="8"/>
  <c r="J8" i="8" s="1"/>
  <c r="B7" i="8"/>
  <c r="I7" i="8" s="1"/>
  <c r="N7" i="8" s="1"/>
  <c r="M6" i="8"/>
  <c r="L6" i="8"/>
  <c r="K6" i="8"/>
  <c r="J6" i="8"/>
  <c r="I6" i="8"/>
  <c r="N6" i="8" s="1"/>
  <c r="E29" i="13" l="1"/>
  <c r="G26" i="13" s="1"/>
  <c r="J5" i="13"/>
  <c r="J6" i="13"/>
  <c r="G27" i="13"/>
  <c r="J7" i="13"/>
  <c r="O27" i="13"/>
  <c r="E18" i="13"/>
  <c r="J17" i="13" s="1"/>
  <c r="G28" i="13"/>
  <c r="J16" i="13"/>
  <c r="I38" i="13"/>
  <c r="K35" i="13"/>
  <c r="K36" i="13"/>
  <c r="K37" i="13"/>
  <c r="M28" i="13"/>
  <c r="O26" i="13" s="1"/>
  <c r="E17" i="12"/>
  <c r="E18" i="12"/>
  <c r="M18" i="12"/>
  <c r="E19" i="12"/>
  <c r="M19" i="12"/>
  <c r="E20" i="12"/>
  <c r="M20" i="12"/>
  <c r="J31" i="11"/>
  <c r="J16" i="11"/>
  <c r="J18" i="11"/>
  <c r="J29" i="11"/>
  <c r="H27" i="11"/>
  <c r="C19" i="11"/>
  <c r="J14" i="11" s="1"/>
  <c r="H15" i="11"/>
  <c r="J15" i="11" s="1"/>
  <c r="C32" i="11"/>
  <c r="E27" i="10"/>
  <c r="H27" i="10" s="1"/>
  <c r="B26" i="10"/>
  <c r="H26" i="10" s="1"/>
  <c r="B9" i="10"/>
  <c r="C26" i="10"/>
  <c r="C9" i="10"/>
  <c r="D26" i="10"/>
  <c r="D9" i="10"/>
  <c r="E26" i="10"/>
  <c r="E9" i="10"/>
  <c r="F26" i="10"/>
  <c r="F9" i="10"/>
  <c r="N9" i="8"/>
  <c r="L15" i="8" s="1"/>
  <c r="N23" i="8"/>
  <c r="I21" i="8"/>
  <c r="J21" i="8"/>
  <c r="K21" i="8"/>
  <c r="L21" i="8"/>
  <c r="I8" i="8"/>
  <c r="N8" i="8" s="1"/>
  <c r="M21" i="8"/>
  <c r="J9" i="13" l="1"/>
  <c r="J15" i="13"/>
  <c r="J19" i="13" s="1"/>
  <c r="O25" i="13"/>
  <c r="J27" i="11"/>
  <c r="H9" i="10"/>
  <c r="N21" i="8"/>
  <c r="N24" i="8" l="1"/>
  <c r="K28" i="8" l="1"/>
  <c r="K29" i="8"/>
  <c r="K27" i="8"/>
  <c r="I5" i="6" l="1"/>
  <c r="I16" i="6"/>
  <c r="H16" i="6"/>
  <c r="G16" i="6"/>
  <c r="I3" i="7"/>
  <c r="I4" i="7"/>
  <c r="I2" i="7"/>
  <c r="H4" i="7"/>
  <c r="G4" i="7"/>
  <c r="H3" i="7"/>
  <c r="G3" i="7"/>
  <c r="H2" i="7"/>
  <c r="G2" i="7"/>
  <c r="I17" i="6"/>
  <c r="I18" i="6"/>
  <c r="H18" i="6"/>
  <c r="G18" i="6"/>
  <c r="H17" i="6"/>
  <c r="G17" i="6"/>
  <c r="I3" i="6"/>
  <c r="I4" i="6"/>
  <c r="H3" i="6"/>
  <c r="H4" i="6"/>
  <c r="H2" i="6"/>
  <c r="G3" i="6"/>
  <c r="G4" i="6"/>
  <c r="G2" i="6"/>
  <c r="G5" i="5"/>
  <c r="H2" i="5" s="1"/>
  <c r="H3" i="5"/>
  <c r="G3" i="5"/>
  <c r="G4" i="5"/>
  <c r="G3" i="4"/>
  <c r="G4" i="4"/>
  <c r="G5" i="4"/>
  <c r="D28" i="1"/>
  <c r="F28" i="1" s="1"/>
  <c r="D29" i="1"/>
  <c r="H28" i="1" s="1"/>
  <c r="H17" i="1"/>
  <c r="H18" i="1"/>
  <c r="H16" i="1"/>
  <c r="H2" i="1"/>
  <c r="G19" i="1"/>
  <c r="G17" i="1"/>
  <c r="G18" i="1"/>
  <c r="G16" i="1"/>
  <c r="G5" i="1"/>
  <c r="H3" i="1" s="1"/>
  <c r="G3" i="1"/>
  <c r="G4" i="1"/>
  <c r="I10" i="7" l="1"/>
  <c r="H27" i="1"/>
  <c r="H4" i="1"/>
  <c r="K4" i="6"/>
  <c r="K2" i="6"/>
  <c r="I5" i="7"/>
  <c r="K2" i="7" s="1"/>
  <c r="I19" i="6"/>
  <c r="H4" i="5"/>
  <c r="F27" i="1"/>
  <c r="H3" i="4"/>
  <c r="H4" i="4"/>
  <c r="K4" i="7" l="1"/>
  <c r="K17" i="6"/>
  <c r="K18" i="6"/>
  <c r="K16" i="6"/>
</calcChain>
</file>

<file path=xl/sharedStrings.xml><?xml version="1.0" encoding="utf-8"?>
<sst xmlns="http://schemas.openxmlformats.org/spreadsheetml/2006/main" count="294" uniqueCount="90">
  <si>
    <r>
      <t>a</t>
    </r>
    <r>
      <rPr>
        <sz val="8"/>
        <color theme="1"/>
        <rFont val="Aptos Light"/>
        <family val="2"/>
      </rPr>
      <t>1</t>
    </r>
  </si>
  <si>
    <r>
      <t>a</t>
    </r>
    <r>
      <rPr>
        <sz val="8"/>
        <color theme="1"/>
        <rFont val="Aptos Light"/>
        <family val="2"/>
      </rPr>
      <t>2</t>
    </r>
  </si>
  <si>
    <r>
      <t>a</t>
    </r>
    <r>
      <rPr>
        <sz val="8"/>
        <color theme="1"/>
        <rFont val="Aptos Light"/>
        <family val="2"/>
      </rPr>
      <t>3</t>
    </r>
  </si>
  <si>
    <r>
      <t>ω</t>
    </r>
    <r>
      <rPr>
        <sz val="8"/>
        <color rgb="FF1F1F1F"/>
        <rFont val="Aptos Light"/>
        <family val="2"/>
      </rPr>
      <t>1</t>
    </r>
  </si>
  <si>
    <r>
      <t>ω</t>
    </r>
    <r>
      <rPr>
        <sz val="8"/>
        <color rgb="FF1F1F1F"/>
        <rFont val="Aptos Light"/>
        <family val="2"/>
      </rPr>
      <t>2</t>
    </r>
  </si>
  <si>
    <r>
      <t>ω</t>
    </r>
    <r>
      <rPr>
        <sz val="8"/>
        <color rgb="FF1F1F1F"/>
        <rFont val="Aptos Light"/>
        <family val="2"/>
      </rPr>
      <t>3</t>
    </r>
  </si>
  <si>
    <r>
      <t>ω</t>
    </r>
    <r>
      <rPr>
        <sz val="8"/>
        <color rgb="FF1F1F1F"/>
        <rFont val="Aptos Light"/>
        <family val="2"/>
      </rPr>
      <t>4</t>
    </r>
  </si>
  <si>
    <r>
      <t>ω</t>
    </r>
    <r>
      <rPr>
        <sz val="8"/>
        <color rgb="FF1F1F1F"/>
        <rFont val="Aptos Light"/>
        <family val="2"/>
      </rPr>
      <t>5</t>
    </r>
  </si>
  <si>
    <t xml:space="preserve">Con el criterio de Wald la solución es: </t>
  </si>
  <si>
    <t>ESTA ES UNA MATRIZ DE BENEFICIOS</t>
  </si>
  <si>
    <t>ESTA ES UNA MATRIZ DE COSTES</t>
  </si>
  <si>
    <t>Con el criterio de Wald la solución es:</t>
  </si>
  <si>
    <t xml:space="preserve">Con el criterio de Maximax la solución es: </t>
  </si>
  <si>
    <t xml:space="preserve">alfa: </t>
  </si>
  <si>
    <t xml:space="preserve">Con el criterio de Hurwicz la solución es: </t>
  </si>
  <si>
    <t>MAX FILAS</t>
  </si>
  <si>
    <t>MIN FILAS</t>
  </si>
  <si>
    <t>Poner  diferencia de dos alternativas a estudiar</t>
  </si>
  <si>
    <t>MATRIZ DE ARREPENTIMINETO  --&gt; Diferencia entre óptimo y valor elegido</t>
  </si>
  <si>
    <t>MAYOR ARREPENTIMINETO</t>
  </si>
  <si>
    <t>Max</t>
  </si>
  <si>
    <t>Min</t>
  </si>
  <si>
    <t>MINIMO</t>
  </si>
  <si>
    <t>CRITERIO DE WALD</t>
  </si>
  <si>
    <t xml:space="preserve">La solución según el criterio de Wald es: </t>
  </si>
  <si>
    <t>MAYOR ARREPENTIMIENTO</t>
  </si>
  <si>
    <t>MEDIA</t>
  </si>
  <si>
    <t xml:space="preserve">La mejor opción según el criterio de Laplace es: </t>
  </si>
  <si>
    <t>MATRIZ DE BENEFICIOS</t>
  </si>
  <si>
    <t>LO MEJOR (máximo)</t>
  </si>
  <si>
    <t xml:space="preserve">Es el punto ideal. Lo considera un vector y calcula las distancias de </t>
  </si>
  <si>
    <t xml:space="preserve">DISTANCIA EUCLIDEA </t>
  </si>
  <si>
    <t>Distancia de cada componente</t>
  </si>
  <si>
    <t>MATRIZ DE COSTES</t>
  </si>
  <si>
    <t>LO MEJOR (minimo)</t>
  </si>
  <si>
    <t>c1</t>
  </si>
  <si>
    <t>c2</t>
  </si>
  <si>
    <t>delta inf 1</t>
  </si>
  <si>
    <t xml:space="preserve">delta sup 1 </t>
  </si>
  <si>
    <t>a1</t>
  </si>
  <si>
    <t xml:space="preserve">delta inf 2 </t>
  </si>
  <si>
    <t>delta sup 2</t>
  </si>
  <si>
    <t>a2</t>
  </si>
  <si>
    <t>a3</t>
  </si>
  <si>
    <t>a4</t>
  </si>
  <si>
    <t>a5</t>
  </si>
  <si>
    <t xml:space="preserve">CRIERIO 1 </t>
  </si>
  <si>
    <t>FLUJO ENTRADA</t>
  </si>
  <si>
    <t>FLUJO NETO</t>
  </si>
  <si>
    <t>FLUJO SALIENTE</t>
  </si>
  <si>
    <t xml:space="preserve">CRIERIO 2 </t>
  </si>
  <si>
    <t>CRIERIO 2</t>
  </si>
  <si>
    <t>MAXIMO</t>
  </si>
  <si>
    <t xml:space="preserve">CRITERIA </t>
  </si>
  <si>
    <t>Experiencia</t>
  </si>
  <si>
    <t>Educacion</t>
  </si>
  <si>
    <t>Carisma</t>
  </si>
  <si>
    <t>Edad</t>
  </si>
  <si>
    <t>MEDIA GEOMÉTRICA</t>
  </si>
  <si>
    <t xml:space="preserve">PESOS </t>
  </si>
  <si>
    <t>w1</t>
  </si>
  <si>
    <t>w2</t>
  </si>
  <si>
    <t>w3</t>
  </si>
  <si>
    <t>w4</t>
  </si>
  <si>
    <t>SUMA MEDIAS</t>
  </si>
  <si>
    <t>Comprobar que suma 1</t>
  </si>
  <si>
    <t xml:space="preserve">MATRIZ EXPERIENCIA </t>
  </si>
  <si>
    <t>Tom</t>
  </si>
  <si>
    <t>Dick</t>
  </si>
  <si>
    <t>Harry</t>
  </si>
  <si>
    <t>MEDIA GEOMETRICA</t>
  </si>
  <si>
    <t>VALORES DE CADA UNO DE LOS CRITERIOS PARA PERSONA EN LA TABLA DE DECISION</t>
  </si>
  <si>
    <t>x11</t>
  </si>
  <si>
    <t>x21</t>
  </si>
  <si>
    <t>x31</t>
  </si>
  <si>
    <t xml:space="preserve">MATRIZ EDUCACIÓN </t>
  </si>
  <si>
    <t xml:space="preserve">MATRIZ CARISMA </t>
  </si>
  <si>
    <t xml:space="preserve">VALORES </t>
  </si>
  <si>
    <t xml:space="preserve">MEDIA GEOMETRICA </t>
  </si>
  <si>
    <t>x32</t>
  </si>
  <si>
    <t>x33</t>
  </si>
  <si>
    <t>MATRIZ EDAD</t>
  </si>
  <si>
    <t>VALORES</t>
  </si>
  <si>
    <t>x41</t>
  </si>
  <si>
    <t>x42</t>
  </si>
  <si>
    <t>x43</t>
  </si>
  <si>
    <t>PESOS</t>
  </si>
  <si>
    <t xml:space="preserve">ELECCIÓN </t>
  </si>
  <si>
    <t>Poner los valores de las distintas columnas de los pesos</t>
  </si>
  <si>
    <t>COMPROBAR CONDICIÓN SUMA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</si>
</sst>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2"/>
      <color theme="1"/>
      <name val="Aptos Light"/>
      <family val="2"/>
    </font>
    <font>
      <sz val="12"/>
      <color rgb="FF1F1F1F"/>
      <name val="Aptos Light"/>
      <family val="2"/>
    </font>
    <font>
      <sz val="11"/>
      <color theme="1"/>
      <name val="Aptos Light"/>
      <family val="2"/>
    </font>
    <font>
      <sz val="10"/>
      <color rgb="FF1F1F1F"/>
      <name val="Aptos Light"/>
      <family val="2"/>
    </font>
    <font>
      <sz val="8"/>
      <color rgb="FF1F1F1F"/>
      <name val="Aptos Light"/>
      <family val="2"/>
    </font>
    <font>
      <sz val="8"/>
      <color theme="1"/>
      <name val="Aptos Light"/>
      <family val="2"/>
    </font>
    <font>
      <b/>
      <sz val="11"/>
      <color theme="9"/>
      <name val="Aptos Light"/>
      <family val="2"/>
    </font>
    <font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9" tint="0.39997558519241921"/>
      <name val="Aptos Narrow"/>
      <family val="2"/>
      <scheme val="minor"/>
    </font>
    <font>
      <b/>
      <sz val="14"/>
      <color theme="9"/>
      <name val="Aptos Narrow"/>
      <family val="2"/>
      <scheme val="minor"/>
    </font>
    <font>
      <sz val="11"/>
      <color theme="9" tint="-0.499984740745262"/>
      <name val="Aptos Light"/>
      <family val="2"/>
    </font>
    <font>
      <b/>
      <sz val="14"/>
      <color theme="9" tint="-0.249977111117893"/>
      <name val="Aptos Light"/>
      <family val="2"/>
    </font>
    <font>
      <sz val="11"/>
      <color theme="0"/>
      <name val="Aptos Light"/>
      <family val="2"/>
    </font>
    <font>
      <u/>
      <sz val="11"/>
      <color theme="1"/>
      <name val="Aptos Light"/>
      <family val="2"/>
    </font>
    <font>
      <sz val="11"/>
      <name val="Aptos Light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3" fillId="4" borderId="1" xfId="0" applyFont="1" applyFill="1" applyBorder="1"/>
    <xf numFmtId="0" fontId="7" fillId="0" borderId="0" xfId="0" applyFont="1" applyAlignment="1">
      <alignment horizontal="center"/>
    </xf>
    <xf numFmtId="0" fontId="3" fillId="5" borderId="1" xfId="0" applyFont="1" applyFill="1" applyBorder="1"/>
    <xf numFmtId="0" fontId="3" fillId="4" borderId="2" xfId="0" applyFont="1" applyFill="1" applyBorder="1"/>
    <xf numFmtId="0" fontId="0" fillId="5" borderId="1" xfId="0" applyFill="1" applyBorder="1"/>
    <xf numFmtId="0" fontId="4" fillId="2" borderId="1" xfId="0" applyFont="1" applyFill="1" applyBorder="1" applyAlignment="1">
      <alignment horizontal="center"/>
    </xf>
    <xf numFmtId="0" fontId="3" fillId="4" borderId="0" xfId="0" applyFont="1" applyFill="1"/>
    <xf numFmtId="0" fontId="0" fillId="5" borderId="2" xfId="0" applyFill="1" applyBorder="1"/>
    <xf numFmtId="0" fontId="8" fillId="0" borderId="0" xfId="0" applyFont="1"/>
    <xf numFmtId="164" fontId="3" fillId="4" borderId="0" xfId="0" applyNumberFormat="1" applyFont="1" applyFill="1"/>
    <xf numFmtId="0" fontId="0" fillId="6" borderId="0" xfId="0" applyFill="1"/>
    <xf numFmtId="0" fontId="10" fillId="0" borderId="0" xfId="0" applyFont="1"/>
    <xf numFmtId="0" fontId="2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3" fillId="4" borderId="4" xfId="0" applyFont="1" applyFill="1" applyBorder="1"/>
    <xf numFmtId="0" fontId="0" fillId="4" borderId="1" xfId="0" applyFill="1" applyBorder="1"/>
    <xf numFmtId="0" fontId="3" fillId="2" borderId="1" xfId="0" applyFont="1" applyFill="1" applyBorder="1"/>
    <xf numFmtId="0" fontId="11" fillId="0" borderId="0" xfId="0" applyFont="1"/>
    <xf numFmtId="0" fontId="1" fillId="2" borderId="3" xfId="0" applyFont="1" applyFill="1" applyBorder="1" applyAlignment="1">
      <alignment horizontal="right"/>
    </xf>
    <xf numFmtId="0" fontId="1" fillId="6" borderId="0" xfId="0" applyFont="1" applyFill="1" applyAlignment="1">
      <alignment horizontal="right"/>
    </xf>
    <xf numFmtId="0" fontId="0" fillId="2" borderId="0" xfId="0" applyFill="1"/>
    <xf numFmtId="0" fontId="0" fillId="4" borderId="0" xfId="0" applyFill="1"/>
    <xf numFmtId="0" fontId="3" fillId="0" borderId="1" xfId="0" applyFont="1" applyBorder="1"/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7" borderId="0" xfId="0" applyFont="1" applyFill="1" applyAlignment="1">
      <alignment horizontal="center"/>
    </xf>
    <xf numFmtId="1" fontId="3" fillId="4" borderId="1" xfId="0" applyNumberFormat="1" applyFont="1" applyFill="1" applyBorder="1"/>
    <xf numFmtId="164" fontId="3" fillId="4" borderId="1" xfId="0" applyNumberFormat="1" applyFont="1" applyFill="1" applyBorder="1"/>
    <xf numFmtId="164" fontId="3" fillId="0" borderId="0" xfId="0" applyNumberFormat="1" applyFont="1"/>
    <xf numFmtId="1" fontId="3" fillId="0" borderId="0" xfId="0" applyNumberFormat="1" applyFont="1"/>
    <xf numFmtId="0" fontId="14" fillId="7" borderId="0" xfId="0" applyFont="1" applyFill="1"/>
    <xf numFmtId="0" fontId="15" fillId="0" borderId="0" xfId="0" applyFont="1"/>
    <xf numFmtId="165" fontId="16" fillId="0" borderId="0" xfId="0" applyNumberFormat="1" applyFont="1"/>
    <xf numFmtId="164" fontId="16" fillId="0" borderId="11" xfId="0" applyNumberFormat="1" applyFont="1" applyBorder="1"/>
    <xf numFmtId="165" fontId="16" fillId="0" borderId="11" xfId="0" applyNumberFormat="1" applyFont="1" applyBorder="1"/>
    <xf numFmtId="164" fontId="16" fillId="0" borderId="12" xfId="0" applyNumberFormat="1" applyFont="1" applyBorder="1"/>
    <xf numFmtId="1" fontId="16" fillId="0" borderId="12" xfId="0" applyNumberFormat="1" applyFont="1" applyBorder="1"/>
    <xf numFmtId="165" fontId="16" fillId="0" borderId="12" xfId="0" applyNumberFormat="1" applyFont="1" applyBorder="1"/>
    <xf numFmtId="1" fontId="16" fillId="0" borderId="13" xfId="0" applyNumberFormat="1" applyFont="1" applyBorder="1"/>
    <xf numFmtId="0" fontId="14" fillId="7" borderId="1" xfId="0" applyFont="1" applyFill="1" applyBorder="1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17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/>
    <xf numFmtId="0" fontId="9" fillId="8" borderId="0" xfId="0" applyFont="1" applyFill="1"/>
    <xf numFmtId="0" fontId="9" fillId="8" borderId="18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7" fillId="5" borderId="1" xfId="0" applyFont="1" applyFill="1" applyBorder="1"/>
    <xf numFmtId="0" fontId="9" fillId="8" borderId="0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712519</xdr:colOff>
      <xdr:row>8</xdr:row>
      <xdr:rowOff>178129</xdr:rowOff>
    </xdr:from>
    <xdr:to>
      <xdr:col>7</xdr:col>
      <xdr:colOff>482301</xdr:colOff>
      <xdr:row>29</xdr:row>
      <xdr:rowOff>3871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0C6AFE-5C59-4769-ED03-BEFA24FD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519" y="1682337"/>
          <a:ext cx="5311600" cy="3566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99059</xdr:colOff>
      <xdr:row>4</xdr:row>
      <xdr:rowOff>53340</xdr:rowOff>
    </xdr:from>
    <xdr:to>
      <xdr:col>12</xdr:col>
      <xdr:colOff>548640</xdr:colOff>
      <xdr:row>11</xdr:row>
      <xdr:rowOff>86051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F865F-84F3-47F7-9ACB-6D1C36282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3659" y="784860"/>
          <a:ext cx="5052061" cy="13128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424125</xdr:colOff>
      <xdr:row>2</xdr:row>
      <xdr:rowOff>7704</xdr:rowOff>
    </xdr:from>
    <xdr:to>
      <xdr:col>6</xdr:col>
      <xdr:colOff>495443</xdr:colOff>
      <xdr:row>7</xdr:row>
      <xdr:rowOff>92111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8B0D9F-474F-48AB-9F0F-E1A417563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4045" y="373464"/>
          <a:ext cx="1656278" cy="9988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542701</xdr:colOff>
      <xdr:row>32</xdr:row>
      <xdr:rowOff>0</xdr:rowOff>
    </xdr:from>
    <xdr:to>
      <xdr:col>19</xdr:col>
      <xdr:colOff>54493</xdr:colOff>
      <xdr:row>48</xdr:row>
      <xdr:rowOff>179876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2F0F2-9393-491D-AE14-5CDC46B1A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7488" y="5996066"/>
          <a:ext cx="5557825" cy="3177908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</xdr:pic>
    <xdr:clientData/>
  </xdr:twoCellAnchor>
  <xdr:twoCellAnchor editAs="oneCell">
    <xdr:from>
      <xdr:col>12</xdr:col>
      <xdr:colOff>262326</xdr:colOff>
      <xdr:row>50</xdr:row>
      <xdr:rowOff>26443</xdr:rowOff>
    </xdr:from>
    <xdr:to>
      <xdr:col>23</xdr:col>
      <xdr:colOff>159986</xdr:colOff>
      <xdr:row>53</xdr:row>
      <xdr:rowOff>113492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43F70F-AE41-4B4B-B151-B055E781E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7113" y="9395295"/>
          <a:ext cx="9091627" cy="649181"/>
        </a:xfrm>
        <a:prstGeom prst="rect">
          <a:avLst/>
        </a:prstGeom>
        <a:ln>
          <a:solidFill>
            <a:schemeClr val="accent6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E33F-960D-4BA5-93C4-F9E63D2BD80E}">
  <dimension ref="A1:H30"/>
  <sheetViews>
    <sheetView zoomScale="94" workbookViewId="0">
      <selection activeCell="F25" sqref="F25"/>
    </sheetView>
  </sheetViews>
  <sheetFormatPr baseColWidth="10" defaultRowHeight="15.6" x14ac:dyDescent="0.3"/>
  <cols>
    <col min="1" max="1" width="11.5546875" style="1"/>
    <col min="2" max="6" width="11.5546875" style="3"/>
    <col min="7" max="7" width="14.5546875" style="3" customWidth="1"/>
    <col min="8" max="8" width="45.44140625" style="3" customWidth="1"/>
    <col min="9" max="16384" width="11.5546875" style="3"/>
  </cols>
  <sheetData>
    <row r="1" spans="1:8" s="2" customFormat="1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6"/>
      <c r="H1" s="2" t="s">
        <v>8</v>
      </c>
    </row>
    <row r="2" spans="1:8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  <c r="G2" s="10">
        <f>MIN(B2:F2)</f>
        <v>7</v>
      </c>
      <c r="H2" s="3" t="str">
        <f>IF(G2=$G$5,A2,"")</f>
        <v>a1</v>
      </c>
    </row>
    <row r="3" spans="1:8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G3" s="10">
        <f t="shared" ref="G3:G4" si="0">MIN(B3:F3)</f>
        <v>3</v>
      </c>
      <c r="H3" s="3" t="str">
        <f t="shared" ref="H3:H4" si="1">IF(G3=$G$5,A3,"")</f>
        <v/>
      </c>
    </row>
    <row r="4" spans="1:8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  <c r="G4" s="10">
        <f t="shared" si="0"/>
        <v>1</v>
      </c>
      <c r="H4" s="3" t="str">
        <f t="shared" si="1"/>
        <v/>
      </c>
    </row>
    <row r="5" spans="1:8" x14ac:dyDescent="0.3">
      <c r="G5" s="10">
        <f>MAX(G2:G4)</f>
        <v>7</v>
      </c>
    </row>
    <row r="7" spans="1:8" x14ac:dyDescent="0.3">
      <c r="H7" s="9" t="s">
        <v>9</v>
      </c>
    </row>
    <row r="11" spans="1:8" x14ac:dyDescent="0.3">
      <c r="H11" s="9" t="s">
        <v>10</v>
      </c>
    </row>
    <row r="15" spans="1:8" x14ac:dyDescent="0.3">
      <c r="A15" s="4"/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H15" s="2" t="s">
        <v>8</v>
      </c>
    </row>
    <row r="16" spans="1:8" x14ac:dyDescent="0.3">
      <c r="A16" s="7" t="s">
        <v>0</v>
      </c>
      <c r="B16" s="8">
        <v>10</v>
      </c>
      <c r="C16" s="8">
        <v>8</v>
      </c>
      <c r="D16" s="8">
        <v>9</v>
      </c>
      <c r="E16" s="8">
        <v>7</v>
      </c>
      <c r="F16" s="11">
        <v>12</v>
      </c>
      <c r="G16" s="10">
        <f>MAX(B16:F16)</f>
        <v>12</v>
      </c>
      <c r="H16" s="3" t="str">
        <f>IF(G16=$G$19,A16,"")</f>
        <v/>
      </c>
    </row>
    <row r="17" spans="1:8" x14ac:dyDescent="0.3">
      <c r="A17" s="7" t="s">
        <v>1</v>
      </c>
      <c r="B17" s="8">
        <v>11</v>
      </c>
      <c r="C17" s="8">
        <v>6</v>
      </c>
      <c r="D17" s="8">
        <v>4</v>
      </c>
      <c r="E17" s="8">
        <v>3</v>
      </c>
      <c r="F17" s="11">
        <v>9</v>
      </c>
      <c r="G17" s="10">
        <f t="shared" ref="G17:G18" si="2">MAX(B17:F17)</f>
        <v>11</v>
      </c>
      <c r="H17" s="3" t="str">
        <f t="shared" ref="H17:H18" si="3">IF(G17=$G$19,A17,"")</f>
        <v>a2</v>
      </c>
    </row>
    <row r="18" spans="1:8" x14ac:dyDescent="0.3">
      <c r="A18" s="7" t="s">
        <v>2</v>
      </c>
      <c r="B18" s="8">
        <v>15</v>
      </c>
      <c r="C18" s="8">
        <v>12</v>
      </c>
      <c r="D18" s="8">
        <v>1</v>
      </c>
      <c r="E18" s="8">
        <v>4</v>
      </c>
      <c r="F18" s="11">
        <v>1</v>
      </c>
      <c r="G18" s="10">
        <f t="shared" si="2"/>
        <v>15</v>
      </c>
      <c r="H18" s="3" t="str">
        <f t="shared" si="3"/>
        <v/>
      </c>
    </row>
    <row r="19" spans="1:8" x14ac:dyDescent="0.3">
      <c r="G19" s="10">
        <f>MIN(G16:G18)</f>
        <v>11</v>
      </c>
    </row>
    <row r="20" spans="1:8" x14ac:dyDescent="0.3">
      <c r="H20" s="9"/>
    </row>
    <row r="26" spans="1:8" x14ac:dyDescent="0.3">
      <c r="A26" s="4"/>
      <c r="B26" s="5" t="s">
        <v>3</v>
      </c>
      <c r="C26" s="5" t="s">
        <v>4</v>
      </c>
      <c r="D26"/>
      <c r="E26"/>
      <c r="F26"/>
      <c r="H26" s="3" t="s">
        <v>11</v>
      </c>
    </row>
    <row r="27" spans="1:8" x14ac:dyDescent="0.3">
      <c r="A27" s="7" t="s">
        <v>0</v>
      </c>
      <c r="B27" s="8">
        <v>700000</v>
      </c>
      <c r="C27" s="11">
        <v>-100000</v>
      </c>
      <c r="D27" s="12">
        <f>MIN(B27:C27)</f>
        <v>-100000</v>
      </c>
      <c r="E27"/>
      <c r="F27" t="str">
        <f>IF(D27=$D$4,A27,"")</f>
        <v/>
      </c>
      <c r="H27" s="3" t="str">
        <f>IF(D27=$D$29,A27,"")</f>
        <v/>
      </c>
    </row>
    <row r="28" spans="1:8" x14ac:dyDescent="0.3">
      <c r="A28" s="7" t="s">
        <v>1</v>
      </c>
      <c r="B28" s="8">
        <v>90000</v>
      </c>
      <c r="C28" s="11">
        <v>90000</v>
      </c>
      <c r="D28" s="12">
        <f>MIN(B28:C28)</f>
        <v>90000</v>
      </c>
      <c r="E28"/>
      <c r="F28" t="str">
        <f>IF(D28=$D$4,A28,"")</f>
        <v/>
      </c>
      <c r="H28" s="3" t="str">
        <f>IF(D28=$D$29,A28,"")</f>
        <v>a2</v>
      </c>
    </row>
    <row r="29" spans="1:8" ht="14.4" x14ac:dyDescent="0.3">
      <c r="A29"/>
      <c r="B29"/>
      <c r="C29"/>
      <c r="D29" s="12">
        <f>MAX(D27:D28)</f>
        <v>90000</v>
      </c>
      <c r="E29"/>
      <c r="F29"/>
    </row>
    <row r="30" spans="1:8" ht="14.4" x14ac:dyDescent="0.3">
      <c r="A30"/>
      <c r="B30"/>
      <c r="C30"/>
      <c r="D30"/>
      <c r="E30"/>
      <c r="F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49E8-D266-46BB-B80E-803AC3AEE79D}">
  <dimension ref="B2:M23"/>
  <sheetViews>
    <sheetView workbookViewId="0">
      <selection activeCell="F9" sqref="F9"/>
    </sheetView>
  </sheetViews>
  <sheetFormatPr baseColWidth="10" defaultRowHeight="14.4" x14ac:dyDescent="0.3"/>
  <cols>
    <col min="1" max="8" width="11.5546875" style="3"/>
    <col min="9" max="9" width="13" style="3" customWidth="1"/>
    <col min="10" max="16384" width="11.5546875" style="3"/>
  </cols>
  <sheetData>
    <row r="2" spans="2:13" x14ac:dyDescent="0.3">
      <c r="B2" s="30"/>
      <c r="C2" s="24" t="s">
        <v>35</v>
      </c>
      <c r="D2" s="24" t="s">
        <v>36</v>
      </c>
    </row>
    <row r="3" spans="2:13" x14ac:dyDescent="0.3">
      <c r="B3" s="24" t="s">
        <v>39</v>
      </c>
      <c r="C3" s="8">
        <v>10</v>
      </c>
      <c r="D3" s="8">
        <v>1000</v>
      </c>
    </row>
    <row r="4" spans="2:13" x14ac:dyDescent="0.3">
      <c r="B4" s="24" t="s">
        <v>42</v>
      </c>
      <c r="C4" s="8">
        <v>12</v>
      </c>
      <c r="D4" s="8">
        <v>500</v>
      </c>
    </row>
    <row r="5" spans="2:13" x14ac:dyDescent="0.3">
      <c r="B5" s="24" t="s">
        <v>43</v>
      </c>
      <c r="C5" s="8">
        <v>27</v>
      </c>
      <c r="D5" s="8">
        <v>1700</v>
      </c>
    </row>
    <row r="6" spans="2:13" x14ac:dyDescent="0.3">
      <c r="B6" s="24" t="s">
        <v>44</v>
      </c>
      <c r="C6" s="8">
        <v>20</v>
      </c>
      <c r="D6" s="8">
        <v>600</v>
      </c>
    </row>
    <row r="7" spans="2:13" x14ac:dyDescent="0.3">
      <c r="B7" s="24" t="s">
        <v>45</v>
      </c>
      <c r="C7" s="8">
        <v>1</v>
      </c>
      <c r="D7" s="8">
        <v>4000</v>
      </c>
    </row>
    <row r="13" spans="2:13" ht="18" x14ac:dyDescent="0.35">
      <c r="B13" s="37" t="s">
        <v>46</v>
      </c>
      <c r="I13" s="37" t="s">
        <v>51</v>
      </c>
      <c r="J13" s="44"/>
    </row>
    <row r="16" spans="2:13" x14ac:dyDescent="0.3">
      <c r="B16" s="30"/>
      <c r="C16" s="24" t="s">
        <v>35</v>
      </c>
      <c r="J16" s="30"/>
      <c r="K16" s="24" t="s">
        <v>36</v>
      </c>
      <c r="M16" s="45"/>
    </row>
    <row r="17" spans="2:13" x14ac:dyDescent="0.3">
      <c r="B17" s="24" t="s">
        <v>39</v>
      </c>
      <c r="C17" s="8">
        <v>10</v>
      </c>
      <c r="E17" s="46">
        <f>(C17-$C$23)/($C$22-$C$23)</f>
        <v>0.34615384615384615</v>
      </c>
      <c r="J17" s="24" t="s">
        <v>39</v>
      </c>
      <c r="K17" s="8">
        <v>1000</v>
      </c>
      <c r="M17" s="47">
        <f>(K17-$K$23)/($K$22-$K$23)</f>
        <v>0.14285714285714285</v>
      </c>
    </row>
    <row r="18" spans="2:13" x14ac:dyDescent="0.3">
      <c r="B18" s="24" t="s">
        <v>42</v>
      </c>
      <c r="C18" s="8">
        <v>12</v>
      </c>
      <c r="E18" s="48">
        <f t="shared" ref="E18:E21" si="0">(C18-$C$23)/($C$22-$C$23)</f>
        <v>0.42307692307692307</v>
      </c>
      <c r="J18" s="24" t="s">
        <v>42</v>
      </c>
      <c r="K18" s="8">
        <v>500</v>
      </c>
      <c r="M18" s="49">
        <f t="shared" ref="M18:M21" si="1">(K18-$K$23)/($K$22-$K$23)</f>
        <v>0</v>
      </c>
    </row>
    <row r="19" spans="2:13" x14ac:dyDescent="0.3">
      <c r="B19" s="24" t="s">
        <v>43</v>
      </c>
      <c r="C19" s="8">
        <v>27</v>
      </c>
      <c r="E19" s="49">
        <f t="shared" si="0"/>
        <v>1</v>
      </c>
      <c r="J19" s="24" t="s">
        <v>43</v>
      </c>
      <c r="K19" s="8">
        <v>1700</v>
      </c>
      <c r="M19" s="50">
        <f t="shared" si="1"/>
        <v>0.34285714285714286</v>
      </c>
    </row>
    <row r="20" spans="2:13" x14ac:dyDescent="0.3">
      <c r="B20" s="24" t="s">
        <v>44</v>
      </c>
      <c r="C20" s="8">
        <v>20</v>
      </c>
      <c r="E20" s="48">
        <f t="shared" si="0"/>
        <v>0.73076923076923073</v>
      </c>
      <c r="J20" s="24" t="s">
        <v>44</v>
      </c>
      <c r="K20" s="8">
        <v>600</v>
      </c>
      <c r="M20" s="50">
        <f t="shared" si="1"/>
        <v>2.8571428571428571E-2</v>
      </c>
    </row>
    <row r="21" spans="2:13" x14ac:dyDescent="0.3">
      <c r="B21" s="24" t="s">
        <v>45</v>
      </c>
      <c r="C21" s="8">
        <v>1</v>
      </c>
      <c r="E21" s="51">
        <f t="shared" si="0"/>
        <v>0</v>
      </c>
      <c r="J21" s="24" t="s">
        <v>45</v>
      </c>
      <c r="K21" s="8">
        <v>4000</v>
      </c>
      <c r="M21" s="51">
        <f t="shared" si="1"/>
        <v>1</v>
      </c>
    </row>
    <row r="22" spans="2:13" x14ac:dyDescent="0.3">
      <c r="B22" s="52" t="s">
        <v>52</v>
      </c>
      <c r="C22" s="30">
        <f>MAX(C17:C21)</f>
        <v>27</v>
      </c>
      <c r="J22" s="52" t="s">
        <v>52</v>
      </c>
      <c r="K22" s="52">
        <f>MAX(K17:K21)</f>
        <v>4000</v>
      </c>
    </row>
    <row r="23" spans="2:13" x14ac:dyDescent="0.3">
      <c r="B23" s="52" t="s">
        <v>22</v>
      </c>
      <c r="C23" s="30">
        <f>MIN(C17:C21)</f>
        <v>1</v>
      </c>
      <c r="J23" s="52" t="s">
        <v>22</v>
      </c>
      <c r="K23" s="52">
        <f>MIN(K17:K21)</f>
        <v>500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314A-6045-4B8F-9911-4991848EDBF0}">
  <dimension ref="A1:P48"/>
  <sheetViews>
    <sheetView tabSelected="1" topLeftCell="D1" zoomScale="61" workbookViewId="0">
      <selection activeCell="W18" sqref="W18"/>
    </sheetView>
  </sheetViews>
  <sheetFormatPr baseColWidth="10" defaultRowHeight="14.4" x14ac:dyDescent="0.3"/>
  <cols>
    <col min="1" max="1" width="18.33203125" customWidth="1"/>
    <col min="2" max="2" width="16.21875" customWidth="1"/>
    <col min="3" max="3" width="14.5546875" customWidth="1"/>
    <col min="4" max="4" width="14.6640625" customWidth="1"/>
    <col min="5" max="5" width="18.5546875" customWidth="1"/>
    <col min="6" max="6" width="13" customWidth="1"/>
    <col min="7" max="7" width="15.109375" customWidth="1"/>
    <col min="9" max="9" width="12" customWidth="1"/>
    <col min="10" max="10" width="14.88671875" customWidth="1"/>
    <col min="11" max="11" width="11" customWidth="1"/>
    <col min="13" max="13" width="17.77734375" customWidth="1"/>
    <col min="14" max="14" width="13" customWidth="1"/>
  </cols>
  <sheetData>
    <row r="1" spans="1:14" x14ac:dyDescent="0.3">
      <c r="A1" s="53" t="s">
        <v>53</v>
      </c>
      <c r="B1" s="53"/>
      <c r="C1" s="53"/>
      <c r="D1" s="53"/>
      <c r="E1" s="53"/>
    </row>
    <row r="2" spans="1:14" x14ac:dyDescent="0.3">
      <c r="A2" s="53"/>
      <c r="B2" s="53"/>
      <c r="C2" s="53"/>
      <c r="D2" s="53"/>
      <c r="E2" s="53"/>
    </row>
    <row r="3" spans="1:14" x14ac:dyDescent="0.3">
      <c r="A3" s="54"/>
      <c r="B3" s="55" t="s">
        <v>54</v>
      </c>
      <c r="C3" s="55" t="s">
        <v>55</v>
      </c>
      <c r="D3" s="55" t="s">
        <v>56</v>
      </c>
      <c r="E3" s="55" t="s">
        <v>57</v>
      </c>
      <c r="F3" s="56" t="s">
        <v>58</v>
      </c>
      <c r="G3" s="57"/>
      <c r="I3" s="58" t="s">
        <v>59</v>
      </c>
    </row>
    <row r="4" spans="1:14" x14ac:dyDescent="0.3">
      <c r="A4" s="59" t="s">
        <v>54</v>
      </c>
      <c r="B4" s="60">
        <v>1</v>
      </c>
      <c r="C4" s="60">
        <v>4</v>
      </c>
      <c r="D4" s="60">
        <v>3</v>
      </c>
      <c r="E4" s="61">
        <v>7</v>
      </c>
      <c r="F4" s="23">
        <f>GEOMEAN(B4:E4)</f>
        <v>3.0274001040350913</v>
      </c>
      <c r="I4" s="12" t="s">
        <v>60</v>
      </c>
      <c r="J4" s="23">
        <f>F4/$F$8</f>
        <v>0.54624029765584614</v>
      </c>
    </row>
    <row r="5" spans="1:14" x14ac:dyDescent="0.3">
      <c r="A5" s="59" t="s">
        <v>55</v>
      </c>
      <c r="B5" s="60">
        <f>1/4</f>
        <v>0.25</v>
      </c>
      <c r="C5" s="60">
        <v>1</v>
      </c>
      <c r="D5" s="60">
        <f>1/3</f>
        <v>0.33333333333333331</v>
      </c>
      <c r="E5" s="61">
        <v>3</v>
      </c>
      <c r="F5" s="23">
        <f t="shared" ref="F5:F7" si="0">GEOMEAN(B5:E5)</f>
        <v>0.70710678118654757</v>
      </c>
      <c r="I5" s="12" t="s">
        <v>61</v>
      </c>
      <c r="J5" s="23">
        <f t="shared" ref="J5:J7" si="1">F5/$F$8</f>
        <v>0.12758479400030101</v>
      </c>
    </row>
    <row r="6" spans="1:14" x14ac:dyDescent="0.3">
      <c r="A6" s="59" t="s">
        <v>56</v>
      </c>
      <c r="B6" s="60">
        <f>1/3</f>
        <v>0.33333333333333331</v>
      </c>
      <c r="C6" s="60">
        <v>3</v>
      </c>
      <c r="D6" s="60">
        <v>1</v>
      </c>
      <c r="E6" s="61">
        <v>5</v>
      </c>
      <c r="F6" s="23">
        <f t="shared" si="0"/>
        <v>1.4953487812212205</v>
      </c>
      <c r="I6" s="12" t="s">
        <v>62</v>
      </c>
      <c r="J6" s="23">
        <f t="shared" si="1"/>
        <v>0.26980898965580474</v>
      </c>
    </row>
    <row r="7" spans="1:14" x14ac:dyDescent="0.3">
      <c r="A7" s="59" t="s">
        <v>57</v>
      </c>
      <c r="B7" s="60">
        <f>1/7</f>
        <v>0.14285714285714285</v>
      </c>
      <c r="C7" s="60">
        <f>1/3</f>
        <v>0.33333333333333331</v>
      </c>
      <c r="D7" s="60">
        <f>1/5</f>
        <v>0.2</v>
      </c>
      <c r="E7" s="61">
        <v>1</v>
      </c>
      <c r="F7" s="23">
        <f t="shared" si="0"/>
        <v>0.31239399369202558</v>
      </c>
      <c r="I7" s="12" t="s">
        <v>63</v>
      </c>
      <c r="J7" s="23">
        <f t="shared" si="1"/>
        <v>5.6365918688048182E-2</v>
      </c>
    </row>
    <row r="8" spans="1:14" x14ac:dyDescent="0.3">
      <c r="A8" s="53"/>
      <c r="B8" s="53"/>
      <c r="C8" s="53"/>
      <c r="D8" s="53"/>
      <c r="E8" s="53"/>
      <c r="F8" s="62">
        <f>SUM(F4:F7)</f>
        <v>5.5422496601348845</v>
      </c>
      <c r="G8" s="63" t="s">
        <v>64</v>
      </c>
    </row>
    <row r="9" spans="1:14" x14ac:dyDescent="0.3">
      <c r="J9">
        <f>SUM(J4:J7)</f>
        <v>1</v>
      </c>
      <c r="K9" s="57" t="s">
        <v>65</v>
      </c>
      <c r="L9" s="57"/>
      <c r="M9" s="57"/>
    </row>
    <row r="12" spans="1:14" x14ac:dyDescent="0.3">
      <c r="A12" t="s">
        <v>66</v>
      </c>
    </row>
    <row r="14" spans="1:14" x14ac:dyDescent="0.3">
      <c r="A14" s="54"/>
      <c r="B14" s="55" t="s">
        <v>67</v>
      </c>
      <c r="C14" s="55" t="s">
        <v>68</v>
      </c>
      <c r="D14" s="55" t="s">
        <v>69</v>
      </c>
      <c r="E14" s="64" t="s">
        <v>70</v>
      </c>
      <c r="I14" s="57" t="s">
        <v>71</v>
      </c>
      <c r="J14" s="57"/>
      <c r="K14" s="57"/>
      <c r="L14" s="57"/>
      <c r="M14" s="57"/>
      <c r="N14" s="57"/>
    </row>
    <row r="15" spans="1:14" x14ac:dyDescent="0.3">
      <c r="A15" s="59" t="s">
        <v>67</v>
      </c>
      <c r="B15" s="60">
        <v>1</v>
      </c>
      <c r="C15" s="60">
        <f>1/4</f>
        <v>0.25</v>
      </c>
      <c r="D15" s="61">
        <v>4</v>
      </c>
      <c r="E15" s="23">
        <f>GEOMEAN(B15:D15)</f>
        <v>1</v>
      </c>
      <c r="I15" s="12" t="s">
        <v>72</v>
      </c>
      <c r="J15" s="23">
        <f>E15/$E$18</f>
        <v>0.21716560880280603</v>
      </c>
    </row>
    <row r="16" spans="1:14" x14ac:dyDescent="0.3">
      <c r="A16" s="59" t="s">
        <v>68</v>
      </c>
      <c r="B16" s="60">
        <v>4</v>
      </c>
      <c r="C16" s="60">
        <v>1</v>
      </c>
      <c r="D16" s="61">
        <v>9</v>
      </c>
      <c r="E16" s="23">
        <f t="shared" ref="E16:E17" si="2">GEOMEAN(B16:D16)</f>
        <v>3.3019272488946267</v>
      </c>
      <c r="I16" s="12" t="s">
        <v>73</v>
      </c>
      <c r="J16" s="23">
        <f t="shared" ref="J16:J17" si="3">E16/$E$18</f>
        <v>0.71706504122877601</v>
      </c>
    </row>
    <row r="17" spans="1:16" x14ac:dyDescent="0.3">
      <c r="A17" s="59" t="s">
        <v>69</v>
      </c>
      <c r="B17" s="60">
        <f>1/4</f>
        <v>0.25</v>
      </c>
      <c r="C17" s="60">
        <f>1/9</f>
        <v>0.1111111111111111</v>
      </c>
      <c r="D17" s="61">
        <v>1</v>
      </c>
      <c r="E17" s="23">
        <f t="shared" si="2"/>
        <v>0.30285343213868993</v>
      </c>
      <c r="I17" s="12" t="s">
        <v>74</v>
      </c>
      <c r="J17" s="23">
        <f t="shared" si="3"/>
        <v>6.5769349968417906E-2</v>
      </c>
    </row>
    <row r="18" spans="1:16" x14ac:dyDescent="0.3">
      <c r="E18" s="62">
        <f>SUM(E15:E17)</f>
        <v>4.6047806810333167</v>
      </c>
      <c r="F18" s="63" t="s">
        <v>64</v>
      </c>
    </row>
    <row r="19" spans="1:16" x14ac:dyDescent="0.3">
      <c r="J19">
        <f>SUM(J15:J17)</f>
        <v>0.99999999999999989</v>
      </c>
      <c r="K19" s="57" t="s">
        <v>65</v>
      </c>
      <c r="L19" s="57"/>
      <c r="M19" s="57"/>
    </row>
    <row r="23" spans="1:16" x14ac:dyDescent="0.3">
      <c r="A23" t="s">
        <v>75</v>
      </c>
      <c r="I23" t="s">
        <v>76</v>
      </c>
    </row>
    <row r="24" spans="1:16" x14ac:dyDescent="0.3">
      <c r="I24" s="54"/>
      <c r="J24" s="55" t="s">
        <v>67</v>
      </c>
      <c r="K24" s="55" t="s">
        <v>68</v>
      </c>
      <c r="L24" s="55" t="s">
        <v>69</v>
      </c>
      <c r="M24" s="58" t="s">
        <v>70</v>
      </c>
      <c r="O24" s="58" t="s">
        <v>77</v>
      </c>
    </row>
    <row r="25" spans="1:16" x14ac:dyDescent="0.3">
      <c r="A25" s="54"/>
      <c r="B25" s="55" t="s">
        <v>67</v>
      </c>
      <c r="C25" s="55" t="s">
        <v>68</v>
      </c>
      <c r="D25" s="55" t="s">
        <v>69</v>
      </c>
      <c r="E25" s="64" t="s">
        <v>78</v>
      </c>
      <c r="G25" s="58" t="s">
        <v>77</v>
      </c>
      <c r="I25" s="59" t="s">
        <v>67</v>
      </c>
      <c r="J25" s="65">
        <v>1</v>
      </c>
      <c r="K25" s="65">
        <v>5</v>
      </c>
      <c r="L25" s="65">
        <v>9</v>
      </c>
      <c r="M25" s="23">
        <f>GEOMEAN(J25:L25)</f>
        <v>3.556893304490063</v>
      </c>
      <c r="O25" s="23">
        <f>M25/$M$28</f>
        <v>0.74286662220203759</v>
      </c>
      <c r="P25" s="12" t="s">
        <v>74</v>
      </c>
    </row>
    <row r="26" spans="1:16" x14ac:dyDescent="0.3">
      <c r="A26" s="59" t="s">
        <v>67</v>
      </c>
      <c r="B26" s="60">
        <v>1</v>
      </c>
      <c r="C26" s="60">
        <v>3</v>
      </c>
      <c r="D26" s="60">
        <f>1/5</f>
        <v>0.2</v>
      </c>
      <c r="E26" s="23">
        <f>GEOMEAN(B26:D26)</f>
        <v>0.84343266530174932</v>
      </c>
      <c r="G26" s="23">
        <f>E26/$E$29</f>
        <v>0.1883940966391198</v>
      </c>
      <c r="I26" s="59" t="s">
        <v>68</v>
      </c>
      <c r="J26" s="65">
        <f>1/5</f>
        <v>0.2</v>
      </c>
      <c r="K26" s="65">
        <v>1</v>
      </c>
      <c r="L26" s="65">
        <v>4</v>
      </c>
      <c r="M26" s="23">
        <f t="shared" ref="M26:M27" si="4">GEOMEAN(J26:L26)</f>
        <v>0.92831776672255584</v>
      </c>
      <c r="O26" s="23">
        <f t="shared" ref="O26:O27" si="5">M26/$M$28</f>
        <v>0.1938816333975448</v>
      </c>
      <c r="P26" s="12" t="s">
        <v>79</v>
      </c>
    </row>
    <row r="27" spans="1:16" x14ac:dyDescent="0.3">
      <c r="A27" s="59" t="s">
        <v>68</v>
      </c>
      <c r="B27" s="60">
        <f>1/3</f>
        <v>0.33333333333333331</v>
      </c>
      <c r="C27" s="60">
        <v>1</v>
      </c>
      <c r="D27" s="60">
        <f>1/7</f>
        <v>0.14285714285714285</v>
      </c>
      <c r="E27" s="23">
        <f t="shared" ref="E27:E28" si="6">GEOMEAN(B27:D27)</f>
        <v>0.36246012433429736</v>
      </c>
      <c r="G27" s="23">
        <f t="shared" ref="G27:G28" si="7">E27/$E$29</f>
        <v>8.096123199975068E-2</v>
      </c>
      <c r="I27" s="59" t="s">
        <v>69</v>
      </c>
      <c r="J27" s="65">
        <f>1/9</f>
        <v>0.1111111111111111</v>
      </c>
      <c r="K27" s="65">
        <f>1/4</f>
        <v>0.25</v>
      </c>
      <c r="L27" s="65">
        <v>1</v>
      </c>
      <c r="M27" s="23">
        <f t="shared" si="4"/>
        <v>0.30285343213868993</v>
      </c>
      <c r="O27" s="23">
        <f t="shared" si="5"/>
        <v>6.3251744400417712E-2</v>
      </c>
      <c r="P27" s="12" t="s">
        <v>80</v>
      </c>
    </row>
    <row r="28" spans="1:16" x14ac:dyDescent="0.3">
      <c r="A28" s="59" t="s">
        <v>69</v>
      </c>
      <c r="B28" s="60">
        <v>5</v>
      </c>
      <c r="C28" s="60">
        <v>7</v>
      </c>
      <c r="D28" s="60">
        <v>1</v>
      </c>
      <c r="E28" s="23">
        <f t="shared" si="6"/>
        <v>3.2710663101885897</v>
      </c>
      <c r="G28" s="23">
        <f t="shared" si="7"/>
        <v>0.73064467136112954</v>
      </c>
      <c r="M28" s="62">
        <f>SUM(M25:M27)</f>
        <v>4.7880645033513085</v>
      </c>
      <c r="N28" s="63" t="s">
        <v>64</v>
      </c>
    </row>
    <row r="29" spans="1:16" x14ac:dyDescent="0.3">
      <c r="E29" s="62">
        <f>SUM(E26:E28)</f>
        <v>4.4769590998246365</v>
      </c>
      <c r="F29" s="63" t="s">
        <v>64</v>
      </c>
    </row>
    <row r="34" spans="1:12" x14ac:dyDescent="0.3">
      <c r="E34" s="54" t="s">
        <v>81</v>
      </c>
      <c r="F34" s="55" t="s">
        <v>67</v>
      </c>
      <c r="G34" s="55" t="s">
        <v>68</v>
      </c>
      <c r="H34" s="55" t="s">
        <v>69</v>
      </c>
      <c r="K34" s="58" t="s">
        <v>82</v>
      </c>
    </row>
    <row r="35" spans="1:12" x14ac:dyDescent="0.3">
      <c r="E35" s="59" t="s">
        <v>67</v>
      </c>
      <c r="F35" s="65">
        <v>1</v>
      </c>
      <c r="G35" s="65">
        <f>1/3</f>
        <v>0.33333333333333331</v>
      </c>
      <c r="H35" s="65">
        <v>5</v>
      </c>
      <c r="I35" s="23">
        <f>GEOMEAN(F35:H35)</f>
        <v>1.1856311014966876</v>
      </c>
      <c r="K35" s="23">
        <f>I35/$I$38</f>
        <v>0.26543334188349771</v>
      </c>
      <c r="L35" s="12" t="s">
        <v>83</v>
      </c>
    </row>
    <row r="36" spans="1:12" x14ac:dyDescent="0.3">
      <c r="E36" s="59" t="s">
        <v>68</v>
      </c>
      <c r="F36" s="65">
        <v>3</v>
      </c>
      <c r="G36" s="65">
        <v>1</v>
      </c>
      <c r="H36" s="65">
        <v>9</v>
      </c>
      <c r="I36" s="23">
        <f t="shared" ref="I36:I37" si="8">GEOMEAN(F36:H36)</f>
        <v>3</v>
      </c>
      <c r="K36" s="23">
        <f t="shared" ref="K36:K37" si="9">I36/$I$38</f>
        <v>0.67162545301424681</v>
      </c>
      <c r="L36" s="12" t="s">
        <v>84</v>
      </c>
    </row>
    <row r="37" spans="1:12" x14ac:dyDescent="0.3">
      <c r="E37" s="59" t="s">
        <v>69</v>
      </c>
      <c r="F37" s="65">
        <f>1/5</f>
        <v>0.2</v>
      </c>
      <c r="G37" s="65">
        <f>1/9</f>
        <v>0.1111111111111111</v>
      </c>
      <c r="H37" s="65">
        <v>1</v>
      </c>
      <c r="I37" s="23">
        <f t="shared" si="8"/>
        <v>0.28114422176724974</v>
      </c>
      <c r="K37" s="23">
        <f t="shared" si="9"/>
        <v>6.2941205102255648E-2</v>
      </c>
      <c r="L37" s="12" t="s">
        <v>85</v>
      </c>
    </row>
    <row r="38" spans="1:12" x14ac:dyDescent="0.3">
      <c r="I38" s="62">
        <f>SUM(I35:I37)</f>
        <v>4.4667753232639367</v>
      </c>
      <c r="J38" s="63" t="s">
        <v>64</v>
      </c>
    </row>
    <row r="39" spans="1:12" x14ac:dyDescent="0.3">
      <c r="A39" s="66" t="s">
        <v>87</v>
      </c>
    </row>
    <row r="42" spans="1:12" x14ac:dyDescent="0.3">
      <c r="A42" s="66" t="s">
        <v>86</v>
      </c>
      <c r="B42" s="67">
        <v>0.54624030000000001</v>
      </c>
      <c r="C42" s="67">
        <v>0.12758479</v>
      </c>
      <c r="D42" s="67">
        <v>0.26980899000000003</v>
      </c>
      <c r="E42" s="67">
        <v>5.636592E-2</v>
      </c>
    </row>
    <row r="43" spans="1:12" x14ac:dyDescent="0.3">
      <c r="A43" s="54"/>
      <c r="B43" s="55" t="s">
        <v>54</v>
      </c>
      <c r="C43" s="55" t="s">
        <v>55</v>
      </c>
      <c r="D43" s="55" t="s">
        <v>56</v>
      </c>
      <c r="E43" s="55" t="s">
        <v>57</v>
      </c>
    </row>
    <row r="44" spans="1:12" x14ac:dyDescent="0.3">
      <c r="A44" s="59" t="s">
        <v>67</v>
      </c>
      <c r="B44" s="65">
        <v>0.21716560880280603</v>
      </c>
      <c r="C44" s="65">
        <v>0.1883940966391198</v>
      </c>
      <c r="D44" s="65">
        <v>0.74286662220203759</v>
      </c>
      <c r="E44" s="65">
        <v>0.26543334188349771</v>
      </c>
      <c r="G44">
        <f>SUMPRODUCT($B$42:$E$42,B44:E44)</f>
        <v>0.35805431611405047</v>
      </c>
    </row>
    <row r="45" spans="1:12" x14ac:dyDescent="0.3">
      <c r="A45" s="59" t="s">
        <v>68</v>
      </c>
      <c r="B45" s="65">
        <v>0.71706504122877601</v>
      </c>
      <c r="C45" s="65">
        <v>8.096123199975068E-2</v>
      </c>
      <c r="D45" s="65">
        <v>0.1938816333975448</v>
      </c>
      <c r="E45" s="65">
        <v>0.67162545301424681</v>
      </c>
      <c r="G45">
        <f t="shared" ref="G45:G46" si="10">SUMPRODUCT($B$42:$E$42,B45:E45)</f>
        <v>0.49218703926425511</v>
      </c>
    </row>
    <row r="46" spans="1:12" x14ac:dyDescent="0.3">
      <c r="A46" s="59" t="s">
        <v>69</v>
      </c>
      <c r="B46" s="65">
        <v>6.5769349968417906E-2</v>
      </c>
      <c r="C46" s="65">
        <v>0.73064467136112954</v>
      </c>
      <c r="D46" s="65">
        <v>6.3251744400417712E-2</v>
      </c>
      <c r="E46" s="65">
        <v>6.2941205102255648E-2</v>
      </c>
      <c r="G46">
        <f t="shared" si="10"/>
        <v>0.14975864462169453</v>
      </c>
    </row>
    <row r="47" spans="1:12" x14ac:dyDescent="0.3">
      <c r="G47">
        <f>SUM(G44:G46)</f>
        <v>1</v>
      </c>
      <c r="H47" s="57" t="s">
        <v>89</v>
      </c>
      <c r="I47" s="57"/>
      <c r="J47" s="57"/>
    </row>
    <row r="48" spans="1:12" x14ac:dyDescent="0.3">
      <c r="A48" s="68" t="s">
        <v>88</v>
      </c>
    </row>
  </sheetData>
  <mergeCells count="5">
    <mergeCell ref="F3:G3"/>
    <mergeCell ref="K9:M9"/>
    <mergeCell ref="I14:N14"/>
    <mergeCell ref="K19:M19"/>
    <mergeCell ref="H47:J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618A-6EB4-45D6-878B-5356C1315959}">
  <dimension ref="A1:H5"/>
  <sheetViews>
    <sheetView workbookViewId="0">
      <selection activeCell="F12" sqref="F12"/>
    </sheetView>
  </sheetViews>
  <sheetFormatPr baseColWidth="10" defaultRowHeight="14.4" x14ac:dyDescent="0.3"/>
  <cols>
    <col min="7" max="7" width="13.77734375" customWidth="1"/>
    <col min="9" max="9" width="25.44140625" customWidth="1"/>
  </cols>
  <sheetData>
    <row r="1" spans="1:8" s="2" customFormat="1" ht="15.6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6"/>
      <c r="H1" s="2" t="s">
        <v>12</v>
      </c>
    </row>
    <row r="2" spans="1:8" s="3" customFormat="1" ht="15.6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  <c r="G2" s="10">
        <f>MAX(B2:F2)</f>
        <v>12</v>
      </c>
    </row>
    <row r="3" spans="1:8" s="3" customFormat="1" ht="15.6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G3" s="10">
        <f t="shared" ref="G3:G4" si="0">MAX(B3:F3)</f>
        <v>11</v>
      </c>
      <c r="H3" s="3" t="str">
        <f t="shared" ref="H3:H4" si="1">IF(G3=$G$5,A3,"")</f>
        <v/>
      </c>
    </row>
    <row r="4" spans="1:8" s="3" customFormat="1" ht="15.6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  <c r="G4" s="10">
        <f t="shared" si="0"/>
        <v>15</v>
      </c>
      <c r="H4" s="3" t="str">
        <f t="shared" si="1"/>
        <v>a3</v>
      </c>
    </row>
    <row r="5" spans="1:8" s="3" customFormat="1" ht="15.6" x14ac:dyDescent="0.3">
      <c r="A5" s="1"/>
      <c r="G5" s="10">
        <f>MAX(G2:G4)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959E-4FEB-4D79-B6F2-B40CFEAB169D}">
  <dimension ref="A1:H5"/>
  <sheetViews>
    <sheetView workbookViewId="0">
      <selection activeCell="G5" sqref="G5"/>
    </sheetView>
  </sheetViews>
  <sheetFormatPr baseColWidth="10" defaultRowHeight="14.4" x14ac:dyDescent="0.3"/>
  <cols>
    <col min="7" max="7" width="13.77734375" customWidth="1"/>
    <col min="9" max="9" width="25.44140625" customWidth="1"/>
  </cols>
  <sheetData>
    <row r="1" spans="1:8" s="2" customFormat="1" ht="15.6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6"/>
      <c r="H1" s="2" t="s">
        <v>12</v>
      </c>
    </row>
    <row r="2" spans="1:8" s="3" customFormat="1" ht="15.6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  <c r="G2" s="10">
        <f>MIN(B2:F2)</f>
        <v>7</v>
      </c>
      <c r="H2" s="3" t="str">
        <f>IF(G2=$G$5,A2,"")</f>
        <v/>
      </c>
    </row>
    <row r="3" spans="1:8" s="3" customFormat="1" ht="15.6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G3" s="10">
        <f t="shared" ref="G3:G4" si="0">MIN(B3:F3)</f>
        <v>3</v>
      </c>
      <c r="H3" s="3" t="str">
        <f t="shared" ref="H3:H4" si="1">IF(G3=$G$5,A3,"")</f>
        <v/>
      </c>
    </row>
    <row r="4" spans="1:8" s="3" customFormat="1" ht="15.6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  <c r="G4" s="10">
        <f t="shared" si="0"/>
        <v>1</v>
      </c>
      <c r="H4" s="3" t="str">
        <f t="shared" si="1"/>
        <v>a3</v>
      </c>
    </row>
    <row r="5" spans="1:8" s="3" customFormat="1" ht="15.6" x14ac:dyDescent="0.3">
      <c r="A5" s="1"/>
      <c r="G5" s="10">
        <f>MIN(G2:G4)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E272-3BE2-451F-85B9-F2EAD65F9166}">
  <dimension ref="A1:K19"/>
  <sheetViews>
    <sheetView workbookViewId="0">
      <selection activeCell="F9" sqref="F9"/>
    </sheetView>
  </sheetViews>
  <sheetFormatPr baseColWidth="10" defaultRowHeight="14.4" x14ac:dyDescent="0.3"/>
  <cols>
    <col min="11" max="11" width="56.109375" customWidth="1"/>
  </cols>
  <sheetData>
    <row r="1" spans="1:11" ht="15.6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13" t="s">
        <v>16</v>
      </c>
      <c r="H1" s="13" t="s">
        <v>15</v>
      </c>
      <c r="K1" t="s">
        <v>14</v>
      </c>
    </row>
    <row r="2" spans="1:11" ht="15.6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  <c r="G2" s="12">
        <f>MIN(B2:F2)</f>
        <v>7</v>
      </c>
      <c r="H2" s="15">
        <f>MAX(B2:F2)</f>
        <v>12</v>
      </c>
      <c r="I2" s="12">
        <f>alfa*H2+(1-alfa)*G2</f>
        <v>9.5</v>
      </c>
      <c r="K2" t="str">
        <f>IF(I2=$I$5,A2,"")</f>
        <v>a1</v>
      </c>
    </row>
    <row r="3" spans="1:11" ht="15.6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G3" s="12">
        <f t="shared" ref="G3:G4" si="0">MIN(B3:F3)</f>
        <v>3</v>
      </c>
      <c r="H3" s="15">
        <f t="shared" ref="H3:H4" si="1">MAX(B3:F3)</f>
        <v>11</v>
      </c>
      <c r="I3" s="12">
        <f>alfa*H3+(1-alfa)*G3</f>
        <v>7</v>
      </c>
      <c r="K3" s="9" t="s">
        <v>9</v>
      </c>
    </row>
    <row r="4" spans="1:11" ht="15.6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  <c r="G4" s="12">
        <f t="shared" si="0"/>
        <v>1</v>
      </c>
      <c r="H4" s="15">
        <f t="shared" si="1"/>
        <v>15</v>
      </c>
      <c r="I4" s="12">
        <f>alfa*H4+(1-alfa)*G4</f>
        <v>8</v>
      </c>
      <c r="K4" t="str">
        <f t="shared" ref="K4" si="2">IF(I4=$I$5,A4,"")</f>
        <v/>
      </c>
    </row>
    <row r="5" spans="1:11" x14ac:dyDescent="0.3">
      <c r="I5" s="12">
        <f>MAX(I2:I4)</f>
        <v>9.5</v>
      </c>
    </row>
    <row r="6" spans="1:11" x14ac:dyDescent="0.3">
      <c r="G6" s="16"/>
    </row>
    <row r="7" spans="1:11" x14ac:dyDescent="0.3">
      <c r="C7" t="s">
        <v>13</v>
      </c>
      <c r="D7" s="14">
        <v>0.5</v>
      </c>
    </row>
    <row r="15" spans="1:11" ht="15.6" x14ac:dyDescent="0.3">
      <c r="A15" s="4"/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13" t="s">
        <v>16</v>
      </c>
      <c r="H15" s="13" t="s">
        <v>15</v>
      </c>
      <c r="K15" t="s">
        <v>14</v>
      </c>
    </row>
    <row r="16" spans="1:11" ht="15.6" x14ac:dyDescent="0.3">
      <c r="A16" s="7" t="s">
        <v>0</v>
      </c>
      <c r="B16" s="8">
        <v>10</v>
      </c>
      <c r="C16" s="8">
        <v>8</v>
      </c>
      <c r="D16" s="8">
        <v>9</v>
      </c>
      <c r="E16" s="8">
        <v>7</v>
      </c>
      <c r="F16" s="8">
        <v>12</v>
      </c>
      <c r="G16" s="12">
        <f>MIN(B16:F16)</f>
        <v>7</v>
      </c>
      <c r="H16" s="15">
        <f>MAX(B16:F16)</f>
        <v>12</v>
      </c>
      <c r="I16" s="12">
        <f>alfa*G16+(1-alfa)*H16</f>
        <v>9.5</v>
      </c>
      <c r="K16" t="str">
        <f>IF(I16=$I$19,A16,"")</f>
        <v/>
      </c>
    </row>
    <row r="17" spans="1:11" ht="15.6" x14ac:dyDescent="0.3">
      <c r="A17" s="7" t="s">
        <v>1</v>
      </c>
      <c r="B17" s="8">
        <v>11</v>
      </c>
      <c r="C17" s="8">
        <v>6</v>
      </c>
      <c r="D17" s="8">
        <v>4</v>
      </c>
      <c r="E17" s="8">
        <v>3</v>
      </c>
      <c r="F17" s="8">
        <v>9</v>
      </c>
      <c r="G17" s="12">
        <f t="shared" ref="G17:G18" si="3">MIN(B17:F17)</f>
        <v>3</v>
      </c>
      <c r="H17" s="15">
        <f t="shared" ref="H17:H18" si="4">MAX(B17:F17)</f>
        <v>11</v>
      </c>
      <c r="I17" s="12">
        <f>alfa*G17+(1-alfa)*H17</f>
        <v>7</v>
      </c>
      <c r="K17" t="str">
        <f t="shared" ref="K17:K18" si="5">IF(I17=$I$19,A17,"")</f>
        <v>a2</v>
      </c>
    </row>
    <row r="18" spans="1:11" ht="15.6" x14ac:dyDescent="0.3">
      <c r="A18" s="7" t="s">
        <v>2</v>
      </c>
      <c r="B18" s="8">
        <v>15</v>
      </c>
      <c r="C18" s="8">
        <v>12</v>
      </c>
      <c r="D18" s="8">
        <v>1</v>
      </c>
      <c r="E18" s="8">
        <v>4</v>
      </c>
      <c r="F18" s="8">
        <v>1</v>
      </c>
      <c r="G18" s="12">
        <f t="shared" si="3"/>
        <v>1</v>
      </c>
      <c r="H18" s="15">
        <f t="shared" si="4"/>
        <v>15</v>
      </c>
      <c r="I18" s="12">
        <f>alfa*G18+(1-alfa)*H18</f>
        <v>8</v>
      </c>
      <c r="K18" t="str">
        <f t="shared" si="5"/>
        <v/>
      </c>
    </row>
    <row r="19" spans="1:11" x14ac:dyDescent="0.3">
      <c r="I19">
        <f>MIN(I16:I18)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138A-9594-4824-AC57-A765BDE5FBD0}">
  <dimension ref="A1:K13"/>
  <sheetViews>
    <sheetView zoomScale="77" workbookViewId="0">
      <selection activeCell="J15" sqref="J15"/>
    </sheetView>
  </sheetViews>
  <sheetFormatPr baseColWidth="10" defaultRowHeight="14.4" x14ac:dyDescent="0.3"/>
  <cols>
    <col min="9" max="9" width="8.109375" customWidth="1"/>
    <col min="10" max="10" width="20.21875" customWidth="1"/>
  </cols>
  <sheetData>
    <row r="1" spans="1:11" ht="15.6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13" t="s">
        <v>16</v>
      </c>
      <c r="H1" s="13" t="s">
        <v>15</v>
      </c>
      <c r="K1" t="s">
        <v>14</v>
      </c>
    </row>
    <row r="2" spans="1:11" ht="15.6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  <c r="G2" s="12">
        <f>MIN(B2:F2)</f>
        <v>7</v>
      </c>
      <c r="H2" s="15">
        <f>MAX(B2:F2)</f>
        <v>12</v>
      </c>
      <c r="I2" s="12">
        <f>$D$7*H2+(1-$D$7)*G2</f>
        <v>10.333333333333334</v>
      </c>
      <c r="K2" t="str">
        <f>IF(I2=$I$5,A2,"")</f>
        <v>a1</v>
      </c>
    </row>
    <row r="3" spans="1:11" ht="15.6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G3" s="12">
        <f t="shared" ref="G3:G4" si="0">MIN(B3:F3)</f>
        <v>3</v>
      </c>
      <c r="H3" s="15">
        <f t="shared" ref="H3:H4" si="1">MAX(B3:F3)</f>
        <v>11</v>
      </c>
      <c r="I3" s="12">
        <f t="shared" ref="I3:I4" si="2">$D$7*H3+(1-$D$7)*G3</f>
        <v>8.3333333333333321</v>
      </c>
      <c r="K3" s="9" t="s">
        <v>9</v>
      </c>
    </row>
    <row r="4" spans="1:11" ht="15.6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  <c r="G4" s="12">
        <f t="shared" si="0"/>
        <v>1</v>
      </c>
      <c r="H4" s="15">
        <f t="shared" si="1"/>
        <v>15</v>
      </c>
      <c r="I4" s="12">
        <f t="shared" si="2"/>
        <v>10.333333333333334</v>
      </c>
      <c r="K4" t="str">
        <f t="shared" ref="K4" si="3">IF(I4=$I$5,A4,"")</f>
        <v>a3</v>
      </c>
    </row>
    <row r="5" spans="1:11" x14ac:dyDescent="0.3">
      <c r="I5" s="12">
        <f>MAX(I2:I4)</f>
        <v>10.333333333333334</v>
      </c>
    </row>
    <row r="6" spans="1:11" x14ac:dyDescent="0.3">
      <c r="G6" s="16"/>
    </row>
    <row r="7" spans="1:11" x14ac:dyDescent="0.3">
      <c r="C7" t="s">
        <v>13</v>
      </c>
      <c r="D7" s="17">
        <v>0.66666666666666663</v>
      </c>
    </row>
    <row r="10" spans="1:11" x14ac:dyDescent="0.3">
      <c r="I10">
        <f>I2-I4</f>
        <v>0</v>
      </c>
      <c r="J10" t="s">
        <v>17</v>
      </c>
    </row>
    <row r="11" spans="1:11" x14ac:dyDescent="0.3">
      <c r="F11" s="18"/>
      <c r="G11" s="18"/>
    </row>
    <row r="13" spans="1:11" x14ac:dyDescent="0.3">
      <c r="H13" s="6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1383-9928-46FA-BA1D-D336A5650F93}">
  <dimension ref="A1:O29"/>
  <sheetViews>
    <sheetView workbookViewId="0">
      <selection activeCell="E23" sqref="E23"/>
    </sheetView>
  </sheetViews>
  <sheetFormatPr baseColWidth="10" defaultRowHeight="14.4" x14ac:dyDescent="0.3"/>
  <cols>
    <col min="10" max="10" width="18.33203125" customWidth="1"/>
    <col min="14" max="14" width="27.88671875" customWidth="1"/>
  </cols>
  <sheetData>
    <row r="1" spans="1:15" ht="15.6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I1" s="19" t="s">
        <v>9</v>
      </c>
    </row>
    <row r="2" spans="1:15" ht="15.6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</row>
    <row r="3" spans="1:15" ht="15.6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H3" t="s">
        <v>18</v>
      </c>
    </row>
    <row r="4" spans="1:15" ht="15.6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</row>
    <row r="5" spans="1:15" ht="15.6" x14ac:dyDescent="0.3">
      <c r="H5" s="4"/>
      <c r="I5" s="5" t="s">
        <v>3</v>
      </c>
      <c r="J5" s="5" t="s">
        <v>4</v>
      </c>
      <c r="K5" s="5" t="s">
        <v>5</v>
      </c>
      <c r="L5" s="5" t="s">
        <v>6</v>
      </c>
      <c r="M5" s="5" t="s">
        <v>7</v>
      </c>
      <c r="N5" s="20" t="s">
        <v>19</v>
      </c>
    </row>
    <row r="6" spans="1:15" ht="15.6" x14ac:dyDescent="0.3">
      <c r="H6" s="7" t="s">
        <v>0</v>
      </c>
      <c r="I6" s="8">
        <f>B$7-B2</f>
        <v>5</v>
      </c>
      <c r="J6" s="8">
        <f t="shared" ref="J6:M8" si="0">C$7-C2</f>
        <v>4</v>
      </c>
      <c r="K6" s="8">
        <f t="shared" si="0"/>
        <v>0</v>
      </c>
      <c r="L6" s="8">
        <f t="shared" si="0"/>
        <v>0</v>
      </c>
      <c r="M6" s="8">
        <f t="shared" si="0"/>
        <v>0</v>
      </c>
      <c r="N6" s="8">
        <f>MAX(I6:M6)</f>
        <v>5</v>
      </c>
    </row>
    <row r="7" spans="1:15" ht="15.6" x14ac:dyDescent="0.3">
      <c r="A7" s="21" t="s">
        <v>20</v>
      </c>
      <c r="B7">
        <f>MAX(B2:B4)</f>
        <v>15</v>
      </c>
      <c r="C7">
        <f t="shared" ref="C7:F7" si="1">MAX(C2:C4)</f>
        <v>12</v>
      </c>
      <c r="D7">
        <f t="shared" si="1"/>
        <v>9</v>
      </c>
      <c r="E7">
        <f t="shared" si="1"/>
        <v>7</v>
      </c>
      <c r="F7">
        <f t="shared" si="1"/>
        <v>12</v>
      </c>
      <c r="H7" s="7" t="s">
        <v>1</v>
      </c>
      <c r="I7" s="8">
        <f t="shared" ref="I7:I8" si="2">B$7-B3</f>
        <v>4</v>
      </c>
      <c r="J7" s="8">
        <f t="shared" si="0"/>
        <v>6</v>
      </c>
      <c r="K7" s="8">
        <f t="shared" si="0"/>
        <v>5</v>
      </c>
      <c r="L7" s="8">
        <f t="shared" si="0"/>
        <v>4</v>
      </c>
      <c r="M7" s="8">
        <f t="shared" si="0"/>
        <v>3</v>
      </c>
      <c r="N7" s="8">
        <f t="shared" ref="N7:N8" si="3">MAX(I7:M7)</f>
        <v>6</v>
      </c>
    </row>
    <row r="8" spans="1:15" ht="15.6" x14ac:dyDescent="0.3">
      <c r="A8" s="21" t="s">
        <v>21</v>
      </c>
      <c r="B8">
        <f>MIN(B2:B4)</f>
        <v>10</v>
      </c>
      <c r="C8">
        <f t="shared" ref="C8:F8" si="4">MIN(C2:C4)</f>
        <v>6</v>
      </c>
      <c r="D8">
        <f t="shared" si="4"/>
        <v>1</v>
      </c>
      <c r="E8">
        <f t="shared" si="4"/>
        <v>3</v>
      </c>
      <c r="F8">
        <f t="shared" si="4"/>
        <v>1</v>
      </c>
      <c r="H8" s="7" t="s">
        <v>2</v>
      </c>
      <c r="I8" s="8">
        <f t="shared" si="2"/>
        <v>0</v>
      </c>
      <c r="J8" s="8">
        <f t="shared" si="0"/>
        <v>0</v>
      </c>
      <c r="K8" s="8">
        <f t="shared" si="0"/>
        <v>8</v>
      </c>
      <c r="L8" s="8">
        <f t="shared" si="0"/>
        <v>3</v>
      </c>
      <c r="M8" s="8">
        <f t="shared" si="0"/>
        <v>11</v>
      </c>
      <c r="N8" s="22">
        <f t="shared" si="3"/>
        <v>11</v>
      </c>
    </row>
    <row r="9" spans="1:15" x14ac:dyDescent="0.3">
      <c r="N9" s="23">
        <f>MIN(N6:N8)</f>
        <v>5</v>
      </c>
      <c r="O9" s="24" t="s">
        <v>22</v>
      </c>
    </row>
    <row r="11" spans="1:15" x14ac:dyDescent="0.3">
      <c r="A11" t="s">
        <v>9</v>
      </c>
    </row>
    <row r="13" spans="1:15" ht="18" x14ac:dyDescent="0.35">
      <c r="J13" s="25" t="s">
        <v>23</v>
      </c>
    </row>
    <row r="15" spans="1:15" x14ac:dyDescent="0.3">
      <c r="I15" t="s">
        <v>24</v>
      </c>
      <c r="L15" t="str">
        <f>IF(N6=$N$9,H6,"")</f>
        <v>a1</v>
      </c>
    </row>
    <row r="18" spans="7:15" x14ac:dyDescent="0.3">
      <c r="G18" s="16"/>
      <c r="J18" s="19" t="s">
        <v>10</v>
      </c>
    </row>
    <row r="20" spans="7:15" ht="15.6" x14ac:dyDescent="0.3">
      <c r="H20" s="4"/>
      <c r="I20" s="5" t="s">
        <v>3</v>
      </c>
      <c r="J20" s="5" t="s">
        <v>4</v>
      </c>
      <c r="K20" s="5" t="s">
        <v>5</v>
      </c>
      <c r="L20" s="5" t="s">
        <v>6</v>
      </c>
      <c r="M20" s="5" t="s">
        <v>7</v>
      </c>
      <c r="N20" s="20" t="s">
        <v>25</v>
      </c>
    </row>
    <row r="21" spans="7:15" ht="15.6" x14ac:dyDescent="0.3">
      <c r="H21" s="7" t="s">
        <v>0</v>
      </c>
      <c r="I21" s="8">
        <f>B2-B$8</f>
        <v>0</v>
      </c>
      <c r="J21" s="8">
        <f t="shared" ref="J21:M23" si="5">C2-C$8</f>
        <v>2</v>
      </c>
      <c r="K21" s="8">
        <f t="shared" si="5"/>
        <v>8</v>
      </c>
      <c r="L21" s="8">
        <f t="shared" si="5"/>
        <v>4</v>
      </c>
      <c r="M21" s="8">
        <f t="shared" si="5"/>
        <v>11</v>
      </c>
      <c r="N21" s="8">
        <f>MAX(I21:M21)</f>
        <v>11</v>
      </c>
    </row>
    <row r="22" spans="7:15" ht="15.6" x14ac:dyDescent="0.3">
      <c r="H22" s="7" t="s">
        <v>1</v>
      </c>
      <c r="I22" s="8">
        <f t="shared" ref="I22:I23" si="6">B3-B$8</f>
        <v>1</v>
      </c>
      <c r="J22" s="8">
        <f t="shared" si="5"/>
        <v>0</v>
      </c>
      <c r="K22" s="8">
        <f t="shared" si="5"/>
        <v>3</v>
      </c>
      <c r="L22" s="8">
        <f t="shared" si="5"/>
        <v>0</v>
      </c>
      <c r="M22" s="8">
        <f t="shared" si="5"/>
        <v>8</v>
      </c>
      <c r="N22" s="8">
        <f t="shared" ref="N22:N23" si="7">MAX(I22:M22)</f>
        <v>8</v>
      </c>
    </row>
    <row r="23" spans="7:15" ht="15.6" x14ac:dyDescent="0.3">
      <c r="H23" s="7" t="s">
        <v>2</v>
      </c>
      <c r="I23" s="8">
        <f t="shared" si="6"/>
        <v>5</v>
      </c>
      <c r="J23" s="8">
        <f t="shared" si="5"/>
        <v>6</v>
      </c>
      <c r="K23" s="8">
        <f t="shared" si="5"/>
        <v>0</v>
      </c>
      <c r="L23" s="8">
        <f t="shared" si="5"/>
        <v>1</v>
      </c>
      <c r="M23" s="8">
        <f t="shared" si="5"/>
        <v>0</v>
      </c>
      <c r="N23" s="8">
        <f t="shared" si="7"/>
        <v>6</v>
      </c>
    </row>
    <row r="24" spans="7:15" x14ac:dyDescent="0.3">
      <c r="N24" s="23">
        <f>MIN(N21:N23)</f>
        <v>6</v>
      </c>
      <c r="O24" s="24" t="s">
        <v>22</v>
      </c>
    </row>
    <row r="27" spans="7:15" x14ac:dyDescent="0.3">
      <c r="K27" s="16" t="str">
        <f>IF(N21=$N$24,H21,"")</f>
        <v/>
      </c>
    </row>
    <row r="28" spans="7:15" x14ac:dyDescent="0.3">
      <c r="K28" t="str">
        <f t="shared" ref="K28:K29" si="8">IF(N22=$N$24,H22,"")</f>
        <v/>
      </c>
    </row>
    <row r="29" spans="7:15" x14ac:dyDescent="0.3">
      <c r="H29" t="s">
        <v>24</v>
      </c>
      <c r="K29" t="str">
        <f t="shared" si="8"/>
        <v>a3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6EF8-7D4D-46DA-B93D-25CE55A57AFA}">
  <dimension ref="A1:M4"/>
  <sheetViews>
    <sheetView workbookViewId="0">
      <selection activeCell="H24" sqref="H24"/>
    </sheetView>
  </sheetViews>
  <sheetFormatPr baseColWidth="10" defaultRowHeight="14.4" x14ac:dyDescent="0.3"/>
  <sheetData>
    <row r="1" spans="1:13" ht="15.6" x14ac:dyDescent="0.3">
      <c r="A1" s="4"/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20" t="s">
        <v>26</v>
      </c>
    </row>
    <row r="2" spans="1:13" ht="15.6" x14ac:dyDescent="0.3">
      <c r="A2" s="7" t="s">
        <v>0</v>
      </c>
      <c r="B2" s="8">
        <v>10</v>
      </c>
      <c r="C2" s="8">
        <v>8</v>
      </c>
      <c r="D2" s="8">
        <v>9</v>
      </c>
      <c r="E2" s="8">
        <v>7</v>
      </c>
      <c r="F2" s="8">
        <v>12</v>
      </c>
      <c r="G2" s="23">
        <f>AVERAGE(B2:F2)</f>
        <v>9.1999999999999993</v>
      </c>
      <c r="I2" t="s">
        <v>27</v>
      </c>
      <c r="M2" t="str">
        <f>IF(MAX(G2:G4)=G2,A2,"")</f>
        <v>a1</v>
      </c>
    </row>
    <row r="3" spans="1:13" ht="15.6" x14ac:dyDescent="0.3">
      <c r="A3" s="7" t="s">
        <v>1</v>
      </c>
      <c r="B3" s="8">
        <v>11</v>
      </c>
      <c r="C3" s="8">
        <v>6</v>
      </c>
      <c r="D3" s="8">
        <v>4</v>
      </c>
      <c r="E3" s="8">
        <v>3</v>
      </c>
      <c r="F3" s="8">
        <v>9</v>
      </c>
      <c r="G3" s="23">
        <f t="shared" ref="G3:G4" si="0">AVERAGE(B3:F3)</f>
        <v>6.6</v>
      </c>
      <c r="M3" s="16"/>
    </row>
    <row r="4" spans="1:13" ht="15.6" x14ac:dyDescent="0.3">
      <c r="A4" s="7" t="s">
        <v>2</v>
      </c>
      <c r="B4" s="8">
        <v>15</v>
      </c>
      <c r="C4" s="8">
        <v>12</v>
      </c>
      <c r="D4" s="8">
        <v>1</v>
      </c>
      <c r="E4" s="8">
        <v>4</v>
      </c>
      <c r="F4" s="8">
        <v>1</v>
      </c>
      <c r="G4" s="23">
        <f t="shared" si="0"/>
        <v>6.6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437F-E48C-4BB1-A0EC-0B281890DA46}">
  <dimension ref="A1:K28"/>
  <sheetViews>
    <sheetView workbookViewId="0">
      <selection activeCell="L15" sqref="L15"/>
    </sheetView>
  </sheetViews>
  <sheetFormatPr baseColWidth="10" defaultRowHeight="14.4" x14ac:dyDescent="0.3"/>
  <cols>
    <col min="1" max="1" width="29.88671875" customWidth="1"/>
    <col min="8" max="8" width="22.109375" customWidth="1"/>
    <col min="9" max="9" width="18.33203125" customWidth="1"/>
  </cols>
  <sheetData>
    <row r="1" spans="1:8" x14ac:dyDescent="0.3">
      <c r="A1" t="s">
        <v>28</v>
      </c>
    </row>
    <row r="2" spans="1:8" ht="15.6" x14ac:dyDescent="0.3">
      <c r="A2" s="4"/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8" ht="15.6" x14ac:dyDescent="0.3">
      <c r="A3" s="7" t="s">
        <v>0</v>
      </c>
      <c r="B3" s="8">
        <v>10</v>
      </c>
      <c r="C3" s="8">
        <v>8</v>
      </c>
      <c r="D3" s="8">
        <v>9</v>
      </c>
      <c r="E3" s="8">
        <v>7</v>
      </c>
      <c r="F3" s="8">
        <v>12</v>
      </c>
    </row>
    <row r="4" spans="1:8" ht="15.6" x14ac:dyDescent="0.3">
      <c r="A4" s="7" t="s">
        <v>1</v>
      </c>
      <c r="B4" s="8">
        <v>11</v>
      </c>
      <c r="C4" s="8">
        <v>6</v>
      </c>
      <c r="D4" s="8">
        <v>4</v>
      </c>
      <c r="E4" s="8">
        <v>3</v>
      </c>
      <c r="F4" s="8">
        <v>9</v>
      </c>
    </row>
    <row r="5" spans="1:8" ht="15.6" x14ac:dyDescent="0.3">
      <c r="A5" s="7" t="s">
        <v>2</v>
      </c>
      <c r="B5" s="8">
        <v>15</v>
      </c>
      <c r="C5" s="8">
        <v>12</v>
      </c>
      <c r="D5" s="8">
        <v>1</v>
      </c>
      <c r="E5" s="8">
        <v>4</v>
      </c>
      <c r="F5" s="8">
        <v>1</v>
      </c>
    </row>
    <row r="6" spans="1:8" ht="15.6" x14ac:dyDescent="0.3">
      <c r="A6" s="26" t="s">
        <v>29</v>
      </c>
      <c r="B6">
        <f>MAX(B3:B5)</f>
        <v>15</v>
      </c>
      <c r="C6">
        <f t="shared" ref="C6:F6" si="0">MAX(C3:C5)</f>
        <v>12</v>
      </c>
      <c r="D6">
        <f t="shared" si="0"/>
        <v>9</v>
      </c>
      <c r="E6">
        <f t="shared" si="0"/>
        <v>7</v>
      </c>
      <c r="F6">
        <f t="shared" si="0"/>
        <v>12</v>
      </c>
      <c r="H6" t="s">
        <v>30</v>
      </c>
    </row>
    <row r="7" spans="1:8" ht="15.6" x14ac:dyDescent="0.3">
      <c r="A7" s="27"/>
    </row>
    <row r="8" spans="1:8" x14ac:dyDescent="0.3">
      <c r="H8" s="28" t="s">
        <v>31</v>
      </c>
    </row>
    <row r="9" spans="1:8" ht="15.6" x14ac:dyDescent="0.3">
      <c r="A9" s="21" t="s">
        <v>32</v>
      </c>
      <c r="B9">
        <f>(B3-B6)^2</f>
        <v>25</v>
      </c>
      <c r="C9">
        <f t="shared" ref="C9:F9" si="1">(C3-C6)^2</f>
        <v>16</v>
      </c>
      <c r="D9">
        <f t="shared" si="1"/>
        <v>0</v>
      </c>
      <c r="E9">
        <f t="shared" si="1"/>
        <v>0</v>
      </c>
      <c r="F9">
        <f t="shared" si="1"/>
        <v>0</v>
      </c>
      <c r="H9" s="29">
        <f>SQRT(SUM(B9:F9))</f>
        <v>6.4031242374328485</v>
      </c>
    </row>
    <row r="10" spans="1:8" x14ac:dyDescent="0.3">
      <c r="B10">
        <f>(B4-$B6)^2</f>
        <v>16</v>
      </c>
      <c r="C10">
        <f>(C4-C6)^2</f>
        <v>36</v>
      </c>
      <c r="D10">
        <f t="shared" ref="D10:F10" si="2">(D4-D6)^2</f>
        <v>25</v>
      </c>
      <c r="E10">
        <f t="shared" si="2"/>
        <v>16</v>
      </c>
      <c r="F10">
        <f t="shared" si="2"/>
        <v>9</v>
      </c>
      <c r="H10">
        <f t="shared" ref="H10:H11" si="3">SQRT(SUM(B10:F10))</f>
        <v>10.099504938362077</v>
      </c>
    </row>
    <row r="11" spans="1:8" x14ac:dyDescent="0.3">
      <c r="B11">
        <f>(B5-B6)^2</f>
        <v>0</v>
      </c>
      <c r="C11">
        <f t="shared" ref="C11:F11" si="4">(C5-C6)^2</f>
        <v>0</v>
      </c>
      <c r="D11">
        <f t="shared" si="4"/>
        <v>64</v>
      </c>
      <c r="E11">
        <f t="shared" si="4"/>
        <v>9</v>
      </c>
      <c r="F11">
        <f t="shared" si="4"/>
        <v>121</v>
      </c>
      <c r="H11">
        <f t="shared" si="3"/>
        <v>13.928388277184119</v>
      </c>
    </row>
    <row r="17" spans="1:11" x14ac:dyDescent="0.3">
      <c r="A17" t="s">
        <v>33</v>
      </c>
    </row>
    <row r="18" spans="1:11" ht="15.6" x14ac:dyDescent="0.3">
      <c r="A18" s="4"/>
      <c r="B18" s="5" t="s">
        <v>3</v>
      </c>
      <c r="C18" s="5" t="s">
        <v>4</v>
      </c>
      <c r="D18" s="5" t="s">
        <v>5</v>
      </c>
      <c r="E18" s="5" t="s">
        <v>6</v>
      </c>
      <c r="F18" s="5" t="s">
        <v>7</v>
      </c>
    </row>
    <row r="19" spans="1:11" ht="15.6" x14ac:dyDescent="0.3">
      <c r="A19" s="7" t="s">
        <v>0</v>
      </c>
      <c r="B19" s="8">
        <v>10</v>
      </c>
      <c r="C19" s="8">
        <v>8</v>
      </c>
      <c r="D19" s="8">
        <v>9</v>
      </c>
      <c r="E19" s="8">
        <v>7</v>
      </c>
      <c r="F19" s="8">
        <v>12</v>
      </c>
    </row>
    <row r="20" spans="1:11" ht="15.6" x14ac:dyDescent="0.3">
      <c r="A20" s="7" t="s">
        <v>1</v>
      </c>
      <c r="B20" s="8">
        <v>11</v>
      </c>
      <c r="C20" s="8">
        <v>6</v>
      </c>
      <c r="D20" s="8">
        <v>4</v>
      </c>
      <c r="E20" s="8">
        <v>3</v>
      </c>
      <c r="F20" s="8">
        <v>9</v>
      </c>
    </row>
    <row r="21" spans="1:11" ht="15.6" x14ac:dyDescent="0.3">
      <c r="A21" s="7" t="s">
        <v>2</v>
      </c>
      <c r="B21" s="8">
        <v>15</v>
      </c>
      <c r="C21" s="8">
        <v>12</v>
      </c>
      <c r="D21" s="8">
        <v>1</v>
      </c>
      <c r="E21" s="8">
        <v>4</v>
      </c>
      <c r="F21" s="8">
        <v>1</v>
      </c>
      <c r="K21" s="16"/>
    </row>
    <row r="22" spans="1:11" ht="15.6" x14ac:dyDescent="0.3">
      <c r="A22" s="21" t="s">
        <v>34</v>
      </c>
      <c r="B22">
        <f>MIN(B19:B21)</f>
        <v>10</v>
      </c>
      <c r="C22">
        <f t="shared" ref="C22:F22" si="5">MIN(C19:C21)</f>
        <v>6</v>
      </c>
      <c r="D22">
        <f t="shared" si="5"/>
        <v>1</v>
      </c>
      <c r="E22">
        <f t="shared" si="5"/>
        <v>3</v>
      </c>
      <c r="F22">
        <f t="shared" si="5"/>
        <v>1</v>
      </c>
    </row>
    <row r="25" spans="1:11" x14ac:dyDescent="0.3">
      <c r="H25" s="28" t="s">
        <v>31</v>
      </c>
    </row>
    <row r="26" spans="1:11" ht="15.6" x14ac:dyDescent="0.3">
      <c r="A26" s="21" t="s">
        <v>32</v>
      </c>
      <c r="B26">
        <f>(B19-$B$22)^2</f>
        <v>0</v>
      </c>
      <c r="C26">
        <f>(C19-$C$22)^2</f>
        <v>4</v>
      </c>
      <c r="D26">
        <f>(D19-$D$22)^2</f>
        <v>64</v>
      </c>
      <c r="E26">
        <f>(E19-$E$22)^2</f>
        <v>16</v>
      </c>
      <c r="F26">
        <f>(F19-$F$22)^2</f>
        <v>121</v>
      </c>
      <c r="H26">
        <f>SQRT(SUM(B26:F26))</f>
        <v>14.317821063276353</v>
      </c>
    </row>
    <row r="27" spans="1:11" x14ac:dyDescent="0.3">
      <c r="B27">
        <f>(B20-$B$22)^2</f>
        <v>1</v>
      </c>
      <c r="C27">
        <f>C20-$C$22</f>
        <v>0</v>
      </c>
      <c r="D27">
        <f>(D20-$D$22)^2</f>
        <v>9</v>
      </c>
      <c r="E27">
        <f t="shared" ref="E27:E28" si="6">E20-$E$22</f>
        <v>0</v>
      </c>
      <c r="F27">
        <f>(F20-$F$22)^2</f>
        <v>64</v>
      </c>
      <c r="H27">
        <f t="shared" ref="H27:H28" si="7">SQRT(SUM(B27:F27))</f>
        <v>8.6023252670426267</v>
      </c>
    </row>
    <row r="28" spans="1:11" x14ac:dyDescent="0.3">
      <c r="B28">
        <f>(B21-$B$22)^2</f>
        <v>25</v>
      </c>
      <c r="C28">
        <f>(C21-$C$22)^2</f>
        <v>36</v>
      </c>
      <c r="D28">
        <f t="shared" ref="D28" si="8">D21-$D$22</f>
        <v>0</v>
      </c>
      <c r="E28">
        <f t="shared" si="6"/>
        <v>1</v>
      </c>
      <c r="F28">
        <f t="shared" ref="F28" si="9">F21-$F$22</f>
        <v>0</v>
      </c>
      <c r="H28" s="29">
        <f t="shared" si="7"/>
        <v>7.8740078740118111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F1EE-EC37-4624-973F-21FE3E6569AF}">
  <dimension ref="A3:L32"/>
  <sheetViews>
    <sheetView topLeftCell="A8" workbookViewId="0">
      <selection activeCell="D9" sqref="D9"/>
    </sheetView>
  </sheetViews>
  <sheetFormatPr baseColWidth="10" defaultRowHeight="14.4" x14ac:dyDescent="0.3"/>
  <cols>
    <col min="1" max="1" width="17" style="3" customWidth="1"/>
    <col min="2" max="2" width="11.5546875" style="3"/>
    <col min="3" max="6" width="12.6640625" style="3" bestFit="1" customWidth="1"/>
    <col min="7" max="7" width="13" style="3" customWidth="1"/>
    <col min="8" max="8" width="15" style="3" customWidth="1"/>
    <col min="9" max="9" width="11.5546875" style="3"/>
    <col min="10" max="10" width="17.44140625" style="3" customWidth="1"/>
    <col min="11" max="16384" width="11.5546875" style="3"/>
  </cols>
  <sheetData>
    <row r="3" spans="1:12" x14ac:dyDescent="0.3">
      <c r="B3" s="30"/>
      <c r="C3" s="24" t="s">
        <v>35</v>
      </c>
      <c r="D3" s="24" t="s">
        <v>36</v>
      </c>
      <c r="H3" s="31" t="s">
        <v>37</v>
      </c>
      <c r="I3" s="32">
        <v>0</v>
      </c>
      <c r="J3" s="32"/>
      <c r="K3" s="32" t="s">
        <v>38</v>
      </c>
      <c r="L3" s="33">
        <v>13</v>
      </c>
    </row>
    <row r="4" spans="1:12" x14ac:dyDescent="0.3">
      <c r="B4" s="24" t="s">
        <v>39</v>
      </c>
      <c r="C4" s="8">
        <v>10</v>
      </c>
      <c r="D4" s="8">
        <v>1000</v>
      </c>
      <c r="H4" s="34" t="s">
        <v>40</v>
      </c>
      <c r="I4" s="35">
        <v>200</v>
      </c>
      <c r="J4" s="35"/>
      <c r="K4" s="35" t="s">
        <v>41</v>
      </c>
      <c r="L4" s="36">
        <v>1100</v>
      </c>
    </row>
    <row r="5" spans="1:12" x14ac:dyDescent="0.3">
      <c r="B5" s="24" t="s">
        <v>42</v>
      </c>
      <c r="C5" s="8">
        <v>12</v>
      </c>
      <c r="D5" s="8">
        <v>500</v>
      </c>
    </row>
    <row r="6" spans="1:12" x14ac:dyDescent="0.3">
      <c r="B6" s="24" t="s">
        <v>43</v>
      </c>
      <c r="C6" s="8">
        <v>27</v>
      </c>
      <c r="D6" s="8">
        <v>1700</v>
      </c>
    </row>
    <row r="7" spans="1:12" x14ac:dyDescent="0.3">
      <c r="B7" s="24" t="s">
        <v>44</v>
      </c>
      <c r="C7" s="8">
        <v>20</v>
      </c>
      <c r="D7" s="8">
        <v>600</v>
      </c>
    </row>
    <row r="8" spans="1:12" x14ac:dyDescent="0.3">
      <c r="B8" s="24" t="s">
        <v>45</v>
      </c>
      <c r="C8" s="8">
        <v>1</v>
      </c>
      <c r="D8" s="8">
        <v>4000</v>
      </c>
    </row>
    <row r="11" spans="1:12" ht="18" x14ac:dyDescent="0.35">
      <c r="B11" s="37" t="s">
        <v>46</v>
      </c>
    </row>
    <row r="12" spans="1:12" x14ac:dyDescent="0.3">
      <c r="C12" s="3">
        <v>10</v>
      </c>
      <c r="D12" s="3">
        <v>12</v>
      </c>
      <c r="E12" s="3">
        <v>27</v>
      </c>
      <c r="F12" s="3">
        <v>20</v>
      </c>
      <c r="G12" s="3">
        <v>1</v>
      </c>
    </row>
    <row r="13" spans="1:12" x14ac:dyDescent="0.3">
      <c r="B13" s="30"/>
      <c r="C13" s="24" t="s">
        <v>39</v>
      </c>
      <c r="D13" s="24" t="s">
        <v>42</v>
      </c>
      <c r="E13" s="24" t="s">
        <v>43</v>
      </c>
      <c r="F13" s="24" t="s">
        <v>45</v>
      </c>
      <c r="G13" s="24" t="s">
        <v>45</v>
      </c>
      <c r="H13" s="38" t="s">
        <v>47</v>
      </c>
      <c r="I13" s="2"/>
      <c r="J13" s="38" t="s">
        <v>48</v>
      </c>
    </row>
    <row r="14" spans="1:12" x14ac:dyDescent="0.3">
      <c r="A14" s="3">
        <v>10</v>
      </c>
      <c r="B14" s="24" t="s">
        <v>39</v>
      </c>
      <c r="C14" s="39">
        <f>IF($A14-C$12&lt;=0,0,IF($A14-C$12&gt;=13,1,($A14-C$12)/13))</f>
        <v>0</v>
      </c>
      <c r="D14" s="39">
        <f t="shared" ref="D14:G14" si="0">IF($A14-D$12&lt;=0,0,IF($A14-D$12&gt;=13,1,($A14-D$12)/13))</f>
        <v>0</v>
      </c>
      <c r="E14" s="39">
        <f t="shared" si="0"/>
        <v>0</v>
      </c>
      <c r="F14" s="39">
        <f t="shared" si="0"/>
        <v>0</v>
      </c>
      <c r="G14" s="40">
        <f t="shared" si="0"/>
        <v>0.69230769230769229</v>
      </c>
      <c r="H14" s="41">
        <f>SUM(C14:G14)</f>
        <v>0.69230769230769229</v>
      </c>
      <c r="J14" s="41">
        <f>$H14-C$19</f>
        <v>-1.2307692307692306</v>
      </c>
    </row>
    <row r="15" spans="1:12" x14ac:dyDescent="0.3">
      <c r="A15" s="3">
        <v>12</v>
      </c>
      <c r="B15" s="24" t="s">
        <v>42</v>
      </c>
      <c r="C15" s="40">
        <f t="shared" ref="C15:G18" si="1">IF($A15-C$12&lt;=0,0,IF($A15-C$12&gt;=13,1,($A15-C$12)/13))</f>
        <v>0.15384615384615385</v>
      </c>
      <c r="D15" s="39">
        <f t="shared" si="1"/>
        <v>0</v>
      </c>
      <c r="E15" s="39">
        <f t="shared" si="1"/>
        <v>0</v>
      </c>
      <c r="F15" s="39">
        <f t="shared" si="1"/>
        <v>0</v>
      </c>
      <c r="G15" s="40">
        <f t="shared" si="1"/>
        <v>0.84615384615384615</v>
      </c>
      <c r="H15" s="42">
        <f t="shared" ref="H15:H18" si="2">SUM(C15:G15)</f>
        <v>1</v>
      </c>
      <c r="J15" s="41">
        <f>$H15-D19</f>
        <v>-0.61538461538461542</v>
      </c>
    </row>
    <row r="16" spans="1:12" x14ac:dyDescent="0.3">
      <c r="A16" s="3">
        <v>27</v>
      </c>
      <c r="B16" s="24" t="s">
        <v>43</v>
      </c>
      <c r="C16" s="39">
        <f t="shared" si="1"/>
        <v>1</v>
      </c>
      <c r="D16" s="39">
        <f t="shared" si="1"/>
        <v>1</v>
      </c>
      <c r="E16" s="39">
        <f t="shared" si="1"/>
        <v>0</v>
      </c>
      <c r="F16" s="40">
        <f t="shared" si="1"/>
        <v>0.53846153846153844</v>
      </c>
      <c r="G16" s="39">
        <f t="shared" si="1"/>
        <v>1</v>
      </c>
      <c r="H16" s="41">
        <f t="shared" si="2"/>
        <v>3.5384615384615383</v>
      </c>
      <c r="J16" s="41">
        <f>$H16-E19</f>
        <v>3.5384615384615383</v>
      </c>
    </row>
    <row r="17" spans="1:10" x14ac:dyDescent="0.3">
      <c r="A17" s="3">
        <v>20</v>
      </c>
      <c r="B17" s="24" t="s">
        <v>44</v>
      </c>
      <c r="C17" s="40">
        <f t="shared" si="1"/>
        <v>0.76923076923076927</v>
      </c>
      <c r="D17" s="40">
        <f t="shared" si="1"/>
        <v>0.61538461538461542</v>
      </c>
      <c r="E17" s="39">
        <f t="shared" si="1"/>
        <v>0</v>
      </c>
      <c r="F17" s="39">
        <f t="shared" si="1"/>
        <v>0</v>
      </c>
      <c r="G17" s="39">
        <f t="shared" si="1"/>
        <v>1</v>
      </c>
      <c r="H17" s="41">
        <f t="shared" si="2"/>
        <v>2.3846153846153846</v>
      </c>
      <c r="J17" s="41">
        <f>$H17-F19</f>
        <v>1.8461538461538463</v>
      </c>
    </row>
    <row r="18" spans="1:10" x14ac:dyDescent="0.3">
      <c r="A18" s="3">
        <v>1</v>
      </c>
      <c r="B18" s="24" t="s">
        <v>45</v>
      </c>
      <c r="C18" s="39">
        <f t="shared" si="1"/>
        <v>0</v>
      </c>
      <c r="D18" s="39">
        <f t="shared" si="1"/>
        <v>0</v>
      </c>
      <c r="E18" s="39">
        <f t="shared" si="1"/>
        <v>0</v>
      </c>
      <c r="F18" s="39">
        <f t="shared" si="1"/>
        <v>0</v>
      </c>
      <c r="G18" s="39">
        <f t="shared" si="1"/>
        <v>0</v>
      </c>
      <c r="H18" s="42">
        <f t="shared" si="2"/>
        <v>0</v>
      </c>
      <c r="J18" s="41">
        <f>$H18-G19</f>
        <v>-3.5384615384615383</v>
      </c>
    </row>
    <row r="19" spans="1:10" x14ac:dyDescent="0.3">
      <c r="A19" s="43" t="s">
        <v>49</v>
      </c>
      <c r="C19" s="41">
        <f>SUM(C14:C18)</f>
        <v>1.9230769230769229</v>
      </c>
      <c r="D19" s="41">
        <f>SUM(D14:D18)</f>
        <v>1.6153846153846154</v>
      </c>
      <c r="E19" s="42">
        <f>SUM(E14:E18)</f>
        <v>0</v>
      </c>
      <c r="F19" s="41">
        <f>SUM(F14:F18)</f>
        <v>0.53846153846153844</v>
      </c>
      <c r="G19" s="41">
        <f>SUM(G14:G18)</f>
        <v>3.5384615384615383</v>
      </c>
    </row>
    <row r="23" spans="1:10" ht="18" x14ac:dyDescent="0.35">
      <c r="B23" s="37" t="s">
        <v>50</v>
      </c>
    </row>
    <row r="25" spans="1:10" x14ac:dyDescent="0.3">
      <c r="C25" s="3">
        <v>1000</v>
      </c>
      <c r="D25" s="3">
        <v>500</v>
      </c>
      <c r="E25" s="3">
        <v>1700</v>
      </c>
      <c r="F25" s="3">
        <v>600</v>
      </c>
      <c r="G25" s="3">
        <v>4000</v>
      </c>
    </row>
    <row r="26" spans="1:10" x14ac:dyDescent="0.3">
      <c r="B26" s="30"/>
      <c r="C26" s="24" t="s">
        <v>39</v>
      </c>
      <c r="D26" s="24" t="s">
        <v>42</v>
      </c>
      <c r="E26" s="24" t="s">
        <v>43</v>
      </c>
      <c r="F26" s="24" t="s">
        <v>45</v>
      </c>
      <c r="G26" s="24" t="s">
        <v>45</v>
      </c>
      <c r="H26" s="38" t="s">
        <v>47</v>
      </c>
      <c r="I26" s="2"/>
      <c r="J26" s="38" t="s">
        <v>48</v>
      </c>
    </row>
    <row r="27" spans="1:10" x14ac:dyDescent="0.3">
      <c r="A27" s="3">
        <v>1000</v>
      </c>
      <c r="B27" s="24" t="s">
        <v>39</v>
      </c>
      <c r="C27" s="39">
        <f>IF($A27-C$25&lt;=200,0,IF($A27-C$25&gt;=1100,1,(($A27-C$25)-200)/900))</f>
        <v>0</v>
      </c>
      <c r="D27" s="40">
        <f t="shared" ref="D27:G27" si="3">IF($A27-D$25&lt;=200,0,IF($A27-D$25&gt;=1100,1,(($A27-D$25)-200)/900))</f>
        <v>0.33333333333333331</v>
      </c>
      <c r="E27" s="39">
        <f t="shared" si="3"/>
        <v>0</v>
      </c>
      <c r="F27" s="40">
        <f t="shared" si="3"/>
        <v>0.22222222222222221</v>
      </c>
      <c r="G27" s="39">
        <f t="shared" si="3"/>
        <v>0</v>
      </c>
      <c r="H27" s="41">
        <f>SUM(C27:G27)</f>
        <v>0.55555555555555558</v>
      </c>
      <c r="J27" s="42">
        <f>H27-C32</f>
        <v>-1</v>
      </c>
    </row>
    <row r="28" spans="1:10" x14ac:dyDescent="0.3">
      <c r="A28" s="3">
        <v>500</v>
      </c>
      <c r="B28" s="24" t="s">
        <v>42</v>
      </c>
      <c r="C28" s="39">
        <f t="shared" ref="C28:G31" si="4">IF($A28-C$25&lt;=200,0,IF($A28-C$25&gt;=1100,1,(($A28-C$25)-200)/900))</f>
        <v>0</v>
      </c>
      <c r="D28" s="40">
        <f t="shared" si="4"/>
        <v>0</v>
      </c>
      <c r="E28" s="39">
        <f t="shared" si="4"/>
        <v>0</v>
      </c>
      <c r="F28" s="39">
        <f t="shared" si="4"/>
        <v>0</v>
      </c>
      <c r="G28" s="39">
        <f t="shared" si="4"/>
        <v>0</v>
      </c>
      <c r="H28" s="42">
        <f t="shared" ref="H28:H31" si="5">SUM(C28:G28)</f>
        <v>0</v>
      </c>
      <c r="J28" s="41">
        <f>H28-D32</f>
        <v>-2.333333333333333</v>
      </c>
    </row>
    <row r="29" spans="1:10" x14ac:dyDescent="0.3">
      <c r="A29" s="3">
        <v>1700</v>
      </c>
      <c r="B29" s="24" t="s">
        <v>43</v>
      </c>
      <c r="C29" s="40">
        <f t="shared" si="4"/>
        <v>0.55555555555555558</v>
      </c>
      <c r="D29" s="40">
        <f t="shared" si="4"/>
        <v>1</v>
      </c>
      <c r="E29" s="39">
        <f t="shared" si="4"/>
        <v>0</v>
      </c>
      <c r="F29" s="39">
        <f t="shared" si="4"/>
        <v>1</v>
      </c>
      <c r="G29" s="39">
        <f t="shared" si="4"/>
        <v>0</v>
      </c>
      <c r="H29" s="41">
        <f t="shared" si="5"/>
        <v>2.5555555555555554</v>
      </c>
      <c r="J29" s="41">
        <f>H29-E32</f>
        <v>1.5555555555555554</v>
      </c>
    </row>
    <row r="30" spans="1:10" x14ac:dyDescent="0.3">
      <c r="A30" s="3">
        <v>600</v>
      </c>
      <c r="B30" s="24" t="s">
        <v>44</v>
      </c>
      <c r="C30" s="39">
        <f t="shared" si="4"/>
        <v>0</v>
      </c>
      <c r="D30" s="40">
        <f t="shared" si="4"/>
        <v>0</v>
      </c>
      <c r="E30" s="39">
        <f t="shared" si="4"/>
        <v>0</v>
      </c>
      <c r="F30" s="39">
        <f t="shared" si="4"/>
        <v>0</v>
      </c>
      <c r="G30" s="39">
        <f t="shared" si="4"/>
        <v>0</v>
      </c>
      <c r="H30" s="42">
        <f t="shared" si="5"/>
        <v>0</v>
      </c>
      <c r="J30" s="41">
        <f>H30-F32</f>
        <v>-2.2222222222222223</v>
      </c>
    </row>
    <row r="31" spans="1:10" x14ac:dyDescent="0.3">
      <c r="A31" s="3">
        <v>4000</v>
      </c>
      <c r="B31" s="24" t="s">
        <v>45</v>
      </c>
      <c r="C31" s="39">
        <f t="shared" si="4"/>
        <v>1</v>
      </c>
      <c r="D31" s="40">
        <f t="shared" si="4"/>
        <v>1</v>
      </c>
      <c r="E31" s="39">
        <f t="shared" si="4"/>
        <v>1</v>
      </c>
      <c r="F31" s="39">
        <f t="shared" si="4"/>
        <v>1</v>
      </c>
      <c r="G31" s="39">
        <f t="shared" si="4"/>
        <v>0</v>
      </c>
      <c r="H31" s="41">
        <f t="shared" si="5"/>
        <v>4</v>
      </c>
      <c r="J31" s="41">
        <f>H31-G32</f>
        <v>4</v>
      </c>
    </row>
    <row r="32" spans="1:10" x14ac:dyDescent="0.3">
      <c r="A32" s="43" t="s">
        <v>49</v>
      </c>
      <c r="C32" s="41">
        <f>SUM(C27:C31)</f>
        <v>1.5555555555555556</v>
      </c>
      <c r="D32" s="41">
        <f t="shared" ref="D32:G32" si="6">SUM(D27:D31)</f>
        <v>2.333333333333333</v>
      </c>
      <c r="E32" s="42">
        <f t="shared" si="6"/>
        <v>1</v>
      </c>
      <c r="F32" s="41">
        <f t="shared" si="6"/>
        <v>2.2222222222222223</v>
      </c>
      <c r="G32" s="42">
        <f t="shared" si="6"/>
        <v>0</v>
      </c>
      <c r="H32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WALD</vt:lpstr>
      <vt:lpstr>MAXI-MAX</vt:lpstr>
      <vt:lpstr>MINI-MIN</vt:lpstr>
      <vt:lpstr>HURWICZ</vt:lpstr>
      <vt:lpstr>VALORES ALPHA</vt:lpstr>
      <vt:lpstr>SAVAGE</vt:lpstr>
      <vt:lpstr>LAPLACE</vt:lpstr>
      <vt:lpstr>PUNTO IDEAL</vt:lpstr>
      <vt:lpstr>PROMETHEE</vt:lpstr>
      <vt:lpstr>NADIR</vt:lpstr>
      <vt:lpstr>AHP</vt:lpstr>
      <vt:lpstr>alfa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Mayorgas</dc:creator>
  <cp:lastModifiedBy>Laura Mayorgas</cp:lastModifiedBy>
  <dcterms:created xsi:type="dcterms:W3CDTF">2024-09-10T14:47:13Z</dcterms:created>
  <dcterms:modified xsi:type="dcterms:W3CDTF">2024-11-05T11:26:29Z</dcterms:modified>
</cp:coreProperties>
</file>