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DadosDrive\SERGIO-LAURA-PROJECT-GITHUB\experiments\Empirical-evaluation\"/>
    </mc:Choice>
  </mc:AlternateContent>
  <xr:revisionPtr revIDLastSave="0" documentId="13_ncr:1_{CB734C1A-C899-43B3-9112-62143C14982D}" xr6:coauthVersionLast="40" xr6:coauthVersionMax="40" xr10:uidLastSave="{00000000-0000-0000-0000-000000000000}"/>
  <bookViews>
    <workbookView xWindow="-98" yWindow="-98" windowWidth="24196" windowHeight="13096" tabRatio="774" activeTab="3" xr2:uid="{00000000-000D-0000-FFFF-FFFF00000000}"/>
  </bookViews>
  <sheets>
    <sheet name="Eval-BPM-expert" sheetId="6" r:id="rId1"/>
    <sheet name="Eval-System-expert" sheetId="3" r:id="rId2"/>
    <sheet name="Evaluation-Pilot-tests" sheetId="4" r:id="rId3"/>
    <sheet name="Main-results" sheetId="5" r:id="rId4"/>
    <sheet name="Other-results" sheetId="7" r:id="rId5"/>
    <sheet name="Other-Graphics" sheetId="8" r:id="rId6"/>
    <sheet name="Pilot-tests-results" sheetId="9" r:id="rId7"/>
    <sheet name="Legend" sheetId="2"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9" i="8" l="1"/>
  <c r="C19" i="8"/>
  <c r="D18" i="8"/>
  <c r="C18" i="8"/>
  <c r="D17" i="8"/>
  <c r="C17" i="8"/>
  <c r="D16" i="8"/>
  <c r="C16" i="8"/>
  <c r="D15" i="8"/>
  <c r="C15" i="8"/>
  <c r="G7" i="7" l="1"/>
  <c r="G6" i="7"/>
  <c r="G5" i="7"/>
  <c r="F7" i="7"/>
  <c r="F6" i="7"/>
  <c r="F5" i="7"/>
  <c r="G8" i="5"/>
  <c r="G7" i="5"/>
  <c r="G6" i="5"/>
  <c r="G5" i="5"/>
  <c r="F8" i="5"/>
  <c r="F7" i="5"/>
  <c r="F6" i="5"/>
  <c r="F5" i="5"/>
  <c r="D63" i="8" l="1"/>
  <c r="D62" i="8"/>
  <c r="D61" i="8"/>
  <c r="D60" i="8"/>
  <c r="C60" i="8"/>
  <c r="D51" i="8"/>
  <c r="D50" i="8"/>
  <c r="C51" i="8"/>
  <c r="C50" i="8"/>
  <c r="D41" i="8"/>
  <c r="D40" i="8"/>
  <c r="C41" i="8"/>
  <c r="C40" i="8"/>
  <c r="D29" i="8"/>
  <c r="D28" i="8"/>
  <c r="D27" i="8"/>
  <c r="C29" i="8"/>
  <c r="C28" i="8"/>
  <c r="C27" i="8"/>
  <c r="D5" i="8"/>
  <c r="D4" i="8"/>
  <c r="C5" i="8"/>
  <c r="C4" i="8"/>
  <c r="E7" i="7"/>
  <c r="E6" i="7"/>
  <c r="E5" i="7"/>
  <c r="D7" i="7"/>
  <c r="D6" i="7"/>
  <c r="D5" i="7"/>
  <c r="C7" i="7"/>
  <c r="C6" i="7"/>
  <c r="C5" i="7"/>
  <c r="B7" i="7"/>
  <c r="B6" i="7"/>
  <c r="B5" i="7"/>
  <c r="C6" i="5"/>
  <c r="E8" i="5"/>
  <c r="E7" i="5"/>
  <c r="E6" i="5"/>
  <c r="E5" i="5"/>
  <c r="D8" i="5"/>
  <c r="D7" i="5"/>
  <c r="D6" i="5"/>
  <c r="D5" i="5"/>
  <c r="C8" i="5"/>
  <c r="C7" i="5"/>
  <c r="C5" i="5"/>
  <c r="B8" i="5"/>
  <c r="B7" i="5"/>
  <c r="B6" i="5"/>
  <c r="B5" i="5"/>
  <c r="E6" i="9" l="1"/>
  <c r="G12" i="9" l="1"/>
  <c r="E12" i="9"/>
  <c r="C12" i="9"/>
  <c r="G11" i="9"/>
  <c r="E11" i="9"/>
  <c r="C11" i="9"/>
  <c r="G10" i="9"/>
  <c r="E10" i="9"/>
  <c r="C10" i="9"/>
  <c r="G8" i="9"/>
  <c r="E8" i="9"/>
  <c r="C8" i="9"/>
  <c r="G7" i="9"/>
  <c r="E7" i="9"/>
  <c r="C7" i="9"/>
  <c r="G6" i="9"/>
  <c r="C6" i="9"/>
  <c r="G5" i="9"/>
  <c r="E5" i="9"/>
  <c r="C5" i="9"/>
  <c r="B12" i="9" l="1"/>
  <c r="B11" i="9"/>
  <c r="B10" i="9"/>
  <c r="B8" i="9"/>
  <c r="B7" i="9"/>
  <c r="B5" i="9"/>
  <c r="B6" i="9"/>
  <c r="D12" i="9"/>
  <c r="D11" i="9"/>
  <c r="D10" i="9"/>
  <c r="D8" i="9"/>
  <c r="D7" i="9"/>
  <c r="D6" i="9"/>
  <c r="D5" i="9"/>
  <c r="F12" i="9"/>
  <c r="F11" i="9"/>
  <c r="F10" i="9"/>
  <c r="F8" i="9"/>
  <c r="F7" i="9"/>
  <c r="F6" i="9"/>
  <c r="F5" i="9"/>
  <c r="B62" i="8" l="1"/>
  <c r="B63" i="8"/>
  <c r="B61" i="8"/>
  <c r="B60" i="8" l="1"/>
  <c r="B28" i="8" l="1"/>
  <c r="B15" i="8"/>
  <c r="B50" i="8"/>
  <c r="B16" i="8"/>
  <c r="B19" i="8"/>
  <c r="B29" i="8"/>
  <c r="B4" i="8"/>
  <c r="B40" i="8"/>
  <c r="B41" i="8"/>
  <c r="B51" i="8"/>
  <c r="B5" i="8"/>
  <c r="B17" i="8"/>
  <c r="B27" i="8"/>
  <c r="B18" i="8"/>
</calcChain>
</file>

<file path=xl/sharedStrings.xml><?xml version="1.0" encoding="utf-8"?>
<sst xmlns="http://schemas.openxmlformats.org/spreadsheetml/2006/main" count="821" uniqueCount="192">
  <si>
    <t>Timestamp</t>
  </si>
  <si>
    <t>Complete name</t>
  </si>
  <si>
    <t>Age</t>
  </si>
  <si>
    <t>Complete address (Street and city)</t>
  </si>
  <si>
    <t>State</t>
  </si>
  <si>
    <t>Zip code</t>
  </si>
  <si>
    <t>Country</t>
  </si>
  <si>
    <t>e-mail</t>
  </si>
  <si>
    <t>Educacional background</t>
  </si>
  <si>
    <t>What language, technology, standard, or approach did you use to develop your application?</t>
  </si>
  <si>
    <t>Is it easy to configure/adapt the application you developed with the use of LAURA to solve the proposed problem?</t>
  </si>
  <si>
    <t>Would the use of LAURA be useful to solve the proposed problem?</t>
  </si>
  <si>
    <t>Assuming you had to use an IoT architecture to solve a problem, like to the one previously presented through a BP in BPMN, would you use LAURA architecture to solve it?</t>
  </si>
  <si>
    <t>2019/01/04 10:51:30 AM GMT-2</t>
  </si>
  <si>
    <t>ES</t>
  </si>
  <si>
    <t>Brazil</t>
  </si>
  <si>
    <t>Commerce and Services</t>
  </si>
  <si>
    <t>Yes</t>
  </si>
  <si>
    <t>No</t>
  </si>
  <si>
    <t>JavaScript</t>
  </si>
  <si>
    <t>No comments</t>
  </si>
  <si>
    <t>2019/01/07 5:53:27 PM GMT-2</t>
  </si>
  <si>
    <t>2019/01/07 11:45:36 PM GMT-2</t>
  </si>
  <si>
    <t>Very simple</t>
  </si>
  <si>
    <t>2019/01/16 1:27:47 PM GMT-2</t>
  </si>
  <si>
    <t>Government</t>
  </si>
  <si>
    <t>Python</t>
  </si>
  <si>
    <t>2019/01/17 11:36:22 AM GMT-2</t>
  </si>
  <si>
    <t>Academic</t>
  </si>
  <si>
    <t>Java</t>
  </si>
  <si>
    <t xml:space="preserve">I think that would be good to have REST API documentation using something similar to swagger. This would facilitate the understanding of the valid requests. </t>
  </si>
  <si>
    <t xml:space="preserve">The architecture proposed is adequate to the problem. The layers built provide a usefull abstraction for people that are used to program in higher level languages and need to interact with IOT devices. </t>
  </si>
  <si>
    <t>2019/01/21 3:53:27 PM GMT-2</t>
  </si>
  <si>
    <t>Enschede</t>
  </si>
  <si>
    <t>Netherlands</t>
  </si>
  <si>
    <t>Profile</t>
  </si>
  <si>
    <t>System Expert</t>
  </si>
  <si>
    <t>Term</t>
  </si>
  <si>
    <t>Description</t>
  </si>
  <si>
    <t>Legend terms</t>
  </si>
  <si>
    <t>This sheet contains the description of all terms used in this spreadsheet.</t>
  </si>
  <si>
    <t>Q01</t>
  </si>
  <si>
    <t>Q02</t>
  </si>
  <si>
    <t>Q03</t>
  </si>
  <si>
    <t>Q04</t>
  </si>
  <si>
    <t>&amp;Pilot-part-01</t>
  </si>
  <si>
    <t>&amp;Pilot-part-02</t>
  </si>
  <si>
    <t>Confidencial data</t>
  </si>
  <si>
    <t>CD</t>
  </si>
  <si>
    <t>Address</t>
  </si>
  <si>
    <t>BPM Expert</t>
  </si>
  <si>
    <t>&amp;Pilot-part-03</t>
  </si>
  <si>
    <t>&amp;Pilot-part-04</t>
  </si>
  <si>
    <t>Experience</t>
  </si>
  <si>
    <t>Language</t>
  </si>
  <si>
    <t>&amp;Part-01</t>
  </si>
  <si>
    <t>&amp;Part-02</t>
  </si>
  <si>
    <t>&amp;Part-03</t>
  </si>
  <si>
    <t>Base IoT knowledge</t>
  </si>
  <si>
    <t>Advanced IoT knowledge</t>
  </si>
  <si>
    <t>Time</t>
  </si>
  <si>
    <t>&amp;Part-04</t>
  </si>
  <si>
    <t>We will be grateful if you have any comments, suggestions, aspect or characteristic related to the above question. If you have nothing to say, simply write 'No comments' in the field below.</t>
  </si>
  <si>
    <t>Any comments</t>
  </si>
  <si>
    <t>Background</t>
  </si>
  <si>
    <t>---</t>
  </si>
  <si>
    <t>BPMN</t>
  </si>
  <si>
    <t>Is it easy to configure/adapt the BP with the use of LAURA to solve the proposed problem through a BPM workflow?</t>
  </si>
  <si>
    <t>Description for the BPM expert form</t>
  </si>
  <si>
    <t>2019/01/23 8:10:54 PM GMT-2</t>
  </si>
  <si>
    <t>2019/01/26 10:23:19 AM GMT-2</t>
  </si>
  <si>
    <t>2019/01/26 12:57:27 PM GMT-2</t>
  </si>
  <si>
    <t>United Kingdom</t>
  </si>
  <si>
    <t>2019/01/26 3:35:23 PM GMT-2</t>
  </si>
  <si>
    <t>&amp;Part-05</t>
  </si>
  <si>
    <t>&amp;Part-06</t>
  </si>
  <si>
    <t>TAM factor</t>
  </si>
  <si>
    <t>Both groups</t>
  </si>
  <si>
    <t>Avg.</t>
  </si>
  <si>
    <t>SD</t>
  </si>
  <si>
    <t>Main results of this Empirical Evaluation</t>
  </si>
  <si>
    <t>Name</t>
  </si>
  <si>
    <t>Easy of Use - Q02</t>
  </si>
  <si>
    <t>Usefulness - Q03</t>
  </si>
  <si>
    <t>Intention of use - Q04</t>
  </si>
  <si>
    <t>Equivalente Real-World problem - Q01</t>
  </si>
  <si>
    <t>Average</t>
  </si>
  <si>
    <t>Standard Deviation</t>
  </si>
  <si>
    <t>Data and questions about participants</t>
  </si>
  <si>
    <t>Other results about this Empirical Evaluation</t>
  </si>
  <si>
    <t>Data and others questions</t>
  </si>
  <si>
    <t>Age (in years)</t>
  </si>
  <si>
    <t>Educacional Background</t>
  </si>
  <si>
    <t>Language used</t>
  </si>
  <si>
    <t>Node.js</t>
  </si>
  <si>
    <t>2019/01/28 10:37:01 PM GMT-2</t>
  </si>
  <si>
    <t>2019/01/29 10:55:22 AM GMT-2</t>
  </si>
  <si>
    <t>I do not have practical background on IoT.  The problem presented is similar to the scenarios described in papers on IoT I have read.</t>
  </si>
  <si>
    <t>The need to know how to program using web sockets, JSON and Rest API may turn it difficult for BPMN experts that are not programmers.</t>
  </si>
  <si>
    <t>MG</t>
  </si>
  <si>
    <t>&amp;Part-07</t>
  </si>
  <si>
    <t>&amp;Part-08</t>
  </si>
  <si>
    <t>2019/01/29 8:46:51 PM GMT-2</t>
  </si>
  <si>
    <t>2019/01/30 10:38:07 AM GMT-2</t>
  </si>
  <si>
    <t>&amp;Part-09</t>
  </si>
  <si>
    <t>&amp;Part-10</t>
  </si>
  <si>
    <t>very easy</t>
  </si>
  <si>
    <t>2019/01/31 7:43:59 AM GMT-2</t>
  </si>
  <si>
    <t>It's an easy solution, and you don't need to an experct to build good solutions, or projects.</t>
  </si>
  <si>
    <t>It's easy to catch and put to work.</t>
  </si>
  <si>
    <t>2019/01/30 2:49:41 PM GMT-2</t>
  </si>
  <si>
    <t>SP</t>
  </si>
  <si>
    <t>&amp;Part-11</t>
  </si>
  <si>
    <t>&amp;Part-12</t>
  </si>
  <si>
    <t>Results of this Empirical Evaluation - Only for Pilot tests</t>
  </si>
  <si>
    <t>2019/02/03 12:22:54 PM GMT-2</t>
  </si>
  <si>
    <t>It is not a difficult task, however it takes some effort for the first time.</t>
  </si>
  <si>
    <t>Yes, LAURA fits well to that kind of problem.</t>
  </si>
  <si>
    <t>&amp;Part-13</t>
  </si>
  <si>
    <t>2019/02/04 5:26:38 PM GMT-2</t>
  </si>
  <si>
    <t>An application with a simple interface for setting up the environment would help the process. An instructional manual would also be helpful</t>
  </si>
  <si>
    <t>At the moment I have no need to solve problems using BPMN, and I do not know any other platform to make a fair comparison.</t>
  </si>
  <si>
    <t>&amp;Part-15</t>
  </si>
  <si>
    <t>2019/02/05 8:27:35 AM GMT-2</t>
  </si>
  <si>
    <t>&amp;Part-16</t>
  </si>
  <si>
    <t>2019/02/06 8:45:23 AM GMT-2</t>
  </si>
  <si>
    <t>2019/02/04 11:29:56 PM GMT-2</t>
  </si>
  <si>
    <t>&amp;Part-17</t>
  </si>
  <si>
    <t>&amp;Part-18</t>
  </si>
  <si>
    <t>2019/02/06 11:53:53 PM GMT-2</t>
  </si>
  <si>
    <t>Some prior knowledge is needed, but it is very easy to adapt the tool to new scenarios.</t>
  </si>
  <si>
    <t>LAURA proved to be a solution that serves the purpose, being easy to set up and use, and can be applied to several real world scenarios.</t>
  </si>
  <si>
    <t>&amp;Part-19</t>
  </si>
  <si>
    <t>2019/02/07 1:07:17 PM GMT-2</t>
  </si>
  <si>
    <t>&amp;Part-20</t>
  </si>
  <si>
    <t>2019/02/08 11:12:04 AM GMT-2</t>
  </si>
  <si>
    <t>&amp;Part-21</t>
  </si>
  <si>
    <t>2019/02/08 6:00:29 PM GMT-2</t>
  </si>
  <si>
    <t>2019/02/08 6:03:33 PM GMT-2</t>
  </si>
  <si>
    <t>2019/02/07 11:02:08 AM GMT-2</t>
  </si>
  <si>
    <t>2019/02/07 1:20:05 PM GMT-2</t>
  </si>
  <si>
    <t>2019/02/08 5:54:57 PM GMT-2</t>
  </si>
  <si>
    <t>2019/02/08 5:59:17 PM GMT-2</t>
  </si>
  <si>
    <t>2019/02/08 6:15:26 PM GMT-2</t>
  </si>
  <si>
    <t>2019/02/08 8:52:02 PM GMT-2</t>
  </si>
  <si>
    <t>&amp;Part-22</t>
  </si>
  <si>
    <t>&amp;Part-23</t>
  </si>
  <si>
    <t>&amp;Part-24</t>
  </si>
  <si>
    <t>&amp;Part-25</t>
  </si>
  <si>
    <t>&amp;Part-26</t>
  </si>
  <si>
    <t>&amp;Part-27</t>
  </si>
  <si>
    <t>&amp;Part-28</t>
  </si>
  <si>
    <t>&amp;Part-14</t>
  </si>
  <si>
    <t>2019/02/09 9:14:55 AM GMT-2</t>
  </si>
  <si>
    <t>&amp;Part-29</t>
  </si>
  <si>
    <t>Some configurations requires a technical background to do.</t>
  </si>
  <si>
    <t>The health domain problem requires precision in the tools used, and in several areas a temperature control system is essential.</t>
  </si>
  <si>
    <t>It was quite simple to configure scenario 3, but the tool is also very intuitive and the occasional doubts that emerged were solved with the example of scenario 2.</t>
  </si>
  <si>
    <t>The use of models as a form of representation of the domain facilitates the development of applications and LAURA fulfilled this role in the presented scenarios.</t>
  </si>
  <si>
    <t>Yes, it proved to be a useful tool for this purpose.</t>
  </si>
  <si>
    <t>2019/02/09 9:24:42 PM GMT-2</t>
  </si>
  <si>
    <t>&amp;Part-30</t>
  </si>
  <si>
    <t>Do you have basic knowledge about Internet of Things?</t>
  </si>
  <si>
    <t>Do you have knowledge about programming sensor nodes or any kind of smart devices?</t>
  </si>
  <si>
    <t>How long (in hours) did you spend to carry out the evaluation?</t>
  </si>
  <si>
    <t>Taking in account your background professional experience, Is the problem presented in the application scenario considered similar or equivalent to a real-world problem?</t>
  </si>
  <si>
    <t>Do you have a CBPP certificate?</t>
  </si>
  <si>
    <t xml:space="preserve">How long (in hours) did you spend to carry out the evaluation? </t>
  </si>
  <si>
    <t>Results of evaluations from both groups of professionals.</t>
  </si>
  <si>
    <t xml:space="preserve">BPM expert </t>
  </si>
  <si>
    <t>System expert</t>
  </si>
  <si>
    <t xml:space="preserve">Frequency BPM expert </t>
  </si>
  <si>
    <t xml:space="preserve">Frequency System expert </t>
  </si>
  <si>
    <t>Others Graphics from both groups: BPM and System Experts</t>
  </si>
  <si>
    <t>Graduate</t>
  </si>
  <si>
    <t>Undergraduate</t>
  </si>
  <si>
    <t>PhD.</t>
  </si>
  <si>
    <t>MSc.</t>
  </si>
  <si>
    <t>Postgraduate</t>
  </si>
  <si>
    <t>Original comments in portuguese: Existem N possibilidades para implementacao, partindo do monitoramento,  notificacoes ate quanto a tomada de decisoes e execucoes de tarefas automatizadas para resolver solucionar o problema.  
Free translation: There are "N" possibilities for deployment, from monitoring, notification to decision making and execution of automated tasks to solve the problem.</t>
  </si>
  <si>
    <t xml:space="preserve">Original comments in portuguese: o cenario foi bem construi­do diante dos desafios reais que esta arquitetura poderia atuar. Outro cenario que a arquitetura poderia ser utilizada na liberacao de caminhoes depois de uma pesagem em uma balanca de precisao.
Free translation:The scenario was well built in the face of the real challenges. Another scenario could be the use of a precision balance for trucks. </t>
  </si>
  <si>
    <t>Original comments in portuguese: Tentei abstrair nesta resposta o fato de estarmos utilizando o jBPM. Nesta avaliação, o fato de eu não ser um especialista nesta ferramenta acabou tornando a avaliação um pouco confusa, pois precisei "pegar o jeito" sobre como o jBPM funciona. Os problemas e dificuldades que tive em resolver o problema em princípio não foram por causa da API do LAURA, mas sim em relação ao ambiente Eclipse, Java, jBPM que há muito tempo não utilizava.
Free translation:I tried to abstract in this answer the fact that we are using jBPM. In this evaluation, the fact that I am not an expert in jBPM made the evaluation more difficult, because I have to learn how the jBPM works. The problems and difficulties I had in solving the problem were not because of the LAURA API, but rather in relation to others aspects: Eclipse, Java, jBPM that I had not used for a long time.
Certainly I would solve this problem with greater speed using tools with which I currently have knowhow. For example, Bizagi Studio.
Since the API is REST based, it can be easily used with other client technologies or enterprise systems.</t>
  </si>
  <si>
    <t>Original comments in portuguese: A arquitetura está bem acoplada com o business process no momento que utiliza a notacao do BPMN para construir a sua logica funcional.
Free translation:The architecture is well coupled with the business process, using BPMN notation to build the business logic.</t>
  </si>
  <si>
    <t>Original comments in portuguese: É necessário oferecer maior clareza sobre a arquitetura e APIs do LAURA de forma bem independente e desacoplada de qualquer tecnologia cliente (que consumirá os serviços do Laura). Em alguns momentos ficou meio confuso em que ponto dos códigos estava sendo utilizada a integração com LAURA versus desenvolvimento utilizando Java, jBPM, JSON ou Webservices.
Free translation: The LAURA´s API documentation needs to be improved. It would be interesting if LAURA could be used with differents kind of clients (which will consume Laura services). It was a little bit confusing to integrate with LAURA using Java, jBPM, JSON, or Webservices.</t>
  </si>
  <si>
    <t>Original comments in portuguese: Ela consegue juntar o Iot e o BP de uma forma que possibilidade a resolucao do problema proposta. 
Free translation: LAURA can bring together BP and IoT in a good way to solve the proposed problem.</t>
  </si>
  <si>
    <t>Original comments in portuguese: Acredito que a ideia de se ter uma plataforma como o LAURA, que ofereça uma arquitetura baseada em serviços, com padronização da estrutura das mensagens trocadas entre a plataforma, sensores, dispositivos e sistemas "ouvintes" pode ser uma estratégia bem interessante para que IoT seja acoplado em soluções de automação de processos de negócio, tomadas de decisão, etc.
Free translation: LAURA offers a SOA architecture with a very interesting strategy for IoT applications to be used in Business Process solutions.</t>
  </si>
  <si>
    <t xml:space="preserve">
Original comments in portuguese: Com certeza eu usaria o LAURA. Assim como respondi na primeira questao, existem aplicacoes reais para esta arquitetura e facilmente poderiam ser mais aproveitado dentro das industrias e empresas de servicos. 
Free translation: I would definitely use LAURA. There are several real applications for this architecture and it could easily be used in industries and service companies.</t>
  </si>
  <si>
    <t>Original comments: Contributor documentation needs improvements
Free translation: The API needs improvements.</t>
  </si>
  <si>
    <t>Professional area</t>
  </si>
  <si>
    <t>Professional experience in programming (in years)</t>
  </si>
  <si>
    <t>CBPP certificate</t>
  </si>
  <si>
    <t>Professional experience in BPM (in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</si>
</sst>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
      <color theme="1"/>
      <name val="Calibri"/>
      <family val="2"/>
      <scheme val="minor"/>
    </font>
    <font>
      <sz val="10"/>
      <color theme="1"/>
      <name val="Calibri"/>
      <family val="2"/>
      <scheme val="minor"/>
    </font>
    <font>
      <b/>
      <sz val="14"/>
      <color theme="1"/>
      <name val="Calibri"/>
      <family val="2"/>
      <scheme val="minor"/>
    </font>
    <font>
      <sz val="13"/>
      <color theme="1"/>
      <name val="Calibri"/>
      <family val="2"/>
      <scheme val="minor"/>
    </font>
    <font>
      <sz val="12"/>
      <color theme="1"/>
      <name val="Calibri"/>
      <family val="2"/>
      <scheme val="minor"/>
    </font>
    <font>
      <sz val="12"/>
      <color theme="1"/>
      <name val="Palatino Linotype"/>
      <family val="1"/>
    </font>
    <font>
      <sz val="14"/>
      <color theme="1"/>
      <name val="Calibri"/>
      <family val="2"/>
      <scheme val="minor"/>
    </font>
    <font>
      <b/>
      <sz val="15"/>
      <color theme="1"/>
      <name val="Calibri"/>
      <family val="2"/>
      <scheme val="minor"/>
    </font>
    <font>
      <b/>
      <sz val="18"/>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FFFF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2">
    <xf numFmtId="0" fontId="0" fillId="0" borderId="0" xfId="0"/>
    <xf numFmtId="0" fontId="0" fillId="0" borderId="0" xfId="0" applyAlignment="1">
      <alignment horizontal="center"/>
    </xf>
    <xf numFmtId="0" fontId="0" fillId="0" borderId="0" xfId="0" applyAlignment="1">
      <alignment horizontal="left"/>
    </xf>
    <xf numFmtId="0" fontId="0" fillId="34" borderId="0" xfId="0" applyFill="1"/>
    <xf numFmtId="0" fontId="19" fillId="34" borderId="0" xfId="0" applyFont="1" applyFill="1" applyAlignment="1">
      <alignment horizontal="left" vertical="center"/>
    </xf>
    <xf numFmtId="0" fontId="20" fillId="0" borderId="10" xfId="0" applyFont="1" applyBorder="1" applyAlignment="1">
      <alignment horizontal="center" vertical="center" wrapText="1"/>
    </xf>
    <xf numFmtId="0" fontId="20" fillId="0" borderId="10" xfId="0" applyFont="1" applyBorder="1"/>
    <xf numFmtId="0" fontId="21" fillId="0" borderId="10" xfId="0" applyFont="1" applyBorder="1" applyAlignment="1">
      <alignment horizontal="justify" vertical="center" wrapText="1"/>
    </xf>
    <xf numFmtId="0" fontId="20" fillId="0" borderId="10" xfId="0" applyFont="1" applyFill="1" applyBorder="1" applyAlignment="1">
      <alignment horizontal="center" vertical="center" wrapText="1"/>
    </xf>
    <xf numFmtId="0" fontId="21" fillId="0" borderId="10" xfId="0" applyFont="1" applyFill="1" applyBorder="1" applyAlignment="1">
      <alignment horizontal="justify" vertical="center" wrapText="1"/>
    </xf>
    <xf numFmtId="0" fontId="0" fillId="0" borderId="0" xfId="0" quotePrefix="1" applyAlignment="1">
      <alignment horizontal="center"/>
    </xf>
    <xf numFmtId="0" fontId="0" fillId="0" borderId="10" xfId="0" applyBorder="1"/>
    <xf numFmtId="0" fontId="22" fillId="0" borderId="0" xfId="0" applyFont="1"/>
    <xf numFmtId="0" fontId="23" fillId="0" borderId="19" xfId="0" applyFont="1" applyBorder="1" applyAlignment="1">
      <alignment horizontal="center" vertical="center" wrapText="1"/>
    </xf>
    <xf numFmtId="0" fontId="23" fillId="0" borderId="18" xfId="0" applyFont="1" applyBorder="1" applyAlignment="1">
      <alignment horizontal="center" vertical="center" wrapText="1"/>
    </xf>
    <xf numFmtId="2" fontId="23" fillId="0" borderId="19" xfId="0" quotePrefix="1" applyNumberFormat="1" applyFont="1" applyBorder="1" applyAlignment="1">
      <alignment horizontal="center" vertical="center" wrapText="1"/>
    </xf>
    <xf numFmtId="2" fontId="22" fillId="0" borderId="0" xfId="0" applyNumberFormat="1" applyFont="1"/>
    <xf numFmtId="0" fontId="0" fillId="0" borderId="0" xfId="0" applyAlignment="1">
      <alignment horizontal="center" vertical="center" wrapText="1"/>
    </xf>
    <xf numFmtId="0" fontId="0" fillId="0" borderId="10" xfId="0" applyBorder="1" applyAlignment="1">
      <alignment horizontal="center" vertical="center" wrapText="1"/>
    </xf>
    <xf numFmtId="0" fontId="23" fillId="0" borderId="18" xfId="0" applyFont="1" applyBorder="1" applyAlignment="1">
      <alignment horizontal="center" vertical="center" wrapText="1"/>
    </xf>
    <xf numFmtId="0" fontId="0" fillId="0" borderId="0" xfId="0" applyBorder="1" applyAlignment="1">
      <alignment horizontal="center" vertical="center" wrapText="1"/>
    </xf>
    <xf numFmtId="0" fontId="18" fillId="0" borderId="10" xfId="0" applyFont="1" applyBorder="1" applyAlignment="1">
      <alignment horizontal="center" vertical="center" wrapText="1"/>
    </xf>
    <xf numFmtId="0" fontId="23" fillId="0" borderId="10" xfId="0" applyFont="1" applyBorder="1" applyAlignment="1">
      <alignment horizontal="center" vertical="center" wrapText="1"/>
    </xf>
    <xf numFmtId="2" fontId="23" fillId="0" borderId="10" xfId="0" quotePrefix="1" applyNumberFormat="1" applyFont="1" applyBorder="1" applyAlignment="1">
      <alignment horizontal="center" vertical="center" wrapText="1"/>
    </xf>
    <xf numFmtId="0" fontId="23" fillId="0" borderId="24" xfId="0" applyFont="1" applyBorder="1" applyAlignment="1">
      <alignment horizontal="center" vertical="center" wrapText="1"/>
    </xf>
    <xf numFmtId="2" fontId="23" fillId="0" borderId="24" xfId="0" quotePrefix="1" applyNumberFormat="1" applyFont="1" applyBorder="1" applyAlignment="1">
      <alignment horizontal="center" vertical="center" wrapText="1"/>
    </xf>
    <xf numFmtId="0" fontId="22" fillId="0" borderId="23" xfId="0" applyFont="1" applyBorder="1"/>
    <xf numFmtId="0" fontId="23" fillId="0" borderId="25" xfId="0" applyFont="1" applyBorder="1" applyAlignment="1">
      <alignment horizontal="center" vertical="center" wrapText="1"/>
    </xf>
    <xf numFmtId="2" fontId="23" fillId="0" borderId="26" xfId="0" quotePrefix="1" applyNumberFormat="1" applyFont="1" applyBorder="1" applyAlignment="1">
      <alignment horizontal="center" vertical="center" wrapText="1"/>
    </xf>
    <xf numFmtId="2" fontId="23" fillId="0" borderId="27" xfId="0" quotePrefix="1" applyNumberFormat="1" applyFont="1" applyBorder="1" applyAlignment="1">
      <alignment horizontal="center" vertical="center" wrapText="1"/>
    </xf>
    <xf numFmtId="0" fontId="23" fillId="0" borderId="23" xfId="0" applyFont="1" applyBorder="1" applyAlignment="1">
      <alignment horizontal="center" vertical="center" wrapText="1"/>
    </xf>
    <xf numFmtId="0" fontId="23" fillId="0" borderId="10" xfId="0" applyFont="1" applyFill="1" applyBorder="1" applyAlignment="1">
      <alignment horizontal="center" vertical="center" wrapText="1"/>
    </xf>
    <xf numFmtId="2" fontId="23" fillId="0" borderId="10" xfId="0" quotePrefix="1" applyNumberFormat="1" applyFont="1" applyFill="1" applyBorder="1" applyAlignment="1">
      <alignment horizontal="center" vertical="center" wrapText="1"/>
    </xf>
    <xf numFmtId="9" fontId="22" fillId="0" borderId="0" xfId="42" applyFont="1" applyAlignment="1">
      <alignment horizontal="center"/>
    </xf>
    <xf numFmtId="9" fontId="22" fillId="0" borderId="0" xfId="42" applyFont="1"/>
    <xf numFmtId="0" fontId="0" fillId="0" borderId="0" xfId="0" applyFill="1"/>
    <xf numFmtId="0" fontId="0" fillId="0" borderId="0" xfId="0" applyFill="1" applyAlignment="1">
      <alignment horizontal="center"/>
    </xf>
    <xf numFmtId="0" fontId="0" fillId="0" borderId="0" xfId="0" quotePrefix="1" applyFill="1" applyAlignment="1">
      <alignment horizontal="center"/>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16" xfId="0" applyFont="1" applyBorder="1" applyAlignment="1">
      <alignment horizontal="center" vertical="center" wrapText="1"/>
    </xf>
    <xf numFmtId="0" fontId="20" fillId="35" borderId="14" xfId="0" applyFont="1" applyFill="1" applyBorder="1" applyAlignment="1">
      <alignment horizontal="center"/>
    </xf>
    <xf numFmtId="0" fontId="20" fillId="35" borderId="15" xfId="0" applyFont="1" applyFill="1" applyBorder="1" applyAlignment="1">
      <alignment horizontal="center"/>
    </xf>
    <xf numFmtId="0" fontId="20" fillId="35" borderId="16" xfId="0" applyFont="1" applyFill="1" applyBorder="1" applyAlignment="1">
      <alignment horizontal="center"/>
    </xf>
    <xf numFmtId="0" fontId="24" fillId="36" borderId="14" xfId="0" applyFont="1" applyFill="1" applyBorder="1" applyAlignment="1">
      <alignment horizontal="center"/>
    </xf>
    <xf numFmtId="0" fontId="24" fillId="36" borderId="15" xfId="0" applyFont="1" applyFill="1" applyBorder="1" applyAlignment="1">
      <alignment horizontal="center"/>
    </xf>
    <xf numFmtId="0" fontId="24" fillId="36" borderId="16" xfId="0" applyFont="1" applyFill="1" applyBorder="1" applyAlignment="1">
      <alignment horizontal="center"/>
    </xf>
    <xf numFmtId="0" fontId="21" fillId="0" borderId="0" xfId="0" applyFont="1" applyAlignment="1">
      <alignment horizontal="center" vertical="center" wrapText="1"/>
    </xf>
    <xf numFmtId="0" fontId="20" fillId="37" borderId="14" xfId="0" applyFont="1" applyFill="1" applyBorder="1" applyAlignment="1">
      <alignment horizontal="center" vertical="center" wrapText="1"/>
    </xf>
    <xf numFmtId="0" fontId="20" fillId="37" borderId="15" xfId="0" applyFont="1" applyFill="1" applyBorder="1" applyAlignment="1">
      <alignment horizontal="center" vertical="center" wrapText="1"/>
    </xf>
    <xf numFmtId="0" fontId="20" fillId="37" borderId="16" xfId="0" applyFont="1" applyFill="1" applyBorder="1" applyAlignment="1">
      <alignment horizontal="center" vertical="center" wrapText="1"/>
    </xf>
    <xf numFmtId="0" fontId="23" fillId="0" borderId="20" xfId="0" applyFont="1" applyBorder="1" applyAlignment="1">
      <alignment horizontal="center" vertical="center" wrapText="1"/>
    </xf>
    <xf numFmtId="0" fontId="23" fillId="0" borderId="23" xfId="0" applyFont="1" applyBorder="1" applyAlignment="1">
      <alignment horizontal="center" vertical="center" wrapText="1"/>
    </xf>
    <xf numFmtId="0" fontId="23" fillId="0" borderId="21" xfId="0" applyFont="1" applyBorder="1" applyAlignment="1">
      <alignment horizontal="center" vertical="center" wrapText="1"/>
    </xf>
    <xf numFmtId="0" fontId="23" fillId="0" borderId="22" xfId="0" applyFont="1" applyBorder="1" applyAlignment="1">
      <alignment horizontal="center" vertical="center" wrapText="1"/>
    </xf>
    <xf numFmtId="0" fontId="26" fillId="33" borderId="14" xfId="0" applyFont="1" applyFill="1" applyBorder="1" applyAlignment="1">
      <alignment horizontal="center"/>
    </xf>
    <xf numFmtId="0" fontId="26" fillId="33" borderId="15" xfId="0" applyFont="1" applyFill="1" applyBorder="1" applyAlignment="1">
      <alignment horizontal="center"/>
    </xf>
    <xf numFmtId="0" fontId="26" fillId="33" borderId="16" xfId="0" applyFont="1" applyFill="1" applyBorder="1" applyAlignment="1">
      <alignment horizontal="center"/>
    </xf>
    <xf numFmtId="0" fontId="25" fillId="34" borderId="11" xfId="0" applyFont="1" applyFill="1" applyBorder="1" applyAlignment="1">
      <alignment horizontal="center" vertical="center" wrapText="1"/>
    </xf>
    <xf numFmtId="0" fontId="25" fillId="34" borderId="12" xfId="0" applyFont="1" applyFill="1" applyBorder="1" applyAlignment="1">
      <alignment horizontal="center" vertical="center" wrapText="1"/>
    </xf>
    <xf numFmtId="0" fontId="25" fillId="34" borderId="13" xfId="0" applyFont="1" applyFill="1" applyBorder="1" applyAlignment="1">
      <alignment horizontal="center" vertical="center" wrapText="1"/>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Porcentagem" xfId="42" builtinId="5"/>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'Other-Graphics'!$B$3</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01-4161-8275-9DCB9D7073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01-4161-8275-9DCB9D70731C}"/>
              </c:ext>
            </c:extLst>
          </c:dPt>
          <c:dLbls>
            <c:dLbl>
              <c:idx val="1"/>
              <c:layout>
                <c:manualLayout>
                  <c:x val="3.6012039517838997E-2"/>
                  <c:y val="6.3649653304516704E-2"/>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4352486510135628"/>
                      <c:h val="0.19407417697933507"/>
                    </c:manualLayout>
                  </c15:layout>
                </c:ext>
                <c:ext xmlns:c16="http://schemas.microsoft.com/office/drawing/2014/chart" uri="{C3380CC4-5D6E-409C-BE32-E72D297353CC}">
                  <c16:uniqueId val="{00000003-8001-4161-8275-9DCB9D70731C}"/>
                </c:ext>
              </c:extLst>
            </c:dLbl>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'Other-Graphics'!$A$4:$A$5</c:f>
              <c:strCache>
                <c:ptCount val="2"/>
                <c:pt idx="0">
                  <c:v>Brazil</c:v>
                </c:pt>
                <c:pt idx="1">
                  <c:v>United Kingdom</c:v>
                </c:pt>
              </c:strCache>
            </c:strRef>
          </c:cat>
          <c:val>
            <c:numRef>
              <c:f>'Other-Graphics'!$B$4:$B$5</c:f>
              <c:numCache>
                <c:formatCode>General</c:formatCode>
                <c:ptCount val="2"/>
                <c:pt idx="0">
                  <c:v>29</c:v>
                </c:pt>
                <c:pt idx="1">
                  <c:v>1</c:v>
                </c:pt>
              </c:numCache>
            </c:numRef>
          </c:val>
          <c:extLst>
            <c:ext xmlns:c16="http://schemas.microsoft.com/office/drawing/2014/chart" uri="{C3380CC4-5D6E-409C-BE32-E72D297353CC}">
              <c16:uniqueId val="{00000004-8001-4161-8275-9DCB9D70731C}"/>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'Other-Graphics'!$B$14</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E7-4DEE-9B2A-842CBE0752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E7-4DEE-9B2A-842CBE07523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FE7-4DEE-9B2A-842CBE07523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5FE7-4DEE-9B2A-842CBE07523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5FE7-4DEE-9B2A-842CBE075239}"/>
              </c:ext>
            </c:extLst>
          </c:dPt>
          <c:dLbls>
            <c:dLbl>
              <c:idx val="0"/>
              <c:layout>
                <c:manualLayout>
                  <c:x val="-0.11297224777167229"/>
                  <c:y val="0.19047627704549525"/>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36441135803825692"/>
                      <c:h val="0.16012278470772276"/>
                    </c:manualLayout>
                  </c15:layout>
                </c:ext>
                <c:ext xmlns:c16="http://schemas.microsoft.com/office/drawing/2014/chart" uri="{C3380CC4-5D6E-409C-BE32-E72D297353CC}">
                  <c16:uniqueId val="{00000001-5FE7-4DEE-9B2A-842CBE075239}"/>
                </c:ext>
              </c:extLst>
            </c:dLbl>
            <c:dLbl>
              <c:idx val="1"/>
              <c:layout>
                <c:manualLayout>
                  <c:x val="-0.18151860668297831"/>
                  <c:y val="-0.18470426865017719"/>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27679195317046307"/>
                      <c:h val="0.15870719463625424"/>
                    </c:manualLayout>
                  </c15:layout>
                </c:ext>
                <c:ext xmlns:c16="http://schemas.microsoft.com/office/drawing/2014/chart" uri="{C3380CC4-5D6E-409C-BE32-E72D297353CC}">
                  <c16:uniqueId val="{00000003-5FE7-4DEE-9B2A-842CBE075239}"/>
                </c:ext>
              </c:extLst>
            </c:dLbl>
            <c:dLbl>
              <c:idx val="2"/>
              <c:layout>
                <c:manualLayout>
                  <c:x val="0.11228075493335934"/>
                  <c:y val="-8.2296341273859527E-2"/>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40611005845999426"/>
                      <c:h val="0.21371237391629713"/>
                    </c:manualLayout>
                  </c15:layout>
                </c:ext>
                <c:ext xmlns:c16="http://schemas.microsoft.com/office/drawing/2014/chart" uri="{C3380CC4-5D6E-409C-BE32-E72D297353CC}">
                  <c16:uniqueId val="{00000013-5FE7-4DEE-9B2A-842CBE075239}"/>
                </c:ext>
              </c:extLst>
            </c:dLbl>
            <c:dLbl>
              <c:idx val="3"/>
              <c:layout>
                <c:manualLayout>
                  <c:x val="0.12528018879333236"/>
                  <c:y val="3.939054863167042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5FE7-4DEE-9B2A-842CBE075239}"/>
                </c:ext>
              </c:extLst>
            </c:dLbl>
            <c:dLbl>
              <c:idx val="4"/>
              <c:layout>
                <c:manualLayout>
                  <c:x val="8.0198960487341417E-2"/>
                  <c:y val="0.105342789125354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5FE7-4DEE-9B2A-842CBE075239}"/>
                </c:ext>
              </c:extLst>
            </c:dLbl>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'Other-Graphics'!$A$15:$A$19</c:f>
              <c:strCache>
                <c:ptCount val="5"/>
                <c:pt idx="0">
                  <c:v>Undergraduate</c:v>
                </c:pt>
                <c:pt idx="1">
                  <c:v>Graduate</c:v>
                </c:pt>
                <c:pt idx="2">
                  <c:v>Postgraduate</c:v>
                </c:pt>
                <c:pt idx="3">
                  <c:v>MSc.</c:v>
                </c:pt>
                <c:pt idx="4">
                  <c:v>PhD.</c:v>
                </c:pt>
              </c:strCache>
            </c:strRef>
          </c:cat>
          <c:val>
            <c:numRef>
              <c:f>'Other-Graphics'!$B$15:$B$19</c:f>
              <c:numCache>
                <c:formatCode>General</c:formatCode>
                <c:ptCount val="5"/>
                <c:pt idx="0">
                  <c:v>8</c:v>
                </c:pt>
                <c:pt idx="1">
                  <c:v>7</c:v>
                </c:pt>
                <c:pt idx="2">
                  <c:v>6</c:v>
                </c:pt>
                <c:pt idx="3">
                  <c:v>5</c:v>
                </c:pt>
                <c:pt idx="4">
                  <c:v>4</c:v>
                </c:pt>
              </c:numCache>
            </c:numRef>
          </c:val>
          <c:extLst>
            <c:ext xmlns:c16="http://schemas.microsoft.com/office/drawing/2014/chart" uri="{C3380CC4-5D6E-409C-BE32-E72D297353CC}">
              <c16:uniqueId val="{00000004-5FE7-4DEE-9B2A-842CBE075239}"/>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'Other-Graphics'!$B$26</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BA2-4C8D-A1AD-2F24716E77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BA2-4C8D-A1AD-2F24716E770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BA2-4C8D-A1AD-2F24716E770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BC9C-4822-A8C3-332A3E64262A}"/>
              </c:ext>
            </c:extLst>
          </c:dPt>
          <c:dLbls>
            <c:dLbl>
              <c:idx val="0"/>
              <c:layout>
                <c:manualLayout>
                  <c:x val="-8.0240750869137682E-3"/>
                  <c:y val="0.14194240818711773"/>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50212388310576639"/>
                      <c:h val="0.23898882007724367"/>
                    </c:manualLayout>
                  </c15:layout>
                </c:ext>
                <c:ext xmlns:c16="http://schemas.microsoft.com/office/drawing/2014/chart" uri="{C3380CC4-5D6E-409C-BE32-E72D297353CC}">
                  <c16:uniqueId val="{00000001-FBA2-4C8D-A1AD-2F24716E770A}"/>
                </c:ext>
              </c:extLst>
            </c:dLbl>
            <c:dLbl>
              <c:idx val="1"/>
              <c:layout>
                <c:manualLayout>
                  <c:x val="0.12720065589087373"/>
                  <c:y val="-5.8597831284052208E-2"/>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32785922956430968"/>
                      <c:h val="0.21241720470340975"/>
                    </c:manualLayout>
                  </c15:layout>
                </c:ext>
                <c:ext xmlns:c16="http://schemas.microsoft.com/office/drawing/2014/chart" uri="{C3380CC4-5D6E-409C-BE32-E72D297353CC}">
                  <c16:uniqueId val="{00000003-FBA2-4C8D-A1AD-2F24716E770A}"/>
                </c:ext>
              </c:extLst>
            </c:dLbl>
            <c:dLbl>
              <c:idx val="2"/>
              <c:layout>
                <c:manualLayout>
                  <c:x val="0.1424124879676433"/>
                  <c:y val="0.11892393978056487"/>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31995462849126138"/>
                      <c:h val="0.16037875176136962"/>
                    </c:manualLayout>
                  </c15:layout>
                </c:ext>
                <c:ext xmlns:c16="http://schemas.microsoft.com/office/drawing/2014/chart" uri="{C3380CC4-5D6E-409C-BE32-E72D297353CC}">
                  <c16:uniqueId val="{00000015-FBA2-4C8D-A1AD-2F24716E770A}"/>
                </c:ext>
              </c:extLst>
            </c:dLbl>
            <c:dLbl>
              <c:idx val="3"/>
              <c:layout>
                <c:manualLayout>
                  <c:x val="5.740923104879226E-2"/>
                  <c:y val="1.2792332513678647E-3"/>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65842129041235342"/>
                      <c:h val="0.14542282860389835"/>
                    </c:manualLayout>
                  </c15:layout>
                </c:ext>
                <c:ext xmlns:c16="http://schemas.microsoft.com/office/drawing/2014/chart" uri="{C3380CC4-5D6E-409C-BE32-E72D297353CC}">
                  <c16:uniqueId val="{00000006-BC9C-4822-A8C3-332A3E64262A}"/>
                </c:ext>
              </c:extLst>
            </c:dLbl>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'Other-Graphics'!$A$27:$A$30</c:f>
              <c:strCache>
                <c:ptCount val="3"/>
                <c:pt idx="0">
                  <c:v>Commerce and Services</c:v>
                </c:pt>
                <c:pt idx="1">
                  <c:v>Academic</c:v>
                </c:pt>
                <c:pt idx="2">
                  <c:v>Government</c:v>
                </c:pt>
              </c:strCache>
            </c:strRef>
          </c:cat>
          <c:val>
            <c:numRef>
              <c:f>'Other-Graphics'!$B$27:$B$30</c:f>
              <c:numCache>
                <c:formatCode>General</c:formatCode>
                <c:ptCount val="4"/>
                <c:pt idx="0">
                  <c:v>15</c:v>
                </c:pt>
                <c:pt idx="1">
                  <c:v>13</c:v>
                </c:pt>
                <c:pt idx="2">
                  <c:v>2</c:v>
                </c:pt>
              </c:numCache>
            </c:numRef>
          </c:val>
          <c:extLst>
            <c:ext xmlns:c16="http://schemas.microsoft.com/office/drawing/2014/chart" uri="{C3380CC4-5D6E-409C-BE32-E72D297353CC}">
              <c16:uniqueId val="{00000004-FBA2-4C8D-A1AD-2F24716E770A}"/>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'Other-Graphics'!$B$39</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9B8-4BF6-A007-80C16C39086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9B8-4BF6-A007-80C16C39086A}"/>
              </c:ext>
            </c:extLst>
          </c:dPt>
          <c:dLbls>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'Other-Graphics'!$A$40:$A$41</c:f>
              <c:strCache>
                <c:ptCount val="2"/>
                <c:pt idx="0">
                  <c:v>Yes</c:v>
                </c:pt>
                <c:pt idx="1">
                  <c:v>No</c:v>
                </c:pt>
              </c:strCache>
            </c:strRef>
          </c:cat>
          <c:val>
            <c:numRef>
              <c:f>'Other-Graphics'!$B$40:$B$41</c:f>
              <c:numCache>
                <c:formatCode>General</c:formatCode>
                <c:ptCount val="2"/>
                <c:pt idx="0">
                  <c:v>22</c:v>
                </c:pt>
                <c:pt idx="1">
                  <c:v>8</c:v>
                </c:pt>
              </c:numCache>
            </c:numRef>
          </c:val>
          <c:extLst>
            <c:ext xmlns:c16="http://schemas.microsoft.com/office/drawing/2014/chart" uri="{C3380CC4-5D6E-409C-BE32-E72D297353CC}">
              <c16:uniqueId val="{00000004-E9B8-4BF6-A007-80C16C39086A}"/>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'Other-Graphics'!$B$49</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AB-4FBB-A655-F9104B474F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AB-4FBB-A655-F9104B474FF5}"/>
              </c:ext>
            </c:extLst>
          </c:dPt>
          <c:dLbls>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'Other-Graphics'!$A$50:$A$51</c:f>
              <c:strCache>
                <c:ptCount val="2"/>
                <c:pt idx="0">
                  <c:v>Yes</c:v>
                </c:pt>
                <c:pt idx="1">
                  <c:v>No</c:v>
                </c:pt>
              </c:strCache>
            </c:strRef>
          </c:cat>
          <c:val>
            <c:numRef>
              <c:f>'Other-Graphics'!$B$50:$B$51</c:f>
              <c:numCache>
                <c:formatCode>General</c:formatCode>
                <c:ptCount val="2"/>
                <c:pt idx="0">
                  <c:v>10</c:v>
                </c:pt>
                <c:pt idx="1">
                  <c:v>20</c:v>
                </c:pt>
              </c:numCache>
            </c:numRef>
          </c:val>
          <c:extLst>
            <c:ext xmlns:c16="http://schemas.microsoft.com/office/drawing/2014/chart" uri="{C3380CC4-5D6E-409C-BE32-E72D297353CC}">
              <c16:uniqueId val="{00000004-B8AB-4FBB-A655-F9104B474FF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'Other-Graphics'!$B$59</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74D-48CF-82D6-4AD5DD20075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74D-48CF-82D6-4AD5DD20075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774D-48CF-82D6-4AD5DD20075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74D-48CF-82D6-4AD5DD20075F}"/>
              </c:ext>
            </c:extLst>
          </c:dPt>
          <c:dLbls>
            <c:dLbl>
              <c:idx val="0"/>
              <c:layout>
                <c:manualLayout>
                  <c:x val="-8.8879364762948929E-2"/>
                  <c:y val="8.31601013112667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74D-48CF-82D6-4AD5DD20075F}"/>
                </c:ext>
              </c:extLst>
            </c:dLbl>
            <c:dLbl>
              <c:idx val="1"/>
              <c:layout>
                <c:manualLayout>
                  <c:x val="0.14565666633442972"/>
                  <c:y val="-1.321176097735174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554868932522675"/>
                      <c:h val="0.21962604583103787"/>
                    </c:manualLayout>
                  </c15:layout>
                </c:ext>
                <c:ext xmlns:c16="http://schemas.microsoft.com/office/drawing/2014/chart" uri="{C3380CC4-5D6E-409C-BE32-E72D297353CC}">
                  <c16:uniqueId val="{00000003-774D-48CF-82D6-4AD5DD20075F}"/>
                </c:ext>
              </c:extLst>
            </c:dLbl>
            <c:dLbl>
              <c:idx val="2"/>
              <c:layout>
                <c:manualLayout>
                  <c:x val="4.3431343233994474E-2"/>
                  <c:y val="1.51892688982966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774D-48CF-82D6-4AD5DD20075F}"/>
                </c:ext>
              </c:extLst>
            </c:dLbl>
            <c:dLbl>
              <c:idx val="3"/>
              <c:layout>
                <c:manualLayout>
                  <c:x val="6.7519186683942953E-2"/>
                  <c:y val="3.98797430723924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74D-48CF-82D6-4AD5DD20075F}"/>
                </c:ext>
              </c:extLst>
            </c:dLbl>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'Other-Graphics'!$A$60:$A$63</c:f>
              <c:strCache>
                <c:ptCount val="4"/>
                <c:pt idx="0">
                  <c:v>BPMN</c:v>
                </c:pt>
                <c:pt idx="1">
                  <c:v>JavaScript</c:v>
                </c:pt>
                <c:pt idx="2">
                  <c:v>Node.js</c:v>
                </c:pt>
                <c:pt idx="3">
                  <c:v>Java</c:v>
                </c:pt>
              </c:strCache>
            </c:strRef>
          </c:cat>
          <c:val>
            <c:numRef>
              <c:f>'Other-Graphics'!$B$60:$B$63</c:f>
              <c:numCache>
                <c:formatCode>General</c:formatCode>
                <c:ptCount val="4"/>
                <c:pt idx="0">
                  <c:v>15</c:v>
                </c:pt>
                <c:pt idx="1">
                  <c:v>8</c:v>
                </c:pt>
                <c:pt idx="2">
                  <c:v>3</c:v>
                </c:pt>
                <c:pt idx="3">
                  <c:v>4</c:v>
                </c:pt>
              </c:numCache>
            </c:numRef>
          </c:val>
          <c:extLst>
            <c:ext xmlns:c16="http://schemas.microsoft.com/office/drawing/2014/chart" uri="{C3380CC4-5D6E-409C-BE32-E72D297353CC}">
              <c16:uniqueId val="{00000004-774D-48CF-82D6-4AD5DD20075F}"/>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104777</xdr:colOff>
      <xdr:row>1</xdr:row>
      <xdr:rowOff>176213</xdr:rowOff>
    </xdr:from>
    <xdr:to>
      <xdr:col>8</xdr:col>
      <xdr:colOff>133351</xdr:colOff>
      <xdr:row>11</xdr:row>
      <xdr:rowOff>33337</xdr:rowOff>
    </xdr:to>
    <xdr:graphicFrame macro="">
      <xdr:nvGraphicFramePr>
        <xdr:cNvPr id="2" name="Gráfico 1">
          <a:extLst>
            <a:ext uri="{FF2B5EF4-FFF2-40B4-BE49-F238E27FC236}">
              <a16:creationId xmlns:a16="http://schemas.microsoft.com/office/drawing/2014/main" id="{BD9E5C86-36F5-457C-AC92-5108D39CA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109539</xdr:colOff>
      <xdr:row>13</xdr:row>
      <xdr:rowOff>28575</xdr:rowOff>
    </xdr:from>
    <xdr:to>
      <xdr:col>9</xdr:col>
      <xdr:colOff>38100</xdr:colOff>
      <xdr:row>24</xdr:row>
      <xdr:rowOff>57149</xdr:rowOff>
    </xdr:to>
    <xdr:graphicFrame macro="">
      <xdr:nvGraphicFramePr>
        <xdr:cNvPr id="3" name="Gráfico 2">
          <a:extLst>
            <a:ext uri="{FF2B5EF4-FFF2-40B4-BE49-F238E27FC236}">
              <a16:creationId xmlns:a16="http://schemas.microsoft.com/office/drawing/2014/main" id="{BA60EB8A-A651-4F21-AD0F-CDE27A837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25</xdr:row>
      <xdr:rowOff>0</xdr:rowOff>
    </xdr:from>
    <xdr:to>
      <xdr:col>8</xdr:col>
      <xdr:colOff>204787</xdr:colOff>
      <xdr:row>37</xdr:row>
      <xdr:rowOff>19051</xdr:rowOff>
    </xdr:to>
    <xdr:graphicFrame macro="">
      <xdr:nvGraphicFramePr>
        <xdr:cNvPr id="4" name="Gráfico 3">
          <a:extLst>
            <a:ext uri="{FF2B5EF4-FFF2-40B4-BE49-F238E27FC236}">
              <a16:creationId xmlns:a16="http://schemas.microsoft.com/office/drawing/2014/main" id="{E2D1AB65-DA4C-4618-86A3-DA3FE94F5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28577</xdr:colOff>
      <xdr:row>38</xdr:row>
      <xdr:rowOff>19050</xdr:rowOff>
    </xdr:from>
    <xdr:to>
      <xdr:col>7</xdr:col>
      <xdr:colOff>357189</xdr:colOff>
      <xdr:row>46</xdr:row>
      <xdr:rowOff>161925</xdr:rowOff>
    </xdr:to>
    <xdr:graphicFrame macro="">
      <xdr:nvGraphicFramePr>
        <xdr:cNvPr id="5" name="Gráfico 4">
          <a:extLst>
            <a:ext uri="{FF2B5EF4-FFF2-40B4-BE49-F238E27FC236}">
              <a16:creationId xmlns:a16="http://schemas.microsoft.com/office/drawing/2014/main" id="{6C6E1386-9773-44E2-8CD8-9BA7EB3E4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47625</xdr:colOff>
      <xdr:row>48</xdr:row>
      <xdr:rowOff>14288</xdr:rowOff>
    </xdr:from>
    <xdr:to>
      <xdr:col>7</xdr:col>
      <xdr:colOff>376237</xdr:colOff>
      <xdr:row>56</xdr:row>
      <xdr:rowOff>152401</xdr:rowOff>
    </xdr:to>
    <xdr:graphicFrame macro="">
      <xdr:nvGraphicFramePr>
        <xdr:cNvPr id="6" name="Gráfico 5">
          <a:extLst>
            <a:ext uri="{FF2B5EF4-FFF2-40B4-BE49-F238E27FC236}">
              <a16:creationId xmlns:a16="http://schemas.microsoft.com/office/drawing/2014/main" id="{A2651122-FB4D-472C-873E-F6DB9D201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52388</xdr:colOff>
      <xdr:row>58</xdr:row>
      <xdr:rowOff>0</xdr:rowOff>
    </xdr:from>
    <xdr:to>
      <xdr:col>8</xdr:col>
      <xdr:colOff>471488</xdr:colOff>
      <xdr:row>69</xdr:row>
      <xdr:rowOff>119062</xdr:rowOff>
    </xdr:to>
    <xdr:graphicFrame macro="">
      <xdr:nvGraphicFramePr>
        <xdr:cNvPr id="7" name="Gráfico 6">
          <a:extLst>
            <a:ext uri="{FF2B5EF4-FFF2-40B4-BE49-F238E27FC236}">
              <a16:creationId xmlns:a16="http://schemas.microsoft.com/office/drawing/2014/main" id="{DAD1F4EF-231B-4551-BBE0-24FD850AC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0CBB-3D81-4898-8AA7-FA626432E17D}">
  <dimension ref="A1:Y16"/>
  <sheetViews>
    <sheetView workbookViewId="0"/>
  </sheetViews>
  <sheetFormatPr defaultRowHeight="14.25" x14ac:dyDescent="0.45"/>
  <cols>
    <col min="1" max="1" width="12.73046875" style="2" bestFit="1" customWidth="1"/>
    <col min="2" max="2" width="7.9296875" style="2" bestFit="1" customWidth="1"/>
    <col min="3" max="3" width="4.06640625" style="1" bestFit="1" customWidth="1"/>
    <col min="4" max="4" width="6.9296875" bestFit="1" customWidth="1"/>
    <col min="5" max="5" width="4.796875" style="1" bestFit="1" customWidth="1"/>
    <col min="6" max="6" width="7.33203125" style="1" bestFit="1" customWidth="1"/>
    <col min="7" max="7" width="9.06640625" style="1" customWidth="1"/>
    <col min="8" max="8" width="5.6640625" style="1" bestFit="1" customWidth="1"/>
    <col min="9" max="9" width="13.9296875" customWidth="1"/>
    <col min="10" max="10" width="20.73046875" customWidth="1"/>
    <col min="11" max="11" width="9.19921875" customWidth="1"/>
    <col min="12" max="12" width="4.796875" style="1" bestFit="1" customWidth="1"/>
    <col min="13" max="13" width="7.53125" style="1" customWidth="1"/>
    <col min="14" max="14" width="7.33203125" style="1" customWidth="1"/>
    <col min="15" max="15" width="9.86328125" customWidth="1"/>
    <col min="16" max="16" width="4.59765625" style="1" bestFit="1" customWidth="1"/>
    <col min="17" max="17" width="5.53125" style="1" customWidth="1"/>
    <col min="18" max="18" width="12.3984375" bestFit="1" customWidth="1"/>
    <col min="19" max="19" width="7.6640625" bestFit="1" customWidth="1"/>
    <col min="21" max="21" width="5.53125" customWidth="1"/>
    <col min="23" max="23" width="5.53125" customWidth="1"/>
    <col min="24" max="24" width="12.3984375" bestFit="1" customWidth="1"/>
    <col min="25" max="25" width="28.46484375" style="2" customWidth="1"/>
  </cols>
  <sheetData>
    <row r="1" spans="1:25" x14ac:dyDescent="0.45">
      <c r="A1" s="2" t="s">
        <v>35</v>
      </c>
      <c r="B1" s="2" t="s">
        <v>81</v>
      </c>
      <c r="C1" s="1" t="s">
        <v>2</v>
      </c>
      <c r="D1" t="s">
        <v>49</v>
      </c>
      <c r="E1" s="1" t="s">
        <v>4</v>
      </c>
      <c r="F1" s="1" t="s">
        <v>5</v>
      </c>
      <c r="G1" s="1" t="s">
        <v>6</v>
      </c>
      <c r="H1" s="1" t="s">
        <v>7</v>
      </c>
      <c r="I1" t="s">
        <v>64</v>
      </c>
      <c r="J1" t="s">
        <v>188</v>
      </c>
      <c r="K1" t="s">
        <v>53</v>
      </c>
      <c r="L1" s="1" t="s">
        <v>190</v>
      </c>
      <c r="M1" s="2" t="s">
        <v>58</v>
      </c>
      <c r="N1" s="2" t="s">
        <v>59</v>
      </c>
      <c r="O1" t="s">
        <v>54</v>
      </c>
      <c r="P1" s="1" t="s">
        <v>60</v>
      </c>
      <c r="Q1" s="1" t="s">
        <v>41</v>
      </c>
      <c r="R1" t="s">
        <v>63</v>
      </c>
      <c r="S1" s="1" t="s">
        <v>42</v>
      </c>
      <c r="T1" t="s">
        <v>63</v>
      </c>
      <c r="U1" s="1" t="s">
        <v>43</v>
      </c>
      <c r="V1" t="s">
        <v>63</v>
      </c>
      <c r="W1" s="1" t="s">
        <v>44</v>
      </c>
      <c r="X1" t="s">
        <v>63</v>
      </c>
      <c r="Y1" s="2" t="s">
        <v>0</v>
      </c>
    </row>
    <row r="2" spans="1:25" x14ac:dyDescent="0.45">
      <c r="A2" s="2" t="s">
        <v>50</v>
      </c>
      <c r="B2" s="2" t="s">
        <v>100</v>
      </c>
      <c r="C2" s="1">
        <v>42</v>
      </c>
      <c r="D2" s="1" t="s">
        <v>48</v>
      </c>
      <c r="E2" s="1" t="s">
        <v>99</v>
      </c>
      <c r="F2" s="1" t="s">
        <v>48</v>
      </c>
      <c r="G2" s="1" t="s">
        <v>15</v>
      </c>
      <c r="H2" s="1" t="s">
        <v>48</v>
      </c>
      <c r="I2" s="1" t="s">
        <v>178</v>
      </c>
      <c r="J2" t="s">
        <v>16</v>
      </c>
      <c r="K2" s="1">
        <v>8</v>
      </c>
      <c r="L2" s="1" t="s">
        <v>17</v>
      </c>
      <c r="M2" s="1" t="s">
        <v>17</v>
      </c>
      <c r="N2" s="1" t="s">
        <v>18</v>
      </c>
      <c r="O2" t="s">
        <v>66</v>
      </c>
      <c r="P2" s="1">
        <v>2</v>
      </c>
      <c r="Q2" s="1">
        <v>4</v>
      </c>
      <c r="R2" t="s">
        <v>20</v>
      </c>
      <c r="S2" s="1">
        <v>3</v>
      </c>
      <c r="T2" t="s">
        <v>155</v>
      </c>
      <c r="U2" s="1">
        <v>4</v>
      </c>
      <c r="V2" t="s">
        <v>20</v>
      </c>
      <c r="W2" s="1">
        <v>4</v>
      </c>
      <c r="X2" t="s">
        <v>20</v>
      </c>
      <c r="Y2" t="s">
        <v>95</v>
      </c>
    </row>
    <row r="3" spans="1:25" x14ac:dyDescent="0.45">
      <c r="A3" s="2" t="s">
        <v>50</v>
      </c>
      <c r="B3" s="2" t="s">
        <v>101</v>
      </c>
      <c r="C3" s="1">
        <v>38</v>
      </c>
      <c r="D3" s="1" t="s">
        <v>48</v>
      </c>
      <c r="E3" s="1" t="s">
        <v>14</v>
      </c>
      <c r="F3" s="1" t="s">
        <v>48</v>
      </c>
      <c r="G3" s="1" t="s">
        <v>15</v>
      </c>
      <c r="H3" s="1" t="s">
        <v>48</v>
      </c>
      <c r="I3" s="1" t="s">
        <v>176</v>
      </c>
      <c r="J3" t="s">
        <v>28</v>
      </c>
      <c r="K3" s="1">
        <v>5</v>
      </c>
      <c r="L3" s="1" t="s">
        <v>18</v>
      </c>
      <c r="M3" s="1" t="s">
        <v>18</v>
      </c>
      <c r="N3" s="1" t="s">
        <v>18</v>
      </c>
      <c r="O3" t="s">
        <v>66</v>
      </c>
      <c r="P3" s="1">
        <v>1</v>
      </c>
      <c r="Q3" s="1">
        <v>4</v>
      </c>
      <c r="R3" t="s">
        <v>97</v>
      </c>
      <c r="S3" s="1">
        <v>4</v>
      </c>
      <c r="T3" t="s">
        <v>98</v>
      </c>
      <c r="U3" s="1">
        <v>4</v>
      </c>
      <c r="V3" t="s">
        <v>20</v>
      </c>
      <c r="W3" s="1">
        <v>5</v>
      </c>
      <c r="X3" t="s">
        <v>20</v>
      </c>
      <c r="Y3" t="s">
        <v>96</v>
      </c>
    </row>
    <row r="4" spans="1:25" x14ac:dyDescent="0.45">
      <c r="A4" s="2" t="s">
        <v>50</v>
      </c>
      <c r="B4" s="2" t="s">
        <v>104</v>
      </c>
      <c r="C4" s="1">
        <v>37</v>
      </c>
      <c r="D4" s="1" t="s">
        <v>48</v>
      </c>
      <c r="E4" s="1" t="s">
        <v>14</v>
      </c>
      <c r="F4" s="1" t="s">
        <v>48</v>
      </c>
      <c r="G4" s="1" t="s">
        <v>15</v>
      </c>
      <c r="H4" s="1" t="s">
        <v>48</v>
      </c>
      <c r="I4" s="1" t="s">
        <v>178</v>
      </c>
      <c r="J4" t="s">
        <v>16</v>
      </c>
      <c r="K4" s="10">
        <v>15</v>
      </c>
      <c r="L4" s="1" t="s">
        <v>17</v>
      </c>
      <c r="M4" s="1" t="s">
        <v>17</v>
      </c>
      <c r="N4" s="1" t="s">
        <v>17</v>
      </c>
      <c r="O4" t="s">
        <v>66</v>
      </c>
      <c r="P4" s="1">
        <v>2</v>
      </c>
      <c r="Q4" s="1">
        <v>5</v>
      </c>
      <c r="R4" t="s">
        <v>20</v>
      </c>
      <c r="S4" s="1">
        <v>4</v>
      </c>
      <c r="T4" t="s">
        <v>181</v>
      </c>
      <c r="U4" s="1">
        <v>4</v>
      </c>
      <c r="V4" t="s">
        <v>183</v>
      </c>
      <c r="W4" s="1">
        <v>4</v>
      </c>
      <c r="X4" t="s">
        <v>185</v>
      </c>
      <c r="Y4" t="s">
        <v>102</v>
      </c>
    </row>
    <row r="5" spans="1:25" x14ac:dyDescent="0.45">
      <c r="A5" s="2" t="s">
        <v>50</v>
      </c>
      <c r="B5" s="2" t="s">
        <v>105</v>
      </c>
      <c r="C5" s="1">
        <v>26</v>
      </c>
      <c r="D5" s="1" t="s">
        <v>48</v>
      </c>
      <c r="E5" s="1" t="s">
        <v>14</v>
      </c>
      <c r="F5" s="1" t="s">
        <v>48</v>
      </c>
      <c r="G5" s="1" t="s">
        <v>15</v>
      </c>
      <c r="H5" s="1" t="s">
        <v>48</v>
      </c>
      <c r="I5" s="1" t="s">
        <v>178</v>
      </c>
      <c r="J5" t="s">
        <v>28</v>
      </c>
      <c r="K5" s="1">
        <v>3</v>
      </c>
      <c r="L5" s="1" t="s">
        <v>18</v>
      </c>
      <c r="M5" s="1" t="s">
        <v>18</v>
      </c>
      <c r="N5" s="1" t="s">
        <v>18</v>
      </c>
      <c r="O5" t="s">
        <v>66</v>
      </c>
      <c r="P5" s="1">
        <v>1</v>
      </c>
      <c r="Q5" s="1">
        <v>5</v>
      </c>
      <c r="R5" t="s">
        <v>20</v>
      </c>
      <c r="S5" s="1">
        <v>5</v>
      </c>
      <c r="T5" t="s">
        <v>20</v>
      </c>
      <c r="U5" s="1">
        <v>5</v>
      </c>
      <c r="V5" t="s">
        <v>20</v>
      </c>
      <c r="W5" s="1">
        <v>5</v>
      </c>
      <c r="X5" t="s">
        <v>20</v>
      </c>
      <c r="Y5" t="s">
        <v>103</v>
      </c>
    </row>
    <row r="6" spans="1:25" x14ac:dyDescent="0.45">
      <c r="A6" s="2" t="s">
        <v>50</v>
      </c>
      <c r="B6" s="2" t="s">
        <v>112</v>
      </c>
      <c r="C6" s="1">
        <v>49</v>
      </c>
      <c r="D6" s="1" t="s">
        <v>48</v>
      </c>
      <c r="E6" s="1" t="s">
        <v>111</v>
      </c>
      <c r="F6" s="1" t="s">
        <v>48</v>
      </c>
      <c r="G6" s="1" t="s">
        <v>15</v>
      </c>
      <c r="H6" s="1" t="s">
        <v>48</v>
      </c>
      <c r="I6" s="1" t="s">
        <v>176</v>
      </c>
      <c r="J6" t="s">
        <v>16</v>
      </c>
      <c r="K6" s="1">
        <v>24</v>
      </c>
      <c r="L6" s="1" t="s">
        <v>18</v>
      </c>
      <c r="M6" s="1" t="s">
        <v>17</v>
      </c>
      <c r="N6" s="1" t="s">
        <v>17</v>
      </c>
      <c r="O6" t="s">
        <v>66</v>
      </c>
      <c r="P6" s="1">
        <v>3</v>
      </c>
      <c r="Q6" s="1">
        <v>5</v>
      </c>
      <c r="R6" t="s">
        <v>20</v>
      </c>
      <c r="S6" s="1">
        <v>5</v>
      </c>
      <c r="T6" t="s">
        <v>109</v>
      </c>
      <c r="U6" s="1">
        <v>5</v>
      </c>
      <c r="V6" t="s">
        <v>20</v>
      </c>
      <c r="W6" s="1">
        <v>5</v>
      </c>
      <c r="X6" t="s">
        <v>108</v>
      </c>
      <c r="Y6" t="s">
        <v>110</v>
      </c>
    </row>
    <row r="7" spans="1:25" x14ac:dyDescent="0.45">
      <c r="A7" s="2" t="s">
        <v>50</v>
      </c>
      <c r="B7" s="2" t="s">
        <v>113</v>
      </c>
      <c r="C7" s="1">
        <v>39</v>
      </c>
      <c r="D7" s="1" t="s">
        <v>48</v>
      </c>
      <c r="E7" s="1" t="s">
        <v>14</v>
      </c>
      <c r="F7" s="1" t="s">
        <v>48</v>
      </c>
      <c r="G7" s="1" t="s">
        <v>15</v>
      </c>
      <c r="H7" s="1" t="s">
        <v>48</v>
      </c>
      <c r="I7" s="1" t="s">
        <v>176</v>
      </c>
      <c r="J7" t="s">
        <v>28</v>
      </c>
      <c r="K7" s="1">
        <v>2</v>
      </c>
      <c r="L7" s="1" t="s">
        <v>18</v>
      </c>
      <c r="M7" s="1" t="s">
        <v>17</v>
      </c>
      <c r="N7" s="1" t="s">
        <v>17</v>
      </c>
      <c r="O7" t="s">
        <v>66</v>
      </c>
      <c r="P7" s="1">
        <v>2</v>
      </c>
      <c r="Q7" s="1">
        <v>4</v>
      </c>
      <c r="R7" t="s">
        <v>20</v>
      </c>
      <c r="S7" s="1">
        <v>5</v>
      </c>
      <c r="T7" t="s">
        <v>106</v>
      </c>
      <c r="U7" s="1">
        <v>4</v>
      </c>
      <c r="V7" t="s">
        <v>20</v>
      </c>
      <c r="W7" s="1">
        <v>4</v>
      </c>
      <c r="X7" t="s">
        <v>20</v>
      </c>
      <c r="Y7" t="s">
        <v>107</v>
      </c>
    </row>
    <row r="8" spans="1:25" x14ac:dyDescent="0.45">
      <c r="A8" s="2" t="s">
        <v>50</v>
      </c>
      <c r="B8" s="2" t="s">
        <v>122</v>
      </c>
      <c r="C8" s="1">
        <v>26</v>
      </c>
      <c r="D8" s="1" t="s">
        <v>48</v>
      </c>
      <c r="E8" s="1" t="s">
        <v>14</v>
      </c>
      <c r="F8" s="1" t="s">
        <v>48</v>
      </c>
      <c r="G8" s="1" t="s">
        <v>15</v>
      </c>
      <c r="H8" s="1" t="s">
        <v>48</v>
      </c>
      <c r="I8" s="36" t="s">
        <v>174</v>
      </c>
      <c r="J8" t="s">
        <v>28</v>
      </c>
      <c r="K8" s="1">
        <v>3</v>
      </c>
      <c r="L8" s="1" t="s">
        <v>18</v>
      </c>
      <c r="M8" s="1" t="s">
        <v>17</v>
      </c>
      <c r="N8" s="1" t="s">
        <v>17</v>
      </c>
      <c r="O8" t="s">
        <v>66</v>
      </c>
      <c r="P8" s="1">
        <v>2</v>
      </c>
      <c r="Q8" s="1">
        <v>5</v>
      </c>
      <c r="R8" t="s">
        <v>20</v>
      </c>
      <c r="S8" s="1">
        <v>5</v>
      </c>
      <c r="T8" t="s">
        <v>20</v>
      </c>
      <c r="U8" s="1">
        <v>5</v>
      </c>
      <c r="V8" t="s">
        <v>20</v>
      </c>
      <c r="W8" s="1">
        <v>5</v>
      </c>
      <c r="X8" t="s">
        <v>20</v>
      </c>
      <c r="Y8" t="s">
        <v>123</v>
      </c>
    </row>
    <row r="9" spans="1:25" x14ac:dyDescent="0.45">
      <c r="A9" s="2" t="s">
        <v>50</v>
      </c>
      <c r="B9" s="2" t="s">
        <v>124</v>
      </c>
      <c r="C9" s="1">
        <v>38</v>
      </c>
      <c r="D9" s="1" t="s">
        <v>48</v>
      </c>
      <c r="E9" s="1" t="s">
        <v>14</v>
      </c>
      <c r="F9" s="1" t="s">
        <v>48</v>
      </c>
      <c r="G9" s="1" t="s">
        <v>15</v>
      </c>
      <c r="H9" s="1" t="s">
        <v>48</v>
      </c>
      <c r="I9" s="1" t="s">
        <v>175</v>
      </c>
      <c r="J9" t="s">
        <v>16</v>
      </c>
      <c r="K9" s="1">
        <v>8</v>
      </c>
      <c r="L9" s="1" t="s">
        <v>18</v>
      </c>
      <c r="M9" s="1" t="s">
        <v>17</v>
      </c>
      <c r="N9" s="1" t="s">
        <v>18</v>
      </c>
      <c r="O9" t="s">
        <v>66</v>
      </c>
      <c r="P9" s="1">
        <v>1</v>
      </c>
      <c r="Q9" s="1">
        <v>5</v>
      </c>
      <c r="R9" t="s">
        <v>20</v>
      </c>
      <c r="S9" s="1">
        <v>4</v>
      </c>
      <c r="T9" t="s">
        <v>20</v>
      </c>
      <c r="U9" s="1">
        <v>4</v>
      </c>
      <c r="V9" t="s">
        <v>20</v>
      </c>
      <c r="W9" s="1">
        <v>4</v>
      </c>
      <c r="X9" t="s">
        <v>20</v>
      </c>
      <c r="Y9" t="s">
        <v>125</v>
      </c>
    </row>
    <row r="10" spans="1:25" x14ac:dyDescent="0.45">
      <c r="A10" s="2" t="s">
        <v>50</v>
      </c>
      <c r="B10" s="2" t="s">
        <v>128</v>
      </c>
      <c r="C10" s="1">
        <v>23</v>
      </c>
      <c r="D10" s="1" t="s">
        <v>48</v>
      </c>
      <c r="E10" s="1" t="s">
        <v>14</v>
      </c>
      <c r="F10" s="1" t="s">
        <v>48</v>
      </c>
      <c r="G10" s="1" t="s">
        <v>15</v>
      </c>
      <c r="H10" s="1" t="s">
        <v>48</v>
      </c>
      <c r="I10" s="1" t="s">
        <v>175</v>
      </c>
      <c r="J10" t="s">
        <v>16</v>
      </c>
      <c r="K10" s="1">
        <v>4</v>
      </c>
      <c r="L10" s="1" t="s">
        <v>18</v>
      </c>
      <c r="M10" s="1" t="s">
        <v>17</v>
      </c>
      <c r="N10" s="1" t="s">
        <v>17</v>
      </c>
      <c r="O10" t="s">
        <v>66</v>
      </c>
      <c r="P10" s="1">
        <v>0.69</v>
      </c>
      <c r="Q10" s="1">
        <v>5</v>
      </c>
      <c r="R10" t="s">
        <v>20</v>
      </c>
      <c r="S10" s="1">
        <v>5</v>
      </c>
      <c r="T10" t="s">
        <v>130</v>
      </c>
      <c r="U10" s="1">
        <v>5</v>
      </c>
      <c r="V10" t="s">
        <v>20</v>
      </c>
      <c r="W10" s="1">
        <v>5</v>
      </c>
      <c r="X10" t="s">
        <v>131</v>
      </c>
      <c r="Y10" t="s">
        <v>129</v>
      </c>
    </row>
    <row r="11" spans="1:25" x14ac:dyDescent="0.45">
      <c r="A11" s="2" t="s">
        <v>50</v>
      </c>
      <c r="B11" s="2" t="s">
        <v>132</v>
      </c>
      <c r="C11" s="1">
        <v>32</v>
      </c>
      <c r="D11" s="1" t="s">
        <v>48</v>
      </c>
      <c r="E11" s="1" t="s">
        <v>14</v>
      </c>
      <c r="F11" s="1" t="s">
        <v>48</v>
      </c>
      <c r="G11" s="1" t="s">
        <v>15</v>
      </c>
      <c r="H11" s="1" t="s">
        <v>48</v>
      </c>
      <c r="I11" s="36" t="s">
        <v>174</v>
      </c>
      <c r="J11" t="s">
        <v>16</v>
      </c>
      <c r="K11" s="1">
        <v>1</v>
      </c>
      <c r="L11" s="1" t="s">
        <v>18</v>
      </c>
      <c r="M11" s="1" t="s">
        <v>17</v>
      </c>
      <c r="N11" s="1" t="s">
        <v>17</v>
      </c>
      <c r="O11" t="s">
        <v>66</v>
      </c>
      <c r="P11" s="1">
        <v>1</v>
      </c>
      <c r="Q11" s="1">
        <v>4</v>
      </c>
      <c r="R11" t="s">
        <v>179</v>
      </c>
      <c r="S11" s="1">
        <v>4</v>
      </c>
      <c r="T11" t="s">
        <v>20</v>
      </c>
      <c r="U11" s="1">
        <v>4</v>
      </c>
      <c r="V11" t="s">
        <v>20</v>
      </c>
      <c r="W11" s="1">
        <v>4</v>
      </c>
      <c r="X11" t="s">
        <v>20</v>
      </c>
      <c r="Y11" t="s">
        <v>133</v>
      </c>
    </row>
    <row r="12" spans="1:25" x14ac:dyDescent="0.45">
      <c r="A12" s="2" t="s">
        <v>50</v>
      </c>
      <c r="B12" s="2" t="s">
        <v>134</v>
      </c>
      <c r="C12" s="1">
        <v>31</v>
      </c>
      <c r="D12" s="1" t="s">
        <v>48</v>
      </c>
      <c r="E12" s="1" t="s">
        <v>14</v>
      </c>
      <c r="F12" s="1" t="s">
        <v>48</v>
      </c>
      <c r="G12" s="1" t="s">
        <v>15</v>
      </c>
      <c r="H12" s="1" t="s">
        <v>48</v>
      </c>
      <c r="I12" s="1" t="s">
        <v>178</v>
      </c>
      <c r="J12" t="s">
        <v>16</v>
      </c>
      <c r="K12" s="1">
        <v>6</v>
      </c>
      <c r="L12" s="1" t="s">
        <v>18</v>
      </c>
      <c r="M12" s="1" t="s">
        <v>18</v>
      </c>
      <c r="N12" s="1" t="s">
        <v>18</v>
      </c>
      <c r="O12" t="s">
        <v>66</v>
      </c>
      <c r="P12" s="1">
        <v>2</v>
      </c>
      <c r="Q12" s="1">
        <v>5</v>
      </c>
      <c r="R12" t="s">
        <v>180</v>
      </c>
      <c r="S12" s="1">
        <v>5</v>
      </c>
      <c r="T12" t="s">
        <v>182</v>
      </c>
      <c r="U12" s="1">
        <v>5</v>
      </c>
      <c r="V12" t="s">
        <v>184</v>
      </c>
      <c r="W12" s="1">
        <v>5</v>
      </c>
      <c r="X12" t="s">
        <v>186</v>
      </c>
      <c r="Y12" t="s">
        <v>135</v>
      </c>
    </row>
    <row r="13" spans="1:25" x14ac:dyDescent="0.45">
      <c r="A13" s="2" t="s">
        <v>50</v>
      </c>
      <c r="B13" s="2" t="s">
        <v>136</v>
      </c>
      <c r="C13" s="1">
        <v>31</v>
      </c>
      <c r="D13" s="1" t="s">
        <v>48</v>
      </c>
      <c r="E13" s="1" t="s">
        <v>14</v>
      </c>
      <c r="F13" s="1" t="s">
        <v>48</v>
      </c>
      <c r="G13" s="1" t="s">
        <v>15</v>
      </c>
      <c r="H13" s="1" t="s">
        <v>48</v>
      </c>
      <c r="I13" s="1" t="s">
        <v>175</v>
      </c>
      <c r="J13" t="s">
        <v>28</v>
      </c>
      <c r="K13" s="1">
        <v>2</v>
      </c>
      <c r="L13" s="1" t="s">
        <v>18</v>
      </c>
      <c r="M13" s="1" t="s">
        <v>17</v>
      </c>
      <c r="N13" s="1" t="s">
        <v>18</v>
      </c>
      <c r="O13" t="s">
        <v>66</v>
      </c>
      <c r="P13" s="1">
        <v>3</v>
      </c>
      <c r="Q13" s="1">
        <v>5</v>
      </c>
      <c r="R13" t="s">
        <v>20</v>
      </c>
      <c r="S13" s="1">
        <v>5</v>
      </c>
      <c r="T13" t="s">
        <v>20</v>
      </c>
      <c r="U13" s="1">
        <v>5</v>
      </c>
      <c r="V13" t="s">
        <v>20</v>
      </c>
      <c r="W13" s="1">
        <v>5</v>
      </c>
      <c r="X13" t="s">
        <v>20</v>
      </c>
      <c r="Y13" t="s">
        <v>137</v>
      </c>
    </row>
    <row r="14" spans="1:25" x14ac:dyDescent="0.45">
      <c r="A14" s="2" t="s">
        <v>50</v>
      </c>
      <c r="B14" s="2" t="s">
        <v>145</v>
      </c>
      <c r="C14" s="1">
        <v>35</v>
      </c>
      <c r="D14" s="1" t="s">
        <v>48</v>
      </c>
      <c r="E14" s="1" t="s">
        <v>14</v>
      </c>
      <c r="F14" s="1" t="s">
        <v>48</v>
      </c>
      <c r="G14" s="1" t="s">
        <v>15</v>
      </c>
      <c r="H14" s="1" t="s">
        <v>48</v>
      </c>
      <c r="I14" s="1" t="s">
        <v>177</v>
      </c>
      <c r="J14" t="s">
        <v>28</v>
      </c>
      <c r="K14" s="1">
        <v>4</v>
      </c>
      <c r="L14" s="1" t="s">
        <v>18</v>
      </c>
      <c r="M14" s="1" t="s">
        <v>18</v>
      </c>
      <c r="N14" s="1" t="s">
        <v>18</v>
      </c>
      <c r="O14" t="s">
        <v>66</v>
      </c>
      <c r="P14" s="1">
        <v>2</v>
      </c>
      <c r="Q14" s="1">
        <v>5</v>
      </c>
      <c r="R14" t="s">
        <v>20</v>
      </c>
      <c r="S14" s="1">
        <v>5</v>
      </c>
      <c r="T14" t="s">
        <v>20</v>
      </c>
      <c r="U14" s="1">
        <v>5</v>
      </c>
      <c r="V14" t="s">
        <v>20</v>
      </c>
      <c r="W14" s="1">
        <v>5</v>
      </c>
      <c r="X14" t="s">
        <v>20</v>
      </c>
      <c r="Y14" t="s">
        <v>138</v>
      </c>
    </row>
    <row r="15" spans="1:25" x14ac:dyDescent="0.45">
      <c r="A15" s="2" t="s">
        <v>50</v>
      </c>
      <c r="B15" s="2" t="s">
        <v>154</v>
      </c>
      <c r="C15" s="1">
        <v>27</v>
      </c>
      <c r="D15" s="1" t="s">
        <v>48</v>
      </c>
      <c r="E15" s="1" t="s">
        <v>14</v>
      </c>
      <c r="F15" s="1" t="s">
        <v>48</v>
      </c>
      <c r="G15" s="1" t="s">
        <v>15</v>
      </c>
      <c r="H15" s="1" t="s">
        <v>48</v>
      </c>
      <c r="I15" s="36" t="s">
        <v>174</v>
      </c>
      <c r="J15" t="s">
        <v>16</v>
      </c>
      <c r="K15" s="1">
        <v>2</v>
      </c>
      <c r="L15" s="1" t="s">
        <v>18</v>
      </c>
      <c r="M15" s="1" t="s">
        <v>17</v>
      </c>
      <c r="N15" s="1" t="s">
        <v>18</v>
      </c>
      <c r="O15" t="s">
        <v>66</v>
      </c>
      <c r="P15" s="1">
        <v>3</v>
      </c>
      <c r="Q15" s="1">
        <v>5</v>
      </c>
      <c r="R15" t="s">
        <v>20</v>
      </c>
      <c r="S15" s="1">
        <v>4</v>
      </c>
      <c r="T15" t="s">
        <v>20</v>
      </c>
      <c r="U15" s="1">
        <v>5</v>
      </c>
      <c r="V15" t="s">
        <v>20</v>
      </c>
      <c r="W15" s="1">
        <v>5</v>
      </c>
      <c r="X15" t="s">
        <v>20</v>
      </c>
      <c r="Y15" t="s">
        <v>153</v>
      </c>
    </row>
    <row r="16" spans="1:25" x14ac:dyDescent="0.45">
      <c r="A16" s="2" t="s">
        <v>50</v>
      </c>
      <c r="B16" s="2" t="s">
        <v>161</v>
      </c>
      <c r="C16" s="1">
        <v>32</v>
      </c>
      <c r="D16" s="1" t="s">
        <v>48</v>
      </c>
      <c r="E16" s="1" t="s">
        <v>14</v>
      </c>
      <c r="F16" s="1" t="s">
        <v>48</v>
      </c>
      <c r="G16" s="1" t="s">
        <v>15</v>
      </c>
      <c r="H16" s="1" t="s">
        <v>48</v>
      </c>
      <c r="I16" s="1" t="s">
        <v>178</v>
      </c>
      <c r="J16" t="s">
        <v>16</v>
      </c>
      <c r="K16" s="1">
        <v>4</v>
      </c>
      <c r="L16" s="1" t="s">
        <v>18</v>
      </c>
      <c r="M16" s="1" t="s">
        <v>17</v>
      </c>
      <c r="N16" s="1" t="s">
        <v>18</v>
      </c>
      <c r="O16" t="s">
        <v>66</v>
      </c>
      <c r="P16" s="1">
        <v>1</v>
      </c>
      <c r="Q16" s="1">
        <v>4</v>
      </c>
      <c r="R16" t="s">
        <v>20</v>
      </c>
      <c r="S16" s="1">
        <v>4</v>
      </c>
      <c r="T16" t="s">
        <v>20</v>
      </c>
      <c r="U16" s="1">
        <v>5</v>
      </c>
      <c r="V16" t="s">
        <v>20</v>
      </c>
      <c r="W16" s="1">
        <v>4</v>
      </c>
      <c r="X16" t="s">
        <v>20</v>
      </c>
      <c r="Y16" t="s">
        <v>160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2EA0-1FEB-43D9-AE45-968BC5734977}">
  <dimension ref="A1:Y16"/>
  <sheetViews>
    <sheetView workbookViewId="0"/>
  </sheetViews>
  <sheetFormatPr defaultRowHeight="14.25" x14ac:dyDescent="0.45"/>
  <cols>
    <col min="1" max="1" width="12.73046875" style="2" bestFit="1" customWidth="1"/>
    <col min="2" max="2" width="7.9296875" style="2" bestFit="1" customWidth="1"/>
    <col min="3" max="3" width="4.06640625" style="1" bestFit="1" customWidth="1"/>
    <col min="4" max="4" width="6.9296875" bestFit="1" customWidth="1"/>
    <col min="5" max="5" width="4.796875" bestFit="1" customWidth="1"/>
    <col min="6" max="6" width="7.33203125" style="1" bestFit="1" customWidth="1"/>
    <col min="7" max="7" width="9.06640625" customWidth="1"/>
    <col min="8" max="8" width="5.6640625" style="1" bestFit="1" customWidth="1"/>
    <col min="9" max="9" width="13.9296875" customWidth="1"/>
    <col min="10" max="10" width="12.3984375" customWidth="1"/>
    <col min="11" max="11" width="9.19921875" customWidth="1"/>
    <col min="12" max="12" width="4.796875" style="1" bestFit="1" customWidth="1"/>
    <col min="13" max="13" width="7.53125" style="1" customWidth="1"/>
    <col min="14" max="14" width="7.33203125" style="1" customWidth="1"/>
    <col min="15" max="15" width="9.86328125" customWidth="1"/>
    <col min="16" max="16" width="4.59765625" style="1" bestFit="1" customWidth="1"/>
    <col min="17" max="17" width="5.53125" customWidth="1"/>
    <col min="18" max="18" width="12.3984375" bestFit="1" customWidth="1"/>
    <col min="19" max="19" width="5.53125" customWidth="1"/>
    <col min="21" max="21" width="5.53125" customWidth="1"/>
    <col min="23" max="23" width="5.53125" customWidth="1"/>
    <col min="24" max="24" width="12.3984375" bestFit="1" customWidth="1"/>
    <col min="25" max="25" width="28.46484375" style="2" customWidth="1"/>
  </cols>
  <sheetData>
    <row r="1" spans="1:25" x14ac:dyDescent="0.45">
      <c r="A1" s="2" t="s">
        <v>35</v>
      </c>
      <c r="B1" s="2" t="s">
        <v>81</v>
      </c>
      <c r="C1" s="1" t="s">
        <v>2</v>
      </c>
      <c r="D1" t="s">
        <v>49</v>
      </c>
      <c r="E1" t="s">
        <v>4</v>
      </c>
      <c r="F1" s="1" t="s">
        <v>5</v>
      </c>
      <c r="G1" t="s">
        <v>6</v>
      </c>
      <c r="H1" s="1" t="s">
        <v>7</v>
      </c>
      <c r="I1" s="1" t="s">
        <v>64</v>
      </c>
      <c r="J1" t="s">
        <v>188</v>
      </c>
      <c r="K1" t="s">
        <v>53</v>
      </c>
      <c r="L1" s="1" t="s">
        <v>190</v>
      </c>
      <c r="M1" s="2" t="s">
        <v>58</v>
      </c>
      <c r="N1" s="2" t="s">
        <v>59</v>
      </c>
      <c r="O1" t="s">
        <v>54</v>
      </c>
      <c r="P1" s="1" t="s">
        <v>60</v>
      </c>
      <c r="Q1" s="1" t="s">
        <v>41</v>
      </c>
      <c r="R1" t="s">
        <v>63</v>
      </c>
      <c r="S1" s="1" t="s">
        <v>42</v>
      </c>
      <c r="T1" t="s">
        <v>63</v>
      </c>
      <c r="U1" s="1" t="s">
        <v>43</v>
      </c>
      <c r="V1" t="s">
        <v>63</v>
      </c>
      <c r="W1" s="1" t="s">
        <v>44</v>
      </c>
      <c r="X1" t="s">
        <v>63</v>
      </c>
      <c r="Y1" s="2" t="s">
        <v>0</v>
      </c>
    </row>
    <row r="2" spans="1:25" x14ac:dyDescent="0.45">
      <c r="A2" s="2" t="s">
        <v>36</v>
      </c>
      <c r="B2" s="2" t="s">
        <v>55</v>
      </c>
      <c r="C2" s="1">
        <v>27</v>
      </c>
      <c r="D2" s="1" t="s">
        <v>48</v>
      </c>
      <c r="E2" s="1" t="s">
        <v>14</v>
      </c>
      <c r="F2" s="1" t="s">
        <v>48</v>
      </c>
      <c r="G2" s="1" t="s">
        <v>15</v>
      </c>
      <c r="H2" s="1" t="s">
        <v>48</v>
      </c>
      <c r="I2" s="36" t="s">
        <v>174</v>
      </c>
      <c r="J2" s="2" t="s">
        <v>16</v>
      </c>
      <c r="K2" s="1">
        <v>4</v>
      </c>
      <c r="L2" s="10" t="s">
        <v>65</v>
      </c>
      <c r="M2" s="1" t="s">
        <v>17</v>
      </c>
      <c r="N2" s="1" t="s">
        <v>18</v>
      </c>
      <c r="O2" t="s">
        <v>19</v>
      </c>
      <c r="P2" s="1">
        <v>2</v>
      </c>
      <c r="Q2" s="1">
        <v>4</v>
      </c>
      <c r="R2" t="s">
        <v>20</v>
      </c>
      <c r="S2" s="1">
        <v>5</v>
      </c>
      <c r="T2" t="s">
        <v>20</v>
      </c>
      <c r="U2" s="1">
        <v>5</v>
      </c>
      <c r="V2" t="s">
        <v>20</v>
      </c>
      <c r="W2" s="1">
        <v>5</v>
      </c>
      <c r="X2" t="s">
        <v>20</v>
      </c>
      <c r="Y2" s="2" t="s">
        <v>13</v>
      </c>
    </row>
    <row r="3" spans="1:25" x14ac:dyDescent="0.45">
      <c r="A3" s="2" t="s">
        <v>36</v>
      </c>
      <c r="B3" s="2" t="s">
        <v>56</v>
      </c>
      <c r="C3" s="1">
        <v>32</v>
      </c>
      <c r="D3" s="1" t="s">
        <v>48</v>
      </c>
      <c r="E3" s="1" t="s">
        <v>14</v>
      </c>
      <c r="F3" s="1" t="s">
        <v>48</v>
      </c>
      <c r="G3" s="1" t="s">
        <v>15</v>
      </c>
      <c r="H3" s="1" t="s">
        <v>48</v>
      </c>
      <c r="I3" s="1" t="s">
        <v>178</v>
      </c>
      <c r="J3" s="2" t="s">
        <v>16</v>
      </c>
      <c r="K3" s="1">
        <v>11</v>
      </c>
      <c r="L3" s="10" t="s">
        <v>65</v>
      </c>
      <c r="M3" s="1" t="s">
        <v>17</v>
      </c>
      <c r="N3" s="1" t="s">
        <v>18</v>
      </c>
      <c r="O3" t="s">
        <v>19</v>
      </c>
      <c r="P3" s="1">
        <v>2</v>
      </c>
      <c r="Q3" s="1">
        <v>5</v>
      </c>
      <c r="R3" t="s">
        <v>20</v>
      </c>
      <c r="S3" s="1">
        <v>4</v>
      </c>
      <c r="T3" t="s">
        <v>20</v>
      </c>
      <c r="U3" s="1">
        <v>5</v>
      </c>
      <c r="V3" t="s">
        <v>20</v>
      </c>
      <c r="W3" s="1">
        <v>4</v>
      </c>
      <c r="X3" t="s">
        <v>20</v>
      </c>
      <c r="Y3" s="2" t="s">
        <v>21</v>
      </c>
    </row>
    <row r="4" spans="1:25" x14ac:dyDescent="0.45">
      <c r="A4" s="2" t="s">
        <v>36</v>
      </c>
      <c r="B4" s="2" t="s">
        <v>57</v>
      </c>
      <c r="C4" s="1">
        <v>46</v>
      </c>
      <c r="D4" s="1" t="s">
        <v>48</v>
      </c>
      <c r="E4" s="1" t="s">
        <v>14</v>
      </c>
      <c r="F4" s="1" t="s">
        <v>48</v>
      </c>
      <c r="G4" s="1" t="s">
        <v>15</v>
      </c>
      <c r="H4" s="1" t="s">
        <v>48</v>
      </c>
      <c r="I4" s="36" t="s">
        <v>174</v>
      </c>
      <c r="J4" s="2" t="s">
        <v>16</v>
      </c>
      <c r="K4" s="1">
        <v>25</v>
      </c>
      <c r="L4" s="10" t="s">
        <v>65</v>
      </c>
      <c r="M4" s="1" t="s">
        <v>17</v>
      </c>
      <c r="N4" s="1" t="s">
        <v>17</v>
      </c>
      <c r="O4" t="s">
        <v>94</v>
      </c>
      <c r="P4" s="1">
        <v>2</v>
      </c>
      <c r="Q4" s="1">
        <v>4</v>
      </c>
      <c r="R4" t="s">
        <v>20</v>
      </c>
      <c r="S4" s="1">
        <v>5</v>
      </c>
      <c r="T4" t="s">
        <v>23</v>
      </c>
      <c r="U4" s="1">
        <v>5</v>
      </c>
      <c r="V4" t="s">
        <v>20</v>
      </c>
      <c r="W4" s="1">
        <v>5</v>
      </c>
      <c r="X4" t="s">
        <v>20</v>
      </c>
      <c r="Y4" s="2" t="s">
        <v>22</v>
      </c>
    </row>
    <row r="5" spans="1:25" x14ac:dyDescent="0.45">
      <c r="A5" s="2" t="s">
        <v>36</v>
      </c>
      <c r="B5" s="2" t="s">
        <v>61</v>
      </c>
      <c r="C5" s="1">
        <v>32</v>
      </c>
      <c r="D5" s="1" t="s">
        <v>48</v>
      </c>
      <c r="E5" s="1" t="s">
        <v>14</v>
      </c>
      <c r="F5" s="1" t="s">
        <v>48</v>
      </c>
      <c r="G5" s="1" t="s">
        <v>15</v>
      </c>
      <c r="H5" s="1" t="s">
        <v>48</v>
      </c>
      <c r="I5" s="1" t="s">
        <v>177</v>
      </c>
      <c r="J5" s="1" t="s">
        <v>28</v>
      </c>
      <c r="K5" s="1">
        <v>7</v>
      </c>
      <c r="L5" s="10" t="s">
        <v>65</v>
      </c>
      <c r="M5" s="1" t="s">
        <v>17</v>
      </c>
      <c r="N5" s="1" t="s">
        <v>18</v>
      </c>
      <c r="O5" t="s">
        <v>29</v>
      </c>
      <c r="P5" s="1">
        <v>1</v>
      </c>
      <c r="Q5" s="1">
        <v>4</v>
      </c>
      <c r="R5" t="s">
        <v>20</v>
      </c>
      <c r="S5" s="1">
        <v>4</v>
      </c>
      <c r="T5" t="s">
        <v>30</v>
      </c>
      <c r="U5" s="1">
        <v>5</v>
      </c>
      <c r="V5" t="s">
        <v>31</v>
      </c>
      <c r="W5" s="1">
        <v>4</v>
      </c>
      <c r="X5" t="s">
        <v>20</v>
      </c>
      <c r="Y5" s="2" t="s">
        <v>27</v>
      </c>
    </row>
    <row r="6" spans="1:25" x14ac:dyDescent="0.45">
      <c r="A6" s="2" t="s">
        <v>36</v>
      </c>
      <c r="B6" s="2" t="s">
        <v>74</v>
      </c>
      <c r="C6" s="1">
        <v>35</v>
      </c>
      <c r="D6" s="1" t="s">
        <v>48</v>
      </c>
      <c r="E6" s="10" t="s">
        <v>65</v>
      </c>
      <c r="F6" s="1" t="s">
        <v>48</v>
      </c>
      <c r="G6" s="2" t="s">
        <v>72</v>
      </c>
      <c r="H6" s="1" t="s">
        <v>48</v>
      </c>
      <c r="I6" s="1" t="s">
        <v>177</v>
      </c>
      <c r="J6" s="1" t="s">
        <v>28</v>
      </c>
      <c r="K6" s="1">
        <v>19</v>
      </c>
      <c r="L6" s="10" t="s">
        <v>65</v>
      </c>
      <c r="M6" s="1" t="s">
        <v>17</v>
      </c>
      <c r="N6" s="1" t="s">
        <v>17</v>
      </c>
      <c r="O6" t="s">
        <v>29</v>
      </c>
      <c r="P6" s="1">
        <v>2</v>
      </c>
      <c r="Q6" s="1">
        <v>4</v>
      </c>
      <c r="R6" t="s">
        <v>20</v>
      </c>
      <c r="S6" s="1">
        <v>4</v>
      </c>
      <c r="T6" t="s">
        <v>20</v>
      </c>
      <c r="U6" s="1">
        <v>5</v>
      </c>
      <c r="V6" t="s">
        <v>20</v>
      </c>
      <c r="W6" s="1">
        <v>4</v>
      </c>
      <c r="X6" t="s">
        <v>20</v>
      </c>
      <c r="Y6" t="s">
        <v>71</v>
      </c>
    </row>
    <row r="7" spans="1:25" x14ac:dyDescent="0.45">
      <c r="A7" s="2" t="s">
        <v>36</v>
      </c>
      <c r="B7" s="2" t="s">
        <v>75</v>
      </c>
      <c r="C7" s="1">
        <v>40</v>
      </c>
      <c r="D7" s="1" t="s">
        <v>48</v>
      </c>
      <c r="E7" s="1" t="s">
        <v>14</v>
      </c>
      <c r="F7" s="1" t="s">
        <v>48</v>
      </c>
      <c r="G7" s="1" t="s">
        <v>15</v>
      </c>
      <c r="H7" s="1" t="s">
        <v>48</v>
      </c>
      <c r="I7" s="1" t="s">
        <v>177</v>
      </c>
      <c r="J7" s="1" t="s">
        <v>25</v>
      </c>
      <c r="K7" s="1">
        <v>10</v>
      </c>
      <c r="L7" s="10" t="s">
        <v>65</v>
      </c>
      <c r="M7" s="1" t="s">
        <v>17</v>
      </c>
      <c r="N7" s="1" t="s">
        <v>18</v>
      </c>
      <c r="O7" t="s">
        <v>19</v>
      </c>
      <c r="P7" s="1">
        <v>2</v>
      </c>
      <c r="Q7" s="1">
        <v>4</v>
      </c>
      <c r="R7" t="s">
        <v>20</v>
      </c>
      <c r="S7" s="1">
        <v>4</v>
      </c>
      <c r="T7" t="s">
        <v>20</v>
      </c>
      <c r="U7" s="1">
        <v>4</v>
      </c>
      <c r="V7" t="s">
        <v>20</v>
      </c>
      <c r="W7" s="1">
        <v>5</v>
      </c>
      <c r="X7" t="s">
        <v>20</v>
      </c>
      <c r="Y7" t="s">
        <v>73</v>
      </c>
    </row>
    <row r="8" spans="1:25" x14ac:dyDescent="0.45">
      <c r="A8" s="2" t="s">
        <v>36</v>
      </c>
      <c r="B8" s="2" t="s">
        <v>118</v>
      </c>
      <c r="C8" s="1">
        <v>38</v>
      </c>
      <c r="D8" s="1" t="s">
        <v>48</v>
      </c>
      <c r="E8" s="1" t="s">
        <v>14</v>
      </c>
      <c r="F8" s="1" t="s">
        <v>48</v>
      </c>
      <c r="G8" s="1" t="s">
        <v>15</v>
      </c>
      <c r="H8" s="1" t="s">
        <v>48</v>
      </c>
      <c r="I8" s="1" t="s">
        <v>176</v>
      </c>
      <c r="J8" s="1" t="s">
        <v>28</v>
      </c>
      <c r="K8" s="1">
        <v>10</v>
      </c>
      <c r="L8" s="10" t="s">
        <v>65</v>
      </c>
      <c r="M8" s="1" t="s">
        <v>17</v>
      </c>
      <c r="N8" s="1" t="s">
        <v>18</v>
      </c>
      <c r="O8" t="s">
        <v>29</v>
      </c>
      <c r="P8" s="1">
        <v>2</v>
      </c>
      <c r="Q8" s="1">
        <v>4</v>
      </c>
      <c r="R8" t="s">
        <v>20</v>
      </c>
      <c r="S8" s="1">
        <v>4</v>
      </c>
      <c r="T8" t="s">
        <v>116</v>
      </c>
      <c r="U8" s="1">
        <v>4</v>
      </c>
      <c r="V8" t="s">
        <v>20</v>
      </c>
      <c r="W8" s="1">
        <v>4</v>
      </c>
      <c r="X8" t="s">
        <v>117</v>
      </c>
      <c r="Y8" t="s">
        <v>115</v>
      </c>
    </row>
    <row r="9" spans="1:25" x14ac:dyDescent="0.45">
      <c r="A9" s="2" t="s">
        <v>36</v>
      </c>
      <c r="B9" s="2" t="s">
        <v>152</v>
      </c>
      <c r="C9" s="1">
        <v>33</v>
      </c>
      <c r="D9" s="1" t="s">
        <v>48</v>
      </c>
      <c r="E9" s="1" t="s">
        <v>14</v>
      </c>
      <c r="F9" s="1" t="s">
        <v>48</v>
      </c>
      <c r="G9" s="1" t="s">
        <v>15</v>
      </c>
      <c r="H9" s="1" t="s">
        <v>48</v>
      </c>
      <c r="I9" s="1" t="s">
        <v>177</v>
      </c>
      <c r="J9" s="1" t="s">
        <v>28</v>
      </c>
      <c r="K9" s="1">
        <v>10</v>
      </c>
      <c r="L9" s="10" t="s">
        <v>65</v>
      </c>
      <c r="M9" s="1" t="s">
        <v>17</v>
      </c>
      <c r="N9" s="1" t="s">
        <v>18</v>
      </c>
      <c r="O9" t="s">
        <v>29</v>
      </c>
      <c r="P9" s="1">
        <v>1.5</v>
      </c>
      <c r="Q9" s="1">
        <v>5</v>
      </c>
      <c r="R9" t="s">
        <v>20</v>
      </c>
      <c r="S9" s="1">
        <v>4</v>
      </c>
      <c r="T9" t="s">
        <v>120</v>
      </c>
      <c r="U9" s="1">
        <v>5</v>
      </c>
      <c r="V9" t="s">
        <v>20</v>
      </c>
      <c r="W9" s="1">
        <v>3</v>
      </c>
      <c r="X9" t="s">
        <v>121</v>
      </c>
      <c r="Y9" t="s">
        <v>119</v>
      </c>
    </row>
    <row r="10" spans="1:25" x14ac:dyDescent="0.45">
      <c r="A10" s="2" t="s">
        <v>36</v>
      </c>
      <c r="B10" s="2" t="s">
        <v>127</v>
      </c>
      <c r="C10" s="1">
        <v>25</v>
      </c>
      <c r="D10" s="1" t="s">
        <v>48</v>
      </c>
      <c r="E10" s="1" t="s">
        <v>14</v>
      </c>
      <c r="F10" s="1" t="s">
        <v>48</v>
      </c>
      <c r="G10" s="1" t="s">
        <v>15</v>
      </c>
      <c r="H10" s="1" t="s">
        <v>48</v>
      </c>
      <c r="I10" s="36" t="s">
        <v>174</v>
      </c>
      <c r="J10" s="2" t="s">
        <v>16</v>
      </c>
      <c r="K10" s="10">
        <v>1</v>
      </c>
      <c r="L10" s="10" t="s">
        <v>65</v>
      </c>
      <c r="M10" s="1" t="s">
        <v>18</v>
      </c>
      <c r="N10" s="1" t="s">
        <v>18</v>
      </c>
      <c r="O10" t="s">
        <v>19</v>
      </c>
      <c r="P10" s="1">
        <v>2</v>
      </c>
      <c r="Q10" s="1">
        <v>5</v>
      </c>
      <c r="R10" t="s">
        <v>20</v>
      </c>
      <c r="S10" s="1">
        <v>3</v>
      </c>
      <c r="T10" t="s">
        <v>20</v>
      </c>
      <c r="U10" s="1">
        <v>4</v>
      </c>
      <c r="V10" t="s">
        <v>20</v>
      </c>
      <c r="W10" s="1">
        <v>4</v>
      </c>
      <c r="X10" t="s">
        <v>20</v>
      </c>
      <c r="Y10" t="s">
        <v>126</v>
      </c>
    </row>
    <row r="11" spans="1:25" s="35" customFormat="1" x14ac:dyDescent="0.45">
      <c r="A11" s="2" t="s">
        <v>36</v>
      </c>
      <c r="B11" s="2" t="s">
        <v>146</v>
      </c>
      <c r="C11" s="36">
        <v>25</v>
      </c>
      <c r="D11" s="1" t="s">
        <v>48</v>
      </c>
      <c r="E11" s="36" t="s">
        <v>14</v>
      </c>
      <c r="F11" s="1" t="s">
        <v>48</v>
      </c>
      <c r="G11" s="1" t="s">
        <v>15</v>
      </c>
      <c r="H11" s="1" t="s">
        <v>48</v>
      </c>
      <c r="I11" s="36" t="s">
        <v>174</v>
      </c>
      <c r="J11" s="2" t="s">
        <v>16</v>
      </c>
      <c r="K11" s="36">
        <v>1</v>
      </c>
      <c r="L11" s="37" t="s">
        <v>65</v>
      </c>
      <c r="M11" s="36" t="s">
        <v>18</v>
      </c>
      <c r="N11" s="36" t="s">
        <v>18</v>
      </c>
      <c r="O11" t="s">
        <v>19</v>
      </c>
      <c r="P11" s="36">
        <v>2</v>
      </c>
      <c r="Q11" s="1">
        <v>5</v>
      </c>
      <c r="R11" t="s">
        <v>20</v>
      </c>
      <c r="S11" s="1">
        <v>4</v>
      </c>
      <c r="T11" t="s">
        <v>20</v>
      </c>
      <c r="U11" s="1">
        <v>4</v>
      </c>
      <c r="V11" t="s">
        <v>20</v>
      </c>
      <c r="W11" s="1">
        <v>5</v>
      </c>
      <c r="X11" t="s">
        <v>20</v>
      </c>
      <c r="Y11" s="35" t="s">
        <v>139</v>
      </c>
    </row>
    <row r="12" spans="1:25" x14ac:dyDescent="0.45">
      <c r="A12" s="2" t="s">
        <v>36</v>
      </c>
      <c r="B12" s="2" t="s">
        <v>147</v>
      </c>
      <c r="C12" s="1">
        <v>21</v>
      </c>
      <c r="D12" s="1" t="s">
        <v>48</v>
      </c>
      <c r="E12" s="1" t="s">
        <v>14</v>
      </c>
      <c r="F12" s="1" t="s">
        <v>48</v>
      </c>
      <c r="G12" s="1" t="s">
        <v>15</v>
      </c>
      <c r="H12" s="1" t="s">
        <v>48</v>
      </c>
      <c r="I12" s="1" t="s">
        <v>175</v>
      </c>
      <c r="J12" s="2" t="s">
        <v>16</v>
      </c>
      <c r="K12" s="1">
        <v>2</v>
      </c>
      <c r="L12" s="10" t="s">
        <v>65</v>
      </c>
      <c r="M12" s="1" t="s">
        <v>17</v>
      </c>
      <c r="N12" s="1" t="s">
        <v>17</v>
      </c>
      <c r="O12" t="s">
        <v>19</v>
      </c>
      <c r="P12" s="1">
        <v>3</v>
      </c>
      <c r="Q12" s="1">
        <v>5</v>
      </c>
      <c r="R12" t="s">
        <v>20</v>
      </c>
      <c r="S12" s="1">
        <v>4</v>
      </c>
      <c r="T12" t="s">
        <v>20</v>
      </c>
      <c r="U12" s="1">
        <v>5</v>
      </c>
      <c r="V12" t="s">
        <v>20</v>
      </c>
      <c r="W12" s="1">
        <v>5</v>
      </c>
      <c r="X12" t="s">
        <v>20</v>
      </c>
      <c r="Y12" t="s">
        <v>140</v>
      </c>
    </row>
    <row r="13" spans="1:25" x14ac:dyDescent="0.45">
      <c r="A13" s="2" t="s">
        <v>36</v>
      </c>
      <c r="B13" s="2" t="s">
        <v>148</v>
      </c>
      <c r="C13" s="1">
        <v>28</v>
      </c>
      <c r="D13" s="1" t="s">
        <v>48</v>
      </c>
      <c r="E13" s="1" t="s">
        <v>14</v>
      </c>
      <c r="F13" s="1" t="s">
        <v>48</v>
      </c>
      <c r="G13" s="1" t="s">
        <v>15</v>
      </c>
      <c r="H13" s="1" t="s">
        <v>48</v>
      </c>
      <c r="I13" s="1" t="s">
        <v>175</v>
      </c>
      <c r="J13" s="1" t="s">
        <v>25</v>
      </c>
      <c r="K13" s="1">
        <v>2</v>
      </c>
      <c r="L13" s="10" t="s">
        <v>65</v>
      </c>
      <c r="M13" s="1" t="s">
        <v>18</v>
      </c>
      <c r="N13" s="1" t="s">
        <v>18</v>
      </c>
      <c r="O13" t="s">
        <v>19</v>
      </c>
      <c r="P13" s="1">
        <v>2</v>
      </c>
      <c r="Q13" s="1">
        <v>5</v>
      </c>
      <c r="R13" t="s">
        <v>20</v>
      </c>
      <c r="S13" s="1">
        <v>5</v>
      </c>
      <c r="T13" t="s">
        <v>20</v>
      </c>
      <c r="U13" s="1">
        <v>5</v>
      </c>
      <c r="V13" t="s">
        <v>20</v>
      </c>
      <c r="W13" s="1">
        <v>5</v>
      </c>
      <c r="X13" t="s">
        <v>20</v>
      </c>
      <c r="Y13" t="s">
        <v>141</v>
      </c>
    </row>
    <row r="14" spans="1:25" x14ac:dyDescent="0.45">
      <c r="A14" s="2" t="s">
        <v>36</v>
      </c>
      <c r="B14" s="2" t="s">
        <v>149</v>
      </c>
      <c r="C14" s="1">
        <v>25</v>
      </c>
      <c r="D14" s="1" t="s">
        <v>48</v>
      </c>
      <c r="E14" s="1" t="s">
        <v>14</v>
      </c>
      <c r="F14" s="1" t="s">
        <v>48</v>
      </c>
      <c r="G14" s="1" t="s">
        <v>15</v>
      </c>
      <c r="H14" s="1" t="s">
        <v>48</v>
      </c>
      <c r="I14" s="1" t="s">
        <v>175</v>
      </c>
      <c r="J14" s="1" t="s">
        <v>28</v>
      </c>
      <c r="K14" s="1">
        <v>2</v>
      </c>
      <c r="L14" s="10" t="s">
        <v>65</v>
      </c>
      <c r="M14" s="1" t="s">
        <v>17</v>
      </c>
      <c r="N14" s="1" t="s">
        <v>17</v>
      </c>
      <c r="O14" t="s">
        <v>19</v>
      </c>
      <c r="P14" s="1">
        <v>2</v>
      </c>
      <c r="Q14" s="1">
        <v>4</v>
      </c>
      <c r="R14" t="s">
        <v>20</v>
      </c>
      <c r="S14" s="1">
        <v>5</v>
      </c>
      <c r="T14" t="s">
        <v>20</v>
      </c>
      <c r="U14" s="1">
        <v>5</v>
      </c>
      <c r="V14" t="s">
        <v>20</v>
      </c>
      <c r="W14" s="1">
        <v>4</v>
      </c>
      <c r="X14" t="s">
        <v>20</v>
      </c>
      <c r="Y14" t="s">
        <v>142</v>
      </c>
    </row>
    <row r="15" spans="1:25" x14ac:dyDescent="0.45">
      <c r="A15" s="2" t="s">
        <v>36</v>
      </c>
      <c r="B15" s="2" t="s">
        <v>150</v>
      </c>
      <c r="C15" s="1">
        <v>32</v>
      </c>
      <c r="D15" s="1" t="s">
        <v>48</v>
      </c>
      <c r="E15" s="1" t="s">
        <v>14</v>
      </c>
      <c r="F15" s="1" t="s">
        <v>48</v>
      </c>
      <c r="G15" s="1" t="s">
        <v>15</v>
      </c>
      <c r="H15" s="1" t="s">
        <v>48</v>
      </c>
      <c r="I15" s="1" t="s">
        <v>175</v>
      </c>
      <c r="J15" s="1" t="s">
        <v>28</v>
      </c>
      <c r="K15" s="1">
        <v>3</v>
      </c>
      <c r="L15" s="10" t="s">
        <v>65</v>
      </c>
      <c r="M15" s="1" t="s">
        <v>17</v>
      </c>
      <c r="N15" s="1" t="s">
        <v>18</v>
      </c>
      <c r="O15" t="s">
        <v>94</v>
      </c>
      <c r="P15" s="1">
        <v>2</v>
      </c>
      <c r="Q15" s="1">
        <v>5</v>
      </c>
      <c r="R15" t="s">
        <v>20</v>
      </c>
      <c r="S15" s="1">
        <v>5</v>
      </c>
      <c r="T15" t="s">
        <v>20</v>
      </c>
      <c r="U15" s="1">
        <v>5</v>
      </c>
      <c r="V15" t="s">
        <v>20</v>
      </c>
      <c r="W15" s="1">
        <v>5</v>
      </c>
      <c r="X15" t="s">
        <v>20</v>
      </c>
      <c r="Y15" t="s">
        <v>143</v>
      </c>
    </row>
    <row r="16" spans="1:25" x14ac:dyDescent="0.45">
      <c r="A16" s="2" t="s">
        <v>36</v>
      </c>
      <c r="B16" s="2" t="s">
        <v>151</v>
      </c>
      <c r="C16" s="1">
        <v>24</v>
      </c>
      <c r="D16" s="1" t="s">
        <v>48</v>
      </c>
      <c r="E16" s="1" t="s">
        <v>14</v>
      </c>
      <c r="F16" s="1" t="s">
        <v>48</v>
      </c>
      <c r="G16" s="1" t="s">
        <v>15</v>
      </c>
      <c r="H16" s="1" t="s">
        <v>48</v>
      </c>
      <c r="I16" s="1" t="s">
        <v>175</v>
      </c>
      <c r="J16" s="1" t="s">
        <v>28</v>
      </c>
      <c r="K16" s="1">
        <v>1</v>
      </c>
      <c r="L16" s="10" t="s">
        <v>65</v>
      </c>
      <c r="M16" s="1" t="s">
        <v>18</v>
      </c>
      <c r="N16" s="1" t="s">
        <v>18</v>
      </c>
      <c r="O16" t="s">
        <v>94</v>
      </c>
      <c r="P16" s="1">
        <v>1.5</v>
      </c>
      <c r="Q16" s="1">
        <v>5</v>
      </c>
      <c r="R16" t="s">
        <v>20</v>
      </c>
      <c r="S16" s="1">
        <v>5</v>
      </c>
      <c r="T16" t="s">
        <v>20</v>
      </c>
      <c r="U16" s="1">
        <v>5</v>
      </c>
      <c r="V16" t="s">
        <v>20</v>
      </c>
      <c r="W16" s="1">
        <v>5</v>
      </c>
      <c r="X16" t="s">
        <v>20</v>
      </c>
      <c r="Y16" t="s">
        <v>144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8BE7A-EC04-499F-8CA2-1E829368EBA4}">
  <dimension ref="A1:Y5"/>
  <sheetViews>
    <sheetView workbookViewId="0"/>
  </sheetViews>
  <sheetFormatPr defaultRowHeight="14.25" x14ac:dyDescent="0.45"/>
  <cols>
    <col min="1" max="1" width="12.73046875" style="2" bestFit="1" customWidth="1"/>
    <col min="2" max="2" width="13.19921875" style="2" bestFit="1" customWidth="1"/>
    <col min="3" max="3" width="4.06640625" style="1" bestFit="1" customWidth="1"/>
    <col min="4" max="4" width="6.9296875" style="1" bestFit="1" customWidth="1"/>
    <col min="5" max="5" width="8.06640625" bestFit="1" customWidth="1"/>
    <col min="6" max="6" width="7.33203125" style="1" bestFit="1" customWidth="1"/>
    <col min="7" max="7" width="10.33203125" bestFit="1" customWidth="1"/>
    <col min="8" max="8" width="5.6640625" style="1" bestFit="1" customWidth="1"/>
    <col min="9" max="9" width="10" bestFit="1" customWidth="1"/>
    <col min="10" max="10" width="10.53125" bestFit="1" customWidth="1"/>
    <col min="11" max="13" width="9.06640625" style="1"/>
    <col min="14" max="14" width="8.9296875" style="1" customWidth="1"/>
    <col min="15" max="15" width="8.19921875" bestFit="1" customWidth="1"/>
    <col min="16" max="16" width="4.59765625" style="1" bestFit="1" customWidth="1"/>
    <col min="17" max="17" width="4.06640625" style="1" bestFit="1" customWidth="1"/>
    <col min="18" max="18" width="12.3984375" bestFit="1" customWidth="1"/>
    <col min="19" max="19" width="7.6640625" bestFit="1" customWidth="1"/>
    <col min="20" max="20" width="16.73046875" customWidth="1"/>
    <col min="21" max="21" width="4.06640625" bestFit="1" customWidth="1"/>
    <col min="22" max="22" width="12.796875" customWidth="1"/>
    <col min="23" max="23" width="4.06640625" bestFit="1" customWidth="1"/>
    <col min="24" max="24" width="12.3984375" bestFit="1" customWidth="1"/>
    <col min="25" max="25" width="28.3984375" style="2" customWidth="1"/>
  </cols>
  <sheetData>
    <row r="1" spans="1:25" x14ac:dyDescent="0.45">
      <c r="A1" s="2" t="s">
        <v>35</v>
      </c>
      <c r="B1" s="2" t="s">
        <v>1</v>
      </c>
      <c r="C1" s="1" t="s">
        <v>2</v>
      </c>
      <c r="D1" s="1" t="s">
        <v>49</v>
      </c>
      <c r="E1" t="s">
        <v>4</v>
      </c>
      <c r="F1" s="1" t="s">
        <v>5</v>
      </c>
      <c r="G1" t="s">
        <v>6</v>
      </c>
      <c r="H1" s="1" t="s">
        <v>7</v>
      </c>
      <c r="I1" t="s">
        <v>64</v>
      </c>
      <c r="J1" t="s">
        <v>188</v>
      </c>
      <c r="K1" s="1" t="s">
        <v>53</v>
      </c>
      <c r="L1" s="1" t="s">
        <v>190</v>
      </c>
      <c r="M1" s="1" t="s">
        <v>58</v>
      </c>
      <c r="N1" s="1" t="s">
        <v>59</v>
      </c>
      <c r="O1" t="s">
        <v>54</v>
      </c>
      <c r="P1" s="1" t="s">
        <v>60</v>
      </c>
      <c r="Q1" s="1" t="s">
        <v>41</v>
      </c>
      <c r="R1" t="s">
        <v>63</v>
      </c>
      <c r="S1" s="1" t="s">
        <v>42</v>
      </c>
      <c r="T1" t="s">
        <v>63</v>
      </c>
      <c r="U1" s="1" t="s">
        <v>43</v>
      </c>
      <c r="V1" t="s">
        <v>63</v>
      </c>
      <c r="W1" s="1" t="s">
        <v>44</v>
      </c>
      <c r="X1" t="s">
        <v>63</v>
      </c>
      <c r="Y1" s="2" t="s">
        <v>0</v>
      </c>
    </row>
    <row r="2" spans="1:25" x14ac:dyDescent="0.45">
      <c r="A2" s="2" t="s">
        <v>36</v>
      </c>
      <c r="B2" s="2" t="s">
        <v>45</v>
      </c>
      <c r="C2" s="1">
        <v>31</v>
      </c>
      <c r="D2" s="1" t="s">
        <v>48</v>
      </c>
      <c r="E2" s="1" t="s">
        <v>14</v>
      </c>
      <c r="F2" s="1" t="s">
        <v>48</v>
      </c>
      <c r="G2" t="s">
        <v>15</v>
      </c>
      <c r="H2" s="1" t="s">
        <v>48</v>
      </c>
      <c r="I2" s="1" t="s">
        <v>177</v>
      </c>
      <c r="J2" s="1" t="s">
        <v>25</v>
      </c>
      <c r="K2" s="1">
        <v>11</v>
      </c>
      <c r="L2" s="10" t="s">
        <v>65</v>
      </c>
      <c r="M2" s="1" t="s">
        <v>17</v>
      </c>
      <c r="N2" s="1" t="s">
        <v>17</v>
      </c>
      <c r="O2" s="1" t="s">
        <v>26</v>
      </c>
      <c r="P2" s="1">
        <v>1</v>
      </c>
      <c r="Q2" s="1">
        <v>5</v>
      </c>
      <c r="R2" t="s">
        <v>20</v>
      </c>
      <c r="S2" s="1">
        <v>4</v>
      </c>
      <c r="T2" t="s">
        <v>187</v>
      </c>
      <c r="U2" s="1">
        <v>4</v>
      </c>
      <c r="V2" t="s">
        <v>20</v>
      </c>
      <c r="W2" s="1">
        <v>4</v>
      </c>
      <c r="X2" t="s">
        <v>20</v>
      </c>
      <c r="Y2" s="2" t="s">
        <v>24</v>
      </c>
    </row>
    <row r="3" spans="1:25" x14ac:dyDescent="0.45">
      <c r="A3" s="2" t="s">
        <v>36</v>
      </c>
      <c r="B3" s="2" t="s">
        <v>46</v>
      </c>
      <c r="C3" s="1">
        <v>38</v>
      </c>
      <c r="D3" s="1" t="s">
        <v>48</v>
      </c>
      <c r="E3" s="1" t="s">
        <v>33</v>
      </c>
      <c r="F3" s="1" t="s">
        <v>48</v>
      </c>
      <c r="G3" t="s">
        <v>34</v>
      </c>
      <c r="H3" s="1" t="s">
        <v>48</v>
      </c>
      <c r="I3" s="1" t="s">
        <v>176</v>
      </c>
      <c r="J3" s="1" t="s">
        <v>28</v>
      </c>
      <c r="K3" s="1">
        <v>18</v>
      </c>
      <c r="L3" s="10" t="s">
        <v>65</v>
      </c>
      <c r="M3" s="1" t="s">
        <v>17</v>
      </c>
      <c r="N3" s="1" t="s">
        <v>17</v>
      </c>
      <c r="O3" s="1" t="s">
        <v>29</v>
      </c>
      <c r="P3" s="1">
        <v>2</v>
      </c>
      <c r="Q3" s="1">
        <v>4</v>
      </c>
      <c r="R3" t="s">
        <v>20</v>
      </c>
      <c r="S3" s="1">
        <v>4</v>
      </c>
      <c r="T3" t="s">
        <v>20</v>
      </c>
      <c r="U3" s="1">
        <v>5</v>
      </c>
      <c r="V3" t="s">
        <v>20</v>
      </c>
      <c r="W3" s="1">
        <v>4</v>
      </c>
      <c r="X3" t="s">
        <v>20</v>
      </c>
      <c r="Y3" s="2" t="s">
        <v>32</v>
      </c>
    </row>
    <row r="4" spans="1:25" x14ac:dyDescent="0.45">
      <c r="A4" s="2" t="s">
        <v>50</v>
      </c>
      <c r="B4" s="2" t="s">
        <v>51</v>
      </c>
      <c r="C4" s="1">
        <v>26</v>
      </c>
      <c r="D4" s="1" t="s">
        <v>48</v>
      </c>
      <c r="E4" s="1" t="s">
        <v>14</v>
      </c>
      <c r="F4" s="1" t="s">
        <v>48</v>
      </c>
      <c r="G4" t="s">
        <v>15</v>
      </c>
      <c r="H4" s="1" t="s">
        <v>48</v>
      </c>
      <c r="I4" s="1" t="s">
        <v>177</v>
      </c>
      <c r="J4" s="1" t="s">
        <v>28</v>
      </c>
      <c r="K4" s="1">
        <v>3</v>
      </c>
      <c r="L4" s="1" t="s">
        <v>18</v>
      </c>
      <c r="M4" s="1" t="s">
        <v>17</v>
      </c>
      <c r="N4" s="10" t="s">
        <v>18</v>
      </c>
      <c r="O4" s="1" t="s">
        <v>66</v>
      </c>
      <c r="P4" s="1">
        <v>1</v>
      </c>
      <c r="Q4" s="1">
        <v>5</v>
      </c>
      <c r="R4" t="s">
        <v>156</v>
      </c>
      <c r="S4" s="1">
        <v>4</v>
      </c>
      <c r="T4" t="s">
        <v>157</v>
      </c>
      <c r="U4" s="1">
        <v>5</v>
      </c>
      <c r="V4" t="s">
        <v>158</v>
      </c>
      <c r="W4" s="1">
        <v>5</v>
      </c>
      <c r="X4" t="s">
        <v>159</v>
      </c>
      <c r="Y4" s="2" t="s">
        <v>69</v>
      </c>
    </row>
    <row r="5" spans="1:25" x14ac:dyDescent="0.45">
      <c r="A5" s="2" t="s">
        <v>50</v>
      </c>
      <c r="B5" s="2" t="s">
        <v>52</v>
      </c>
      <c r="C5" s="1">
        <v>41</v>
      </c>
      <c r="D5" s="1" t="s">
        <v>48</v>
      </c>
      <c r="E5" s="1" t="s">
        <v>14</v>
      </c>
      <c r="F5" s="1" t="s">
        <v>48</v>
      </c>
      <c r="G5" t="s">
        <v>15</v>
      </c>
      <c r="H5" s="1" t="s">
        <v>48</v>
      </c>
      <c r="I5" s="1" t="s">
        <v>176</v>
      </c>
      <c r="J5" s="1" t="s">
        <v>28</v>
      </c>
      <c r="K5" s="1">
        <v>8</v>
      </c>
      <c r="L5" s="10" t="s">
        <v>18</v>
      </c>
      <c r="M5" s="1" t="s">
        <v>17</v>
      </c>
      <c r="N5" s="1" t="s">
        <v>18</v>
      </c>
      <c r="O5" s="1" t="s">
        <v>66</v>
      </c>
      <c r="P5" s="1">
        <v>1</v>
      </c>
      <c r="Q5" s="1">
        <v>4</v>
      </c>
      <c r="R5" t="s">
        <v>20</v>
      </c>
      <c r="S5" s="1">
        <v>4</v>
      </c>
      <c r="T5" t="s">
        <v>20</v>
      </c>
      <c r="U5" s="1">
        <v>4</v>
      </c>
      <c r="V5" t="s">
        <v>20</v>
      </c>
      <c r="W5" s="1">
        <v>4</v>
      </c>
      <c r="X5" t="s">
        <v>20</v>
      </c>
      <c r="Y5" t="s">
        <v>70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AF1A8-854C-4FE2-8418-A19067E53B6F}">
  <dimension ref="A1:K24"/>
  <sheetViews>
    <sheetView tabSelected="1" zoomScale="120" zoomScaleNormal="120" workbookViewId="0">
      <selection sqref="A1:G1"/>
    </sheetView>
  </sheetViews>
  <sheetFormatPr defaultRowHeight="15.75" x14ac:dyDescent="0.5"/>
  <cols>
    <col min="1" max="1" width="40.3984375" style="12" customWidth="1"/>
    <col min="2" max="2" width="11.9296875" style="12" bestFit="1" customWidth="1"/>
    <col min="3" max="3" width="9.46484375" style="12" bestFit="1" customWidth="1"/>
    <col min="4" max="4" width="11.9296875" style="12" bestFit="1" customWidth="1"/>
    <col min="5" max="16384" width="9.06640625" style="12"/>
  </cols>
  <sheetData>
    <row r="1" spans="1:11" ht="18.399999999999999" thickBot="1" x14ac:dyDescent="0.6">
      <c r="A1" s="42" t="s">
        <v>80</v>
      </c>
      <c r="B1" s="43"/>
      <c r="C1" s="43"/>
      <c r="D1" s="43"/>
      <c r="E1" s="43"/>
      <c r="F1" s="43"/>
      <c r="G1" s="44"/>
    </row>
    <row r="2" spans="1:11" ht="18.399999999999999" thickBot="1" x14ac:dyDescent="0.6">
      <c r="A2" s="45" t="s">
        <v>168</v>
      </c>
      <c r="B2" s="46"/>
      <c r="C2" s="46"/>
      <c r="D2" s="46"/>
      <c r="E2" s="46"/>
      <c r="F2" s="46"/>
      <c r="G2" s="47"/>
    </row>
    <row r="3" spans="1:11" ht="18" thickBot="1" x14ac:dyDescent="0.55000000000000004">
      <c r="A3" s="38" t="s">
        <v>76</v>
      </c>
      <c r="B3" s="40" t="s">
        <v>169</v>
      </c>
      <c r="C3" s="41"/>
      <c r="D3" s="40" t="s">
        <v>170</v>
      </c>
      <c r="E3" s="41"/>
      <c r="F3" s="40" t="s">
        <v>77</v>
      </c>
      <c r="G3" s="41"/>
    </row>
    <row r="4" spans="1:11" ht="18" thickBot="1" x14ac:dyDescent="0.55000000000000004">
      <c r="A4" s="39"/>
      <c r="B4" s="13" t="s">
        <v>78</v>
      </c>
      <c r="C4" s="13" t="s">
        <v>79</v>
      </c>
      <c r="D4" s="13" t="s">
        <v>78</v>
      </c>
      <c r="E4" s="13" t="s">
        <v>79</v>
      </c>
      <c r="F4" s="13" t="s">
        <v>78</v>
      </c>
      <c r="G4" s="13" t="s">
        <v>79</v>
      </c>
    </row>
    <row r="5" spans="1:11" ht="18" thickBot="1" x14ac:dyDescent="0.55000000000000004">
      <c r="A5" s="19" t="s">
        <v>85</v>
      </c>
      <c r="B5" s="15">
        <f>AVERAGE('Eval-BPM-expert'!Q2:Q29)</f>
        <v>4.666666666666667</v>
      </c>
      <c r="C5" s="15">
        <f>_xlfn.STDEV.S('Eval-BPM-expert'!Q2:Q29)</f>
        <v>0.48795003647426521</v>
      </c>
      <c r="D5" s="15">
        <f>AVERAGE('Eval-System-expert'!Q2:Q30)</f>
        <v>4.5333333333333332</v>
      </c>
      <c r="E5" s="15">
        <f>_xlfn.STDEV.S('Eval-System-expert'!Q2:Q30)</f>
        <v>0.51639777949432331</v>
      </c>
      <c r="F5" s="15">
        <f>AVERAGE('Eval-BPM-expert'!Q2:Q29,'Eval-System-expert'!Q2:Q30)</f>
        <v>4.5999999999999996</v>
      </c>
      <c r="G5" s="15">
        <f>_xlfn.STDEV.S('Eval-BPM-expert'!Q2:Q29,'Eval-System-expert'!Q2:Q30)</f>
        <v>0.49827287912244139</v>
      </c>
      <c r="I5" s="34"/>
    </row>
    <row r="6" spans="1:11" ht="18" thickBot="1" x14ac:dyDescent="0.55000000000000004">
      <c r="A6" s="19" t="s">
        <v>82</v>
      </c>
      <c r="B6" s="15">
        <f>AVERAGE('Eval-BPM-expert'!S2:S29)</f>
        <v>4.4666666666666668</v>
      </c>
      <c r="C6" s="15">
        <f>_xlfn.STDEV.S('Eval-BPM-expert'!S2:S29)</f>
        <v>0.6399404734221853</v>
      </c>
      <c r="D6" s="15">
        <f>AVERAGE('Eval-System-expert'!S2:S30)</f>
        <v>4.333333333333333</v>
      </c>
      <c r="E6" s="15">
        <f>_xlfn.STDEV.S('Eval-System-expert'!S2:S30)</f>
        <v>0.61721339984836654</v>
      </c>
      <c r="F6" s="15">
        <f>AVERAGE('Eval-BPM-expert'!S2:S29,'Eval-System-expert'!S2:S30)</f>
        <v>4.4000000000000004</v>
      </c>
      <c r="G6" s="15">
        <f>_xlfn.STDEV.S('Eval-BPM-expert'!S2:S29,'Eval-System-expert'!S2:S30)</f>
        <v>0.62145546626586667</v>
      </c>
      <c r="I6" s="34"/>
    </row>
    <row r="7" spans="1:11" ht="18" thickBot="1" x14ac:dyDescent="0.55000000000000004">
      <c r="A7" s="19" t="s">
        <v>83</v>
      </c>
      <c r="B7" s="15">
        <f>AVERAGE('Eval-BPM-expert'!U2:U29)</f>
        <v>4.5999999999999996</v>
      </c>
      <c r="C7" s="15">
        <f>_xlfn.STDEV.S('Eval-BPM-expert'!U2:U29)</f>
        <v>0.50709255283711152</v>
      </c>
      <c r="D7" s="15">
        <f>AVERAGE('Eval-System-expert'!U2:U30)</f>
        <v>4.7333333333333334</v>
      </c>
      <c r="E7" s="15">
        <f>_xlfn.STDEV.S('Eval-System-expert'!U2:U30)</f>
        <v>0.45773770821706344</v>
      </c>
      <c r="F7" s="15">
        <f>AVERAGE('Eval-BPM-expert'!U2:U29,'Eval-System-expert'!U2:U30)</f>
        <v>4.666666666666667</v>
      </c>
      <c r="G7" s="15">
        <f>_xlfn.STDEV.S('Eval-BPM-expert'!U2:U29,'Eval-System-expert'!U2:U30)</f>
        <v>0.4794633014853828</v>
      </c>
      <c r="I7" s="34"/>
    </row>
    <row r="8" spans="1:11" ht="18" thickBot="1" x14ac:dyDescent="0.55000000000000004">
      <c r="A8" s="19" t="s">
        <v>84</v>
      </c>
      <c r="B8" s="15">
        <f>AVERAGE('Eval-BPM-expert'!W2:W29)</f>
        <v>4.5999999999999996</v>
      </c>
      <c r="C8" s="15">
        <f>_xlfn.STDEV.S('Eval-BPM-expert'!W2:W29)</f>
        <v>0.50709255283711152</v>
      </c>
      <c r="D8" s="15">
        <f>AVERAGE('Eval-System-expert'!W2:W30)</f>
        <v>4.4666666666666668</v>
      </c>
      <c r="E8" s="15">
        <f>_xlfn.STDEV.S('Eval-System-expert'!W2:W30)</f>
        <v>0.6399404734221853</v>
      </c>
      <c r="F8" s="15">
        <f>AVERAGE('Eval-BPM-expert'!W2:W29,'Eval-System-expert'!W2:W30)</f>
        <v>4.5333333333333332</v>
      </c>
      <c r="G8" s="15">
        <f>_xlfn.STDEV.S('Eval-BPM-expert'!W2:W29,'Eval-System-expert'!W2:W30)</f>
        <v>0.57134646372336673</v>
      </c>
      <c r="I8" s="34"/>
    </row>
    <row r="10" spans="1:11" x14ac:dyDescent="0.5">
      <c r="C10" s="33"/>
    </row>
    <row r="11" spans="1:11" x14ac:dyDescent="0.5">
      <c r="K11" s="1"/>
    </row>
    <row r="12" spans="1:11" x14ac:dyDescent="0.5">
      <c r="K12" s="1"/>
    </row>
    <row r="13" spans="1:11" x14ac:dyDescent="0.5">
      <c r="K13" s="1"/>
    </row>
    <row r="14" spans="1:11" x14ac:dyDescent="0.5">
      <c r="K14" s="1"/>
    </row>
    <row r="15" spans="1:11" x14ac:dyDescent="0.5">
      <c r="K15" s="1"/>
    </row>
    <row r="16" spans="1:11" x14ac:dyDescent="0.5">
      <c r="K16" s="1"/>
    </row>
    <row r="17" spans="4:11" x14ac:dyDescent="0.5">
      <c r="D17" s="16"/>
    </row>
    <row r="19" spans="4:11" x14ac:dyDescent="0.5">
      <c r="K19" s="1"/>
    </row>
    <row r="20" spans="4:11" x14ac:dyDescent="0.5">
      <c r="K20" s="1"/>
    </row>
    <row r="21" spans="4:11" x14ac:dyDescent="0.5">
      <c r="K21" s="1"/>
    </row>
    <row r="22" spans="4:11" x14ac:dyDescent="0.5">
      <c r="K22" s="1"/>
    </row>
    <row r="23" spans="4:11" x14ac:dyDescent="0.5">
      <c r="K23" s="1"/>
    </row>
    <row r="24" spans="4:11" x14ac:dyDescent="0.5">
      <c r="K24" s="1"/>
    </row>
  </sheetData>
  <mergeCells count="6">
    <mergeCell ref="A3:A4"/>
    <mergeCell ref="B3:C3"/>
    <mergeCell ref="D3:E3"/>
    <mergeCell ref="F3:G3"/>
    <mergeCell ref="A1:G1"/>
    <mergeCell ref="A2:G2"/>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A675E-423B-4F5F-8180-F4964701FCFB}">
  <dimension ref="A1:K22"/>
  <sheetViews>
    <sheetView zoomScale="120" zoomScaleNormal="120" workbookViewId="0">
      <selection sqref="A1:G1"/>
    </sheetView>
  </sheetViews>
  <sheetFormatPr defaultRowHeight="15.75" x14ac:dyDescent="0.5"/>
  <cols>
    <col min="1" max="1" width="61" style="12" customWidth="1"/>
    <col min="2" max="2" width="11.9296875" style="12" bestFit="1" customWidth="1"/>
    <col min="3" max="3" width="9.46484375" style="12" bestFit="1" customWidth="1"/>
    <col min="4" max="4" width="11.9296875" style="12" bestFit="1" customWidth="1"/>
    <col min="5" max="16384" width="9.06640625" style="12"/>
  </cols>
  <sheetData>
    <row r="1" spans="1:11" ht="18.399999999999999" thickBot="1" x14ac:dyDescent="0.6">
      <c r="A1" s="42" t="s">
        <v>89</v>
      </c>
      <c r="B1" s="43"/>
      <c r="C1" s="43"/>
      <c r="D1" s="43"/>
      <c r="E1" s="43"/>
      <c r="F1" s="43"/>
      <c r="G1" s="44"/>
    </row>
    <row r="2" spans="1:11" ht="18.399999999999999" thickBot="1" x14ac:dyDescent="0.6">
      <c r="A2" s="45" t="s">
        <v>88</v>
      </c>
      <c r="B2" s="46"/>
      <c r="C2" s="46"/>
      <c r="D2" s="46"/>
      <c r="E2" s="46"/>
      <c r="F2" s="46"/>
      <c r="G2" s="47"/>
    </row>
    <row r="3" spans="1:11" ht="18" thickBot="1" x14ac:dyDescent="0.55000000000000004">
      <c r="A3" s="38" t="s">
        <v>90</v>
      </c>
      <c r="B3" s="40" t="s">
        <v>169</v>
      </c>
      <c r="C3" s="41"/>
      <c r="D3" s="40" t="s">
        <v>170</v>
      </c>
      <c r="E3" s="41"/>
      <c r="F3" s="40" t="s">
        <v>77</v>
      </c>
      <c r="G3" s="41"/>
    </row>
    <row r="4" spans="1:11" ht="18" thickBot="1" x14ac:dyDescent="0.55000000000000004">
      <c r="A4" s="39"/>
      <c r="B4" s="13" t="s">
        <v>78</v>
      </c>
      <c r="C4" s="13" t="s">
        <v>79</v>
      </c>
      <c r="D4" s="13" t="s">
        <v>78</v>
      </c>
      <c r="E4" s="13" t="s">
        <v>79</v>
      </c>
      <c r="F4" s="13" t="s">
        <v>78</v>
      </c>
      <c r="G4" s="13" t="s">
        <v>79</v>
      </c>
    </row>
    <row r="5" spans="1:11" ht="18" thickBot="1" x14ac:dyDescent="0.55000000000000004">
      <c r="A5" s="14" t="s">
        <v>91</v>
      </c>
      <c r="B5" s="15">
        <f>AVERAGE('Eval-BPM-expert'!C2:C29)</f>
        <v>33.733333333333334</v>
      </c>
      <c r="C5" s="15">
        <f>_xlfn.STDEV.S('Eval-BPM-expert'!C2:C29)</f>
        <v>6.9638522453623439</v>
      </c>
      <c r="D5" s="15">
        <f>AVERAGE('Eval-System-expert'!C2:C30)</f>
        <v>30.866666666666667</v>
      </c>
      <c r="E5" s="15">
        <f>_xlfn.STDEV.S('Eval-System-expert'!C2:C30)</f>
        <v>6.8646783991538554</v>
      </c>
      <c r="F5" s="15">
        <f>AVERAGE('Eval-BPM-expert'!C2:C29,'Eval-System-expert'!C2:C30)</f>
        <v>32.299999999999997</v>
      </c>
      <c r="G5" s="15">
        <f>_xlfn.STDEV.S('Eval-BPM-expert'!C2:C29,'Eval-System-expert'!C2:C30)</f>
        <v>6.9488277354206804</v>
      </c>
    </row>
    <row r="6" spans="1:11" ht="18" thickBot="1" x14ac:dyDescent="0.55000000000000004">
      <c r="A6" s="14" t="s">
        <v>189</v>
      </c>
      <c r="B6" s="15">
        <f>AVERAGE('Eval-BPM-expert'!K2:K29)</f>
        <v>6.0666666666666664</v>
      </c>
      <c r="C6" s="15">
        <f>_xlfn.STDEV.S('Eval-BPM-expert'!K2:K29)</f>
        <v>6.0764964843081675</v>
      </c>
      <c r="D6" s="15">
        <f>AVERAGE('Eval-System-expert'!K2:K30)</f>
        <v>7.2</v>
      </c>
      <c r="E6" s="15">
        <f>_xlfn.STDEV.S('Eval-System-expert'!K2:K30)</f>
        <v>7.1633990335793598</v>
      </c>
      <c r="F6" s="15">
        <f>AVERAGE('Eval-BPM-expert'!K2:K29,'Eval-System-expert'!K2:K30)</f>
        <v>6.6333333333333337</v>
      </c>
      <c r="G6" s="15">
        <f>_xlfn.STDEV.S('Eval-BPM-expert'!K2:K29,'Eval-System-expert'!K2:K30)</f>
        <v>6.5520901289185014</v>
      </c>
    </row>
    <row r="7" spans="1:11" ht="18" thickBot="1" x14ac:dyDescent="0.55000000000000004">
      <c r="A7" s="14" t="s">
        <v>167</v>
      </c>
      <c r="B7" s="15">
        <f>AVERAGE('Eval-BPM-expert'!P2:P29)</f>
        <v>1.7793333333333332</v>
      </c>
      <c r="C7" s="15">
        <f>_xlfn.STDEV.S('Eval-BPM-expert'!P2:P29)</f>
        <v>0.80114620269663572</v>
      </c>
      <c r="D7" s="15">
        <f>AVERAGE('Eval-System-expert'!P2:P30)</f>
        <v>1.9333333333333333</v>
      </c>
      <c r="E7" s="15">
        <f>_xlfn.STDEV.S('Eval-System-expert'!P2:P30)</f>
        <v>0.41690469391639567</v>
      </c>
      <c r="F7" s="15">
        <f>AVERAGE('Eval-BPM-expert'!P2:P29,'Eval-System-expert'!P2:P30)</f>
        <v>1.8563333333333332</v>
      </c>
      <c r="G7" s="15">
        <f>_xlfn.STDEV.S('Eval-BPM-expert'!P2:P29,'Eval-System-expert'!P2:P30)</f>
        <v>0.63237092636027081</v>
      </c>
    </row>
    <row r="9" spans="1:11" x14ac:dyDescent="0.5">
      <c r="K9" s="1"/>
    </row>
    <row r="10" spans="1:11" x14ac:dyDescent="0.5">
      <c r="K10" s="1"/>
    </row>
    <row r="11" spans="1:11" x14ac:dyDescent="0.5">
      <c r="K11" s="1"/>
    </row>
    <row r="12" spans="1:11" x14ac:dyDescent="0.5">
      <c r="K12" s="1"/>
    </row>
    <row r="13" spans="1:11" x14ac:dyDescent="0.5">
      <c r="K13" s="1"/>
    </row>
    <row r="14" spans="1:11" x14ac:dyDescent="0.5">
      <c r="K14" s="1"/>
    </row>
    <row r="15" spans="1:11" x14ac:dyDescent="0.5">
      <c r="D15" s="16"/>
    </row>
    <row r="17" spans="11:11" x14ac:dyDescent="0.5">
      <c r="K17" s="1"/>
    </row>
    <row r="18" spans="11:11" x14ac:dyDescent="0.5">
      <c r="K18" s="1"/>
    </row>
    <row r="19" spans="11:11" x14ac:dyDescent="0.5">
      <c r="K19" s="1"/>
    </row>
    <row r="20" spans="11:11" x14ac:dyDescent="0.5">
      <c r="K20" s="1"/>
    </row>
    <row r="21" spans="11:11" x14ac:dyDescent="0.5">
      <c r="K21" s="1"/>
    </row>
    <row r="22" spans="11:11" x14ac:dyDescent="0.5">
      <c r="K22" s="1"/>
    </row>
  </sheetData>
  <mergeCells count="6">
    <mergeCell ref="A1:G1"/>
    <mergeCell ref="A2:G2"/>
    <mergeCell ref="A3:A4"/>
    <mergeCell ref="B3:C3"/>
    <mergeCell ref="D3:E3"/>
    <mergeCell ref="F3:G3"/>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770D3-53F9-4B5C-B159-8D0F98737BE6}">
  <dimension ref="A1:M67"/>
  <sheetViews>
    <sheetView workbookViewId="0">
      <selection sqref="A1:I1"/>
    </sheetView>
  </sheetViews>
  <sheetFormatPr defaultRowHeight="14.25" x14ac:dyDescent="0.45"/>
  <cols>
    <col min="1" max="1" width="25.796875" style="17" customWidth="1"/>
    <col min="2" max="2" width="6.06640625" style="17" bestFit="1" customWidth="1"/>
    <col min="3" max="3" width="11.53125" style="17" customWidth="1"/>
    <col min="4" max="4" width="13.59765625" style="17" customWidth="1"/>
    <col min="5" max="12" width="9.06640625" style="17"/>
    <col min="13" max="13" width="17.6640625" style="17" customWidth="1"/>
    <col min="14" max="16384" width="9.06640625" style="17"/>
  </cols>
  <sheetData>
    <row r="1" spans="1:13" ht="16.899999999999999" customHeight="1" thickBot="1" x14ac:dyDescent="0.5">
      <c r="A1" s="49" t="s">
        <v>173</v>
      </c>
      <c r="B1" s="50"/>
      <c r="C1" s="50"/>
      <c r="D1" s="50"/>
      <c r="E1" s="50"/>
      <c r="F1" s="50"/>
      <c r="G1" s="50"/>
      <c r="H1" s="50"/>
      <c r="I1" s="51"/>
    </row>
    <row r="2" spans="1:13" ht="16.899999999999999" x14ac:dyDescent="0.45">
      <c r="A2" s="48"/>
      <c r="B2" s="48"/>
      <c r="C2" s="48"/>
      <c r="D2" s="48"/>
    </row>
    <row r="3" spans="1:13" ht="28.5" x14ac:dyDescent="0.45">
      <c r="A3" s="21" t="s">
        <v>6</v>
      </c>
      <c r="B3" s="18" t="s">
        <v>77</v>
      </c>
      <c r="C3" s="18" t="s">
        <v>171</v>
      </c>
      <c r="D3" s="18" t="s">
        <v>172</v>
      </c>
    </row>
    <row r="4" spans="1:13" x14ac:dyDescent="0.45">
      <c r="A4" s="18" t="s">
        <v>15</v>
      </c>
      <c r="B4" s="18">
        <f>SUM(C4:D4)</f>
        <v>29</v>
      </c>
      <c r="C4" s="18">
        <f>COUNTIF('Eval-BPM-expert'!G2:G29,"Brazil")</f>
        <v>15</v>
      </c>
      <c r="D4" s="18">
        <f>COUNTIF('Eval-System-expert'!G2:G30,"Brazil")</f>
        <v>14</v>
      </c>
    </row>
    <row r="5" spans="1:13" x14ac:dyDescent="0.45">
      <c r="A5" s="18" t="s">
        <v>72</v>
      </c>
      <c r="B5" s="18">
        <f>SUM(C5:D5)</f>
        <v>1</v>
      </c>
      <c r="C5" s="18">
        <f>COUNTIF('Eval-BPM-expert'!G2:G29,"United Kingdom")</f>
        <v>0</v>
      </c>
      <c r="D5" s="18">
        <f>COUNTIF('Eval-System-expert'!G2:G30,"United Kingdom")</f>
        <v>1</v>
      </c>
    </row>
    <row r="6" spans="1:13" x14ac:dyDescent="0.45">
      <c r="A6" s="18"/>
      <c r="B6" s="18"/>
      <c r="C6" s="18"/>
      <c r="D6" s="18"/>
    </row>
    <row r="7" spans="1:13" x14ac:dyDescent="0.45">
      <c r="A7" s="18"/>
      <c r="B7" s="18"/>
      <c r="C7" s="18"/>
      <c r="D7" s="18"/>
    </row>
    <row r="14" spans="1:13" ht="28.5" x14ac:dyDescent="0.45">
      <c r="A14" s="21" t="s">
        <v>92</v>
      </c>
      <c r="B14" s="18" t="s">
        <v>77</v>
      </c>
      <c r="C14" s="18" t="s">
        <v>171</v>
      </c>
      <c r="D14" s="18" t="s">
        <v>172</v>
      </c>
    </row>
    <row r="15" spans="1:13" x14ac:dyDescent="0.45">
      <c r="A15" s="18" t="s">
        <v>175</v>
      </c>
      <c r="B15" s="18">
        <f>SUM(C15:D15)</f>
        <v>8</v>
      </c>
      <c r="C15" s="18">
        <f>COUNTIF('Eval-BPM-expert'!I2:I29,"Undergraduate")</f>
        <v>3</v>
      </c>
      <c r="D15" s="18">
        <f>COUNTIF('Eval-System-expert'!I2:I30,"Undergraduate")</f>
        <v>5</v>
      </c>
      <c r="M15" s="1"/>
    </row>
    <row r="16" spans="1:13" x14ac:dyDescent="0.45">
      <c r="A16" s="18" t="s">
        <v>174</v>
      </c>
      <c r="B16" s="18">
        <f>SUM(C16:D16)</f>
        <v>7</v>
      </c>
      <c r="C16" s="18">
        <f>COUNTIF('Eval-BPM-expert'!I2:I29,"Graduate")</f>
        <v>3</v>
      </c>
      <c r="D16" s="18">
        <f>COUNTIF('Eval-System-expert'!I2:I30,"Graduate")</f>
        <v>4</v>
      </c>
      <c r="M16" s="36"/>
    </row>
    <row r="17" spans="1:13" x14ac:dyDescent="0.45">
      <c r="A17" s="18" t="s">
        <v>178</v>
      </c>
      <c r="B17" s="18">
        <f>SUM(C17:D17)</f>
        <v>6</v>
      </c>
      <c r="C17" s="18">
        <f>COUNTIF('Eval-BPM-expert'!I2:I29,"Postgraduate")</f>
        <v>5</v>
      </c>
      <c r="D17" s="18">
        <f>COUNTIF('Eval-System-expert'!I2:I30,"Postgraduate")</f>
        <v>1</v>
      </c>
      <c r="M17" s="1"/>
    </row>
    <row r="18" spans="1:13" x14ac:dyDescent="0.45">
      <c r="A18" s="18" t="s">
        <v>177</v>
      </c>
      <c r="B18" s="18">
        <f>SUM(C18:D18)</f>
        <v>5</v>
      </c>
      <c r="C18" s="18">
        <f>COUNTIF('Eval-BPM-expert'!I2:I29,"MSc.")</f>
        <v>1</v>
      </c>
      <c r="D18" s="18">
        <f>COUNTIF('Eval-System-expert'!I2:I30,"MSc.")</f>
        <v>4</v>
      </c>
      <c r="M18" s="1"/>
    </row>
    <row r="19" spans="1:13" x14ac:dyDescent="0.45">
      <c r="A19" s="18" t="s">
        <v>176</v>
      </c>
      <c r="B19" s="18">
        <f>SUM(C19:D19)</f>
        <v>4</v>
      </c>
      <c r="C19" s="18">
        <f>COUNTIF('Eval-BPM-expert'!I2:I29,"PhD.")</f>
        <v>3</v>
      </c>
      <c r="D19" s="18">
        <f>COUNTIF('Eval-System-expert'!I2:I30,"PhD.")</f>
        <v>1</v>
      </c>
      <c r="M19" s="1"/>
    </row>
    <row r="20" spans="1:13" x14ac:dyDescent="0.45">
      <c r="A20" s="20"/>
      <c r="B20" s="20"/>
      <c r="C20" s="20"/>
      <c r="D20" s="20"/>
    </row>
    <row r="21" spans="1:13" x14ac:dyDescent="0.45">
      <c r="A21" s="20"/>
      <c r="B21" s="20"/>
      <c r="C21" s="20"/>
      <c r="D21" s="20"/>
    </row>
    <row r="22" spans="1:13" x14ac:dyDescent="0.45">
      <c r="A22" s="20"/>
      <c r="B22" s="20"/>
      <c r="C22" s="20"/>
      <c r="D22" s="20"/>
    </row>
    <row r="23" spans="1:13" x14ac:dyDescent="0.45">
      <c r="A23" s="20"/>
      <c r="B23" s="20"/>
      <c r="C23" s="20"/>
      <c r="D23" s="20"/>
    </row>
    <row r="26" spans="1:13" ht="28.5" x14ac:dyDescent="0.45">
      <c r="A26" s="21" t="s">
        <v>188</v>
      </c>
      <c r="B26" s="18" t="s">
        <v>77</v>
      </c>
      <c r="C26" s="18" t="s">
        <v>171</v>
      </c>
      <c r="D26" s="18" t="s">
        <v>172</v>
      </c>
    </row>
    <row r="27" spans="1:13" x14ac:dyDescent="0.45">
      <c r="A27" s="18" t="s">
        <v>16</v>
      </c>
      <c r="B27" s="18">
        <f>SUM(C27:D27)</f>
        <v>15</v>
      </c>
      <c r="C27" s="18">
        <f>COUNTIF('Eval-BPM-expert'!J2:J29,"Commerce and Services")</f>
        <v>9</v>
      </c>
      <c r="D27" s="18">
        <f>COUNTIF('Eval-System-expert'!J2:J30,"Commerce and Services")</f>
        <v>6</v>
      </c>
    </row>
    <row r="28" spans="1:13" x14ac:dyDescent="0.45">
      <c r="A28" s="18" t="s">
        <v>28</v>
      </c>
      <c r="B28" s="18">
        <f t="shared" ref="B28:B29" si="0">SUM(C28:D28)</f>
        <v>13</v>
      </c>
      <c r="C28" s="18">
        <f>COUNTIF('Eval-BPM-expert'!J2:J29,"Academic")</f>
        <v>6</v>
      </c>
      <c r="D28" s="18">
        <f>COUNTIF('Eval-System-expert'!J2:J30,"Academic")</f>
        <v>7</v>
      </c>
    </row>
    <row r="29" spans="1:13" x14ac:dyDescent="0.45">
      <c r="A29" s="18" t="s">
        <v>25</v>
      </c>
      <c r="B29" s="18">
        <f t="shared" si="0"/>
        <v>2</v>
      </c>
      <c r="C29" s="18">
        <f>COUNTIF('Eval-BPM-expert'!J2:J29,"Government")</f>
        <v>0</v>
      </c>
      <c r="D29" s="18">
        <f>COUNTIF('Eval-System-expert'!J2:J30,"Government")</f>
        <v>2</v>
      </c>
    </row>
    <row r="30" spans="1:13" x14ac:dyDescent="0.45">
      <c r="A30" s="20"/>
      <c r="B30" s="20"/>
      <c r="C30" s="20"/>
      <c r="D30" s="20"/>
    </row>
    <row r="31" spans="1:13" x14ac:dyDescent="0.45">
      <c r="A31" s="20"/>
      <c r="B31" s="20"/>
      <c r="C31" s="20"/>
      <c r="D31" s="20"/>
    </row>
    <row r="32" spans="1:13" x14ac:dyDescent="0.45">
      <c r="A32" s="20"/>
      <c r="B32" s="20"/>
      <c r="C32" s="20"/>
      <c r="D32" s="20"/>
    </row>
    <row r="33" spans="1:4" x14ac:dyDescent="0.45">
      <c r="A33" s="20"/>
      <c r="B33" s="20"/>
      <c r="C33" s="20"/>
      <c r="D33" s="20"/>
    </row>
    <row r="34" spans="1:4" x14ac:dyDescent="0.45">
      <c r="A34" s="20"/>
      <c r="B34" s="20"/>
      <c r="C34" s="20"/>
      <c r="D34" s="20"/>
    </row>
    <row r="39" spans="1:4" ht="28.5" x14ac:dyDescent="0.45">
      <c r="A39" s="21" t="s">
        <v>58</v>
      </c>
      <c r="B39" s="18" t="s">
        <v>77</v>
      </c>
      <c r="C39" s="18" t="s">
        <v>171</v>
      </c>
      <c r="D39" s="18" t="s">
        <v>172</v>
      </c>
    </row>
    <row r="40" spans="1:4" x14ac:dyDescent="0.45">
      <c r="A40" s="18" t="s">
        <v>17</v>
      </c>
      <c r="B40" s="18">
        <f>SUM(C40:D40)</f>
        <v>22</v>
      </c>
      <c r="C40" s="18">
        <f>COUNTIF('Eval-BPM-expert'!M2:M29,"Yes")</f>
        <v>11</v>
      </c>
      <c r="D40" s="18">
        <f>COUNTIF('Eval-System-expert'!M2:M30,"Yes")</f>
        <v>11</v>
      </c>
    </row>
    <row r="41" spans="1:4" x14ac:dyDescent="0.45">
      <c r="A41" s="18" t="s">
        <v>18</v>
      </c>
      <c r="B41" s="18">
        <f>SUM(C41:D41)</f>
        <v>8</v>
      </c>
      <c r="C41" s="18">
        <f>COUNTIF('Eval-BPM-expert'!M2:M29,"No")</f>
        <v>4</v>
      </c>
      <c r="D41" s="18">
        <f>COUNTIF('Eval-System-expert'!M2:M30,"No")</f>
        <v>4</v>
      </c>
    </row>
    <row r="49" spans="1:4" ht="28.5" x14ac:dyDescent="0.45">
      <c r="A49" s="21" t="s">
        <v>59</v>
      </c>
      <c r="B49" s="18" t="s">
        <v>77</v>
      </c>
      <c r="C49" s="18" t="s">
        <v>171</v>
      </c>
      <c r="D49" s="18" t="s">
        <v>172</v>
      </c>
    </row>
    <row r="50" spans="1:4" x14ac:dyDescent="0.45">
      <c r="A50" s="18" t="s">
        <v>17</v>
      </c>
      <c r="B50" s="18">
        <f>SUM(C50:D50)</f>
        <v>10</v>
      </c>
      <c r="C50" s="18">
        <f>COUNTIF('Eval-BPM-expert'!N2:N29,"Yes")</f>
        <v>6</v>
      </c>
      <c r="D50" s="18">
        <f>COUNTIF('Eval-System-expert'!N2:N30,"Yes")</f>
        <v>4</v>
      </c>
    </row>
    <row r="51" spans="1:4" x14ac:dyDescent="0.45">
      <c r="A51" s="18" t="s">
        <v>18</v>
      </c>
      <c r="B51" s="18">
        <f>SUM(C51:D51)</f>
        <v>20</v>
      </c>
      <c r="C51" s="18">
        <f>COUNTIF('Eval-BPM-expert'!N2:N29,"No")</f>
        <v>9</v>
      </c>
      <c r="D51" s="18">
        <f>COUNTIF('Eval-System-expert'!N2:N30,"No")</f>
        <v>11</v>
      </c>
    </row>
    <row r="52" spans="1:4" x14ac:dyDescent="0.45">
      <c r="A52" s="20"/>
      <c r="B52" s="20"/>
      <c r="C52" s="20"/>
      <c r="D52" s="20"/>
    </row>
    <row r="53" spans="1:4" x14ac:dyDescent="0.45">
      <c r="A53" s="20"/>
      <c r="B53" s="20"/>
      <c r="C53" s="20"/>
      <c r="D53" s="20"/>
    </row>
    <row r="54" spans="1:4" x14ac:dyDescent="0.45">
      <c r="A54" s="20"/>
      <c r="B54" s="20"/>
      <c r="C54" s="20"/>
      <c r="D54" s="20"/>
    </row>
    <row r="55" spans="1:4" x14ac:dyDescent="0.45">
      <c r="A55" s="20"/>
      <c r="B55" s="20"/>
      <c r="C55" s="20"/>
      <c r="D55" s="20"/>
    </row>
    <row r="59" spans="1:4" ht="28.5" x14ac:dyDescent="0.45">
      <c r="A59" s="21" t="s">
        <v>93</v>
      </c>
      <c r="B59" s="18" t="s">
        <v>77</v>
      </c>
      <c r="C59" s="18" t="s">
        <v>171</v>
      </c>
      <c r="D59" s="18" t="s">
        <v>172</v>
      </c>
    </row>
    <row r="60" spans="1:4" x14ac:dyDescent="0.45">
      <c r="A60" s="18" t="s">
        <v>66</v>
      </c>
      <c r="B60" s="18">
        <f>SUM(C60:D60)</f>
        <v>15</v>
      </c>
      <c r="C60" s="18">
        <f>COUNTIF('Eval-BPM-expert'!O2:O29,"BPMN")</f>
        <v>15</v>
      </c>
      <c r="D60" s="18">
        <f>COUNTIF('Eval-System-expert'!O2:O30,"BPMN")</f>
        <v>0</v>
      </c>
    </row>
    <row r="61" spans="1:4" x14ac:dyDescent="0.45">
      <c r="A61" s="18" t="s">
        <v>19</v>
      </c>
      <c r="B61" s="18">
        <f>SUM(C61:D61)</f>
        <v>8</v>
      </c>
      <c r="C61" s="18">
        <v>0</v>
      </c>
      <c r="D61" s="18">
        <f>COUNTIF('Eval-System-expert'!O2:O30,"JavaScript")</f>
        <v>8</v>
      </c>
    </row>
    <row r="62" spans="1:4" x14ac:dyDescent="0.45">
      <c r="A62" s="18" t="s">
        <v>94</v>
      </c>
      <c r="B62" s="18">
        <f>SUM(C62:D62)</f>
        <v>3</v>
      </c>
      <c r="C62" s="18">
        <v>0</v>
      </c>
      <c r="D62" s="18">
        <f>COUNTIF('Eval-System-expert'!O2:O30,"Node.js")</f>
        <v>3</v>
      </c>
    </row>
    <row r="63" spans="1:4" x14ac:dyDescent="0.45">
      <c r="A63" s="18" t="s">
        <v>29</v>
      </c>
      <c r="B63" s="18">
        <f>SUM(C63:D63)</f>
        <v>4</v>
      </c>
      <c r="C63" s="18">
        <v>0</v>
      </c>
      <c r="D63" s="18">
        <f>COUNTIF('Eval-System-expert'!O2:O30,"Java")</f>
        <v>4</v>
      </c>
    </row>
    <row r="65" spans="1:1" x14ac:dyDescent="0.45">
      <c r="A65"/>
    </row>
    <row r="66" spans="1:1" x14ac:dyDescent="0.45">
      <c r="A66"/>
    </row>
    <row r="67" spans="1:1" x14ac:dyDescent="0.45">
      <c r="A67"/>
    </row>
  </sheetData>
  <mergeCells count="2">
    <mergeCell ref="A2:D2"/>
    <mergeCell ref="A1:I1"/>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9BAA9-DF3B-42C1-A8E6-E2C09E9B22EE}">
  <dimension ref="A1:J24"/>
  <sheetViews>
    <sheetView zoomScale="110" zoomScaleNormal="110" workbookViewId="0">
      <selection sqref="A1:G1"/>
    </sheetView>
  </sheetViews>
  <sheetFormatPr defaultRowHeight="15.75" x14ac:dyDescent="0.5"/>
  <cols>
    <col min="1" max="1" width="40.3984375" style="12" customWidth="1"/>
    <col min="2" max="2" width="11.9296875" style="12" bestFit="1" customWidth="1"/>
    <col min="3" max="3" width="9.46484375" style="12" bestFit="1" customWidth="1"/>
    <col min="4" max="4" width="11.9296875" style="12" bestFit="1" customWidth="1"/>
    <col min="5" max="16384" width="9.06640625" style="12"/>
  </cols>
  <sheetData>
    <row r="1" spans="1:10" ht="18.399999999999999" thickBot="1" x14ac:dyDescent="0.6">
      <c r="A1" s="42" t="s">
        <v>114</v>
      </c>
      <c r="B1" s="43"/>
      <c r="C1" s="43"/>
      <c r="D1" s="43"/>
      <c r="E1" s="43"/>
      <c r="F1" s="43"/>
      <c r="G1" s="44"/>
    </row>
    <row r="2" spans="1:10" ht="18.399999999999999" thickBot="1" x14ac:dyDescent="0.6">
      <c r="A2" s="45" t="s">
        <v>168</v>
      </c>
      <c r="B2" s="46"/>
      <c r="C2" s="46"/>
      <c r="D2" s="46"/>
      <c r="E2" s="46"/>
      <c r="F2" s="46"/>
      <c r="G2" s="47"/>
    </row>
    <row r="3" spans="1:10" ht="17.649999999999999" x14ac:dyDescent="0.5">
      <c r="A3" s="52" t="s">
        <v>76</v>
      </c>
      <c r="B3" s="54" t="s">
        <v>169</v>
      </c>
      <c r="C3" s="54"/>
      <c r="D3" s="54" t="s">
        <v>170</v>
      </c>
      <c r="E3" s="54"/>
      <c r="F3" s="54" t="s">
        <v>77</v>
      </c>
      <c r="G3" s="55"/>
    </row>
    <row r="4" spans="1:10" ht="17.649999999999999" x14ac:dyDescent="0.5">
      <c r="A4" s="53"/>
      <c r="B4" s="22" t="s">
        <v>78</v>
      </c>
      <c r="C4" s="31" t="s">
        <v>79</v>
      </c>
      <c r="D4" s="22" t="s">
        <v>78</v>
      </c>
      <c r="E4" s="22" t="s">
        <v>79</v>
      </c>
      <c r="F4" s="22" t="s">
        <v>78</v>
      </c>
      <c r="G4" s="24" t="s">
        <v>79</v>
      </c>
    </row>
    <row r="5" spans="1:10" ht="17.649999999999999" x14ac:dyDescent="0.5">
      <c r="A5" s="30" t="s">
        <v>85</v>
      </c>
      <c r="B5" s="23">
        <f>AVERAGE('Evaluation-Pilot-tests'!Q4:Q5)</f>
        <v>4.5</v>
      </c>
      <c r="C5" s="32">
        <f>_xlfn.STDEV.S('Evaluation-Pilot-tests'!Q4:Q5)</f>
        <v>0.70710678118654757</v>
      </c>
      <c r="D5" s="23">
        <f>AVERAGE('Evaluation-Pilot-tests'!Q2:Q3)</f>
        <v>4.5</v>
      </c>
      <c r="E5" s="23">
        <f>_xlfn.STDEV.S('Evaluation-Pilot-tests'!Q2:Q3)</f>
        <v>0.70710678118654757</v>
      </c>
      <c r="F5" s="23">
        <f>AVERAGE('Evaluation-Pilot-tests'!Q2:Q30)</f>
        <v>4.5</v>
      </c>
      <c r="G5" s="25">
        <f>_xlfn.STDEV.S('Evaluation-Pilot-tests'!Q2:Q30)</f>
        <v>0.57735026918962573</v>
      </c>
    </row>
    <row r="6" spans="1:10" ht="17.649999999999999" x14ac:dyDescent="0.5">
      <c r="A6" s="30" t="s">
        <v>82</v>
      </c>
      <c r="B6" s="23">
        <f>AVERAGE('Evaluation-Pilot-tests'!S4:S5)</f>
        <v>4</v>
      </c>
      <c r="C6" s="32">
        <f>_xlfn.STDEV.S('Evaluation-Pilot-tests'!S4:S5)</f>
        <v>0</v>
      </c>
      <c r="D6" s="23">
        <f>AVERAGE('Evaluation-Pilot-tests'!S2:S3)</f>
        <v>4</v>
      </c>
      <c r="E6" s="23">
        <f>_xlfn.STDEV.S('Evaluation-Pilot-tests'!S2:S3)</f>
        <v>0</v>
      </c>
      <c r="F6" s="23">
        <f>AVERAGE('Evaluation-Pilot-tests'!S2:S30)</f>
        <v>4</v>
      </c>
      <c r="G6" s="25">
        <f>_xlfn.STDEV.S('Evaluation-Pilot-tests'!S2:S30)</f>
        <v>0</v>
      </c>
    </row>
    <row r="7" spans="1:10" ht="17.649999999999999" x14ac:dyDescent="0.5">
      <c r="A7" s="30" t="s">
        <v>83</v>
      </c>
      <c r="B7" s="23">
        <f>AVERAGE('Evaluation-Pilot-tests'!U4:U5)</f>
        <v>4.5</v>
      </c>
      <c r="C7" s="32">
        <f>_xlfn.STDEV.S('Evaluation-Pilot-tests'!U4:U5)</f>
        <v>0.70710678118654757</v>
      </c>
      <c r="D7" s="23">
        <f>AVERAGE('Evaluation-Pilot-tests'!U2:U3)</f>
        <v>4.5</v>
      </c>
      <c r="E7" s="23">
        <f>_xlfn.STDEV.S('Evaluation-Pilot-tests'!U2:U3)</f>
        <v>0.70710678118654757</v>
      </c>
      <c r="F7" s="23">
        <f>AVERAGE('Evaluation-Pilot-tests'!U2:U30)</f>
        <v>4.5</v>
      </c>
      <c r="G7" s="25">
        <f>_xlfn.STDEV.S('Evaluation-Pilot-tests'!U2:U30)</f>
        <v>0.57735026918962573</v>
      </c>
    </row>
    <row r="8" spans="1:10" ht="17.649999999999999" x14ac:dyDescent="0.5">
      <c r="A8" s="30" t="s">
        <v>84</v>
      </c>
      <c r="B8" s="23">
        <f>AVERAGE('Evaluation-Pilot-tests'!W4:W5)</f>
        <v>4.5</v>
      </c>
      <c r="C8" s="32">
        <f>_xlfn.STDEV.S('Evaluation-Pilot-tests'!W4:W5)</f>
        <v>0.70710678118654757</v>
      </c>
      <c r="D8" s="23">
        <f>AVERAGE('Evaluation-Pilot-tests'!W2:W3)</f>
        <v>4</v>
      </c>
      <c r="E8" s="23">
        <f>_xlfn.STDEV.S('Evaluation-Pilot-tests'!W2:W3)</f>
        <v>0</v>
      </c>
      <c r="F8" s="23">
        <f>AVERAGE('Evaluation-Pilot-tests'!W2:W30)</f>
        <v>4.25</v>
      </c>
      <c r="G8" s="25">
        <f>_xlfn.STDEV.S('Evaluation-Pilot-tests'!W2:W30)</f>
        <v>0.5</v>
      </c>
    </row>
    <row r="9" spans="1:10" ht="5.25" customHeight="1" x14ac:dyDescent="0.5">
      <c r="A9" s="26"/>
      <c r="B9" s="23"/>
      <c r="C9" s="23"/>
      <c r="D9" s="23"/>
      <c r="E9" s="23"/>
      <c r="F9" s="23"/>
      <c r="G9" s="25"/>
    </row>
    <row r="10" spans="1:10" ht="17.649999999999999" x14ac:dyDescent="0.5">
      <c r="A10" s="30" t="s">
        <v>91</v>
      </c>
      <c r="B10" s="23">
        <f>AVERAGE('Evaluation-Pilot-tests'!C4:C5)</f>
        <v>33.5</v>
      </c>
      <c r="C10" s="23">
        <f>_xlfn.STDEV.S('Evaluation-Pilot-tests'!C4:C5)</f>
        <v>10.606601717798213</v>
      </c>
      <c r="D10" s="23">
        <f>AVERAGE('Evaluation-Pilot-tests'!C2:C3)</f>
        <v>34.5</v>
      </c>
      <c r="E10" s="23">
        <f>_xlfn.STDEV.S('Evaluation-Pilot-tests'!C2:C3)</f>
        <v>4.9497474683058327</v>
      </c>
      <c r="F10" s="23">
        <f>AVERAGE('Evaluation-Pilot-tests'!C2:C30)</f>
        <v>34</v>
      </c>
      <c r="G10" s="25">
        <f>_xlfn.STDEV.S('Evaluation-Pilot-tests'!C2:C30)</f>
        <v>6.7823299831252681</v>
      </c>
    </row>
    <row r="11" spans="1:10" ht="35.25" x14ac:dyDescent="0.5">
      <c r="A11" s="30" t="s">
        <v>189</v>
      </c>
      <c r="B11" s="23">
        <f>AVERAGE('Evaluation-Pilot-tests'!K4:K5)</f>
        <v>5.5</v>
      </c>
      <c r="C11" s="23">
        <f>_xlfn.STDEV.S('Evaluation-Pilot-tests'!K4:K5)</f>
        <v>3.5355339059327378</v>
      </c>
      <c r="D11" s="23">
        <f>AVERAGE('Evaluation-Pilot-tests'!K2:K3)</f>
        <v>14.5</v>
      </c>
      <c r="E11" s="23">
        <f>_xlfn.STDEV.S('Evaluation-Pilot-tests'!K2:K3)</f>
        <v>4.9497474683058327</v>
      </c>
      <c r="F11" s="23">
        <f>AVERAGE('Evaluation-Pilot-tests'!K2:K30)</f>
        <v>10</v>
      </c>
      <c r="G11" s="25">
        <f>_xlfn.STDEV.S('Evaluation-Pilot-tests'!K2:K30)</f>
        <v>6.2716292407422598</v>
      </c>
    </row>
    <row r="12" spans="1:10" ht="35.65" thickBot="1" x14ac:dyDescent="0.55000000000000004">
      <c r="A12" s="27" t="s">
        <v>167</v>
      </c>
      <c r="B12" s="28">
        <f>AVERAGE('Evaluation-Pilot-tests'!P4:P5)</f>
        <v>1</v>
      </c>
      <c r="C12" s="28">
        <f>_xlfn.STDEV.S('Evaluation-Pilot-tests'!P4:P5)</f>
        <v>0</v>
      </c>
      <c r="D12" s="28">
        <f>AVERAGE('Evaluation-Pilot-tests'!P2:P3)</f>
        <v>1.5</v>
      </c>
      <c r="E12" s="28">
        <f>_xlfn.STDEV.S('Evaluation-Pilot-tests'!P2:P3)</f>
        <v>0.70710678118654757</v>
      </c>
      <c r="F12" s="28">
        <f>AVERAGE('Evaluation-Pilot-tests'!P2:P30)</f>
        <v>1.25</v>
      </c>
      <c r="G12" s="29">
        <f>_xlfn.STDEV.S('Evaluation-Pilot-tests'!P2:P30)</f>
        <v>0.5</v>
      </c>
    </row>
    <row r="13" spans="1:10" x14ac:dyDescent="0.5">
      <c r="J13" s="1"/>
    </row>
    <row r="14" spans="1:10" x14ac:dyDescent="0.5">
      <c r="J14" s="1"/>
    </row>
    <row r="15" spans="1:10" x14ac:dyDescent="0.5">
      <c r="J15" s="1"/>
    </row>
    <row r="16" spans="1:10" x14ac:dyDescent="0.5">
      <c r="J16" s="1"/>
    </row>
    <row r="17" spans="4:10" x14ac:dyDescent="0.5">
      <c r="D17" s="16"/>
    </row>
    <row r="19" spans="4:10" x14ac:dyDescent="0.5">
      <c r="J19" s="1"/>
    </row>
    <row r="20" spans="4:10" x14ac:dyDescent="0.5">
      <c r="J20" s="1"/>
    </row>
    <row r="21" spans="4:10" x14ac:dyDescent="0.5">
      <c r="J21" s="1"/>
    </row>
    <row r="22" spans="4:10" x14ac:dyDescent="0.5">
      <c r="J22" s="1"/>
    </row>
    <row r="23" spans="4:10" x14ac:dyDescent="0.5">
      <c r="J23" s="1"/>
    </row>
    <row r="24" spans="4:10" x14ac:dyDescent="0.5">
      <c r="J24" s="1"/>
    </row>
  </sheetData>
  <mergeCells count="6">
    <mergeCell ref="A1:G1"/>
    <mergeCell ref="A2:G2"/>
    <mergeCell ref="A3:A4"/>
    <mergeCell ref="B3:C3"/>
    <mergeCell ref="D3:E3"/>
    <mergeCell ref="F3:G3"/>
  </mergeCells>
  <pageMargins left="0.511811024" right="0.511811024" top="0.78740157499999996" bottom="0.78740157499999996" header="0.31496062000000002" footer="0.31496062000000002"/>
  <pageSetup paperSize="9" orientation="portrait" r:id="rId1"/>
  <ignoredErrors>
    <ignoredError sqref="B5:B8 B10:B12 D5:D8 D10:D12 C5:C8 C10:C12 E5:E8 E10:E12"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66810-F912-4DA0-9447-CC5F93E5F508}">
  <dimension ref="A1:R20"/>
  <sheetViews>
    <sheetView zoomScale="80" zoomScaleNormal="80" workbookViewId="0">
      <selection sqref="A1:C1"/>
    </sheetView>
  </sheetViews>
  <sheetFormatPr defaultRowHeight="14.25" x14ac:dyDescent="0.45"/>
  <cols>
    <col min="1" max="1" width="18.1328125" customWidth="1"/>
    <col min="2" max="2" width="93" customWidth="1"/>
    <col min="3" max="3" width="72.9296875" customWidth="1"/>
  </cols>
  <sheetData>
    <row r="1" spans="1:18" ht="23.65" thickBot="1" x14ac:dyDescent="0.75">
      <c r="A1" s="56" t="s">
        <v>39</v>
      </c>
      <c r="B1" s="57"/>
      <c r="C1" s="58"/>
      <c r="D1" s="3"/>
      <c r="E1" s="3"/>
      <c r="F1" s="3"/>
      <c r="G1" s="3"/>
      <c r="H1" s="3"/>
      <c r="I1" s="3"/>
      <c r="J1" s="3"/>
      <c r="K1" s="3"/>
      <c r="L1" s="3"/>
      <c r="M1" s="3"/>
      <c r="N1" s="3"/>
      <c r="O1" s="3"/>
      <c r="P1" s="3"/>
      <c r="Q1" s="3"/>
      <c r="R1" s="3"/>
    </row>
    <row r="2" spans="1:18" s="4" customFormat="1" ht="16.899999999999999" customHeight="1" x14ac:dyDescent="0.45">
      <c r="A2" s="59" t="s">
        <v>40</v>
      </c>
      <c r="B2" s="60"/>
      <c r="C2" s="61"/>
    </row>
    <row r="3" spans="1:18" ht="18" x14ac:dyDescent="0.55000000000000004">
      <c r="A3" s="5" t="s">
        <v>37</v>
      </c>
      <c r="B3" s="6" t="s">
        <v>38</v>
      </c>
      <c r="C3" s="6" t="s">
        <v>68</v>
      </c>
    </row>
    <row r="4" spans="1:18" ht="41.65" customHeight="1" x14ac:dyDescent="0.45">
      <c r="A4" s="5" t="s">
        <v>41</v>
      </c>
      <c r="B4" s="7" t="s">
        <v>165</v>
      </c>
      <c r="C4" s="11"/>
    </row>
    <row r="5" spans="1:18" ht="33.75" x14ac:dyDescent="0.45">
      <c r="A5" s="5" t="s">
        <v>42</v>
      </c>
      <c r="B5" s="7" t="s">
        <v>10</v>
      </c>
      <c r="C5" s="7" t="s">
        <v>67</v>
      </c>
    </row>
    <row r="6" spans="1:18" ht="18" x14ac:dyDescent="0.45">
      <c r="A6" s="5" t="s">
        <v>43</v>
      </c>
      <c r="B6" s="7" t="s">
        <v>11</v>
      </c>
      <c r="C6" s="11"/>
    </row>
    <row r="7" spans="1:18" ht="34.9" customHeight="1" x14ac:dyDescent="0.45">
      <c r="A7" s="5" t="s">
        <v>44</v>
      </c>
      <c r="B7" s="7" t="s">
        <v>12</v>
      </c>
      <c r="C7" s="11"/>
    </row>
    <row r="8" spans="1:18" ht="18" x14ac:dyDescent="0.45">
      <c r="A8" s="5" t="s">
        <v>48</v>
      </c>
      <c r="B8" s="7" t="s">
        <v>47</v>
      </c>
      <c r="C8" s="11"/>
    </row>
    <row r="9" spans="1:18" ht="18" x14ac:dyDescent="0.45">
      <c r="A9" s="5" t="s">
        <v>49</v>
      </c>
      <c r="B9" s="7" t="s">
        <v>3</v>
      </c>
      <c r="C9" s="11"/>
    </row>
    <row r="10" spans="1:18" ht="18" x14ac:dyDescent="0.45">
      <c r="A10" s="8" t="s">
        <v>53</v>
      </c>
      <c r="B10" s="9" t="s">
        <v>189</v>
      </c>
      <c r="C10" s="9" t="s">
        <v>191</v>
      </c>
    </row>
    <row r="11" spans="1:18" ht="17.649999999999999" customHeight="1" x14ac:dyDescent="0.45">
      <c r="A11" s="8" t="s">
        <v>54</v>
      </c>
      <c r="B11" s="9" t="s">
        <v>9</v>
      </c>
      <c r="C11" s="11"/>
    </row>
    <row r="12" spans="1:18" ht="35.65" customHeight="1" x14ac:dyDescent="0.45">
      <c r="A12" s="8" t="s">
        <v>58</v>
      </c>
      <c r="B12" s="9" t="s">
        <v>162</v>
      </c>
      <c r="C12" s="11"/>
    </row>
    <row r="13" spans="1:18" ht="42.75" customHeight="1" x14ac:dyDescent="0.45">
      <c r="A13" s="8" t="s">
        <v>59</v>
      </c>
      <c r="B13" s="9" t="s">
        <v>163</v>
      </c>
      <c r="C13" s="11"/>
    </row>
    <row r="14" spans="1:18" ht="18" x14ac:dyDescent="0.45">
      <c r="A14" s="8" t="s">
        <v>60</v>
      </c>
      <c r="B14" s="9" t="s">
        <v>164</v>
      </c>
      <c r="C14" s="11"/>
    </row>
    <row r="15" spans="1:18" ht="39.4" customHeight="1" x14ac:dyDescent="0.45">
      <c r="A15" s="8" t="s">
        <v>63</v>
      </c>
      <c r="B15" s="9" t="s">
        <v>62</v>
      </c>
      <c r="C15" s="11"/>
    </row>
    <row r="16" spans="1:18" ht="18" x14ac:dyDescent="0.45">
      <c r="A16" s="8" t="s">
        <v>64</v>
      </c>
      <c r="B16" s="9" t="s">
        <v>8</v>
      </c>
      <c r="C16" s="11"/>
    </row>
    <row r="17" spans="1:3" ht="18" x14ac:dyDescent="0.45">
      <c r="A17" s="8" t="s">
        <v>190</v>
      </c>
      <c r="B17" s="9" t="s">
        <v>166</v>
      </c>
      <c r="C17" s="11"/>
    </row>
    <row r="18" spans="1:3" ht="18" x14ac:dyDescent="0.45">
      <c r="A18" s="8" t="s">
        <v>81</v>
      </c>
      <c r="B18" s="9" t="s">
        <v>1</v>
      </c>
      <c r="C18" s="11"/>
    </row>
    <row r="19" spans="1:3" ht="18" x14ac:dyDescent="0.45">
      <c r="A19" s="8" t="s">
        <v>78</v>
      </c>
      <c r="B19" s="9" t="s">
        <v>86</v>
      </c>
      <c r="C19" s="11"/>
    </row>
    <row r="20" spans="1:3" ht="18" x14ac:dyDescent="0.45">
      <c r="A20" s="8" t="s">
        <v>79</v>
      </c>
      <c r="B20" s="9" t="s">
        <v>87</v>
      </c>
      <c r="C20" s="11"/>
    </row>
  </sheetData>
  <mergeCells count="2">
    <mergeCell ref="A1:C1"/>
    <mergeCell ref="A2:C2"/>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Eval-BPM-expert</vt:lpstr>
      <vt:lpstr>Eval-System-expert</vt:lpstr>
      <vt:lpstr>Evaluation-Pilot-tests</vt:lpstr>
      <vt:lpstr>Main-results</vt:lpstr>
      <vt:lpstr>Other-results</vt:lpstr>
      <vt:lpstr>Other-Graphics</vt:lpstr>
      <vt:lpstr>Pilot-tests-results</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Teixeira</dc:creator>
  <cp:lastModifiedBy>Sergio Teixeira</cp:lastModifiedBy>
  <cp:lastPrinted>2019-01-26T19:55:54Z</cp:lastPrinted>
  <dcterms:created xsi:type="dcterms:W3CDTF">2019-01-23T18:51:01Z</dcterms:created>
  <dcterms:modified xsi:type="dcterms:W3CDTF">2019-02-13T13:53:27Z</dcterms:modified>
</cp:coreProperties>
</file>