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8_{8043D703-AD86-4A00-A97C-5F5B4E02C48B}" xr6:coauthVersionLast="47" xr6:coauthVersionMax="47" xr10:uidLastSave="{00000000-0000-0000-0000-000000000000}"/>
  <bookViews>
    <workbookView xWindow="-120" yWindow="-120" windowWidth="20730" windowHeight="11040" activeTab="6" xr2:uid="{AD1E175C-2274-46BF-8DB2-5A66F854B6B3}"/>
  </bookViews>
  <sheets>
    <sheet name="Formulas y datos " sheetId="4" r:id="rId1"/>
    <sheet name="Hoja1" sheetId="5" r:id="rId2"/>
    <sheet name="Hoja2" sheetId="6" r:id="rId3"/>
    <sheet name="Hoja3" sheetId="7" r:id="rId4"/>
    <sheet name="Hoja4" sheetId="8" r:id="rId5"/>
    <sheet name="Horas Extras " sheetId="1" r:id="rId6"/>
    <sheet name="Cesantías e Interéses " sheetId="2" r:id="rId7"/>
    <sheet name="Primas - Vacaciones 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E27" i="2"/>
  <c r="C27" i="2"/>
  <c r="D27" i="2"/>
  <c r="D26" i="2"/>
  <c r="C26" i="2"/>
  <c r="K21" i="1"/>
  <c r="F23" i="1"/>
  <c r="F22" i="1"/>
  <c r="F19" i="1"/>
  <c r="F18" i="1"/>
  <c r="F17" i="1"/>
  <c r="E23" i="1"/>
  <c r="E22" i="1"/>
  <c r="E19" i="1"/>
  <c r="E18" i="1"/>
  <c r="E17" i="1"/>
  <c r="D23" i="1"/>
  <c r="D22" i="1"/>
  <c r="D19" i="1"/>
  <c r="D18" i="1"/>
  <c r="D17" i="1"/>
  <c r="F16" i="1"/>
  <c r="F18" i="4"/>
  <c r="I12" i="4"/>
  <c r="I11" i="4"/>
  <c r="I10" i="4"/>
  <c r="I9" i="4"/>
  <c r="I8" i="4"/>
  <c r="I7" i="4"/>
  <c r="I6" i="4"/>
  <c r="I5" i="4"/>
  <c r="H11" i="4"/>
  <c r="H10" i="4"/>
  <c r="H9" i="4"/>
  <c r="H8" i="4"/>
  <c r="H7" i="4"/>
  <c r="H6" i="4"/>
  <c r="G7" i="4"/>
  <c r="G6" i="4"/>
  <c r="G8" i="4"/>
  <c r="G9" i="4"/>
  <c r="G10" i="4"/>
  <c r="G11" i="4"/>
  <c r="G5" i="4"/>
  <c r="I4" i="4"/>
</calcChain>
</file>

<file path=xl/sharedStrings.xml><?xml version="1.0" encoding="utf-8"?>
<sst xmlns="http://schemas.openxmlformats.org/spreadsheetml/2006/main" count="113" uniqueCount="68">
  <si>
    <t xml:space="preserve">Salario </t>
  </si>
  <si>
    <t xml:space="preserve">FORMULA </t>
  </si>
  <si>
    <t>% RECARGO​</t>
  </si>
  <si>
    <t>FACTOR​</t>
  </si>
  <si>
    <t xml:space="preserve">No. Horas </t>
  </si>
  <si>
    <t>%</t>
  </si>
  <si>
    <t xml:space="preserve">Valor Hora </t>
  </si>
  <si>
    <t xml:space="preserve">Valor Total </t>
  </si>
  <si>
    <t>H.O.</t>
  </si>
  <si>
    <t>V.S./240</t>
  </si>
  <si>
    <t xml:space="preserve">Hora Ordinaria </t>
  </si>
  <si>
    <t>R.N.</t>
  </si>
  <si>
    <t>H.O *35/100</t>
  </si>
  <si>
    <t>35%​</t>
  </si>
  <si>
    <t>0,35​</t>
  </si>
  <si>
    <t xml:space="preserve">Recargo Nocturno </t>
  </si>
  <si>
    <t>H.E.D.O</t>
  </si>
  <si>
    <t>H.O*25/100+H.O</t>
  </si>
  <si>
    <t>25%​</t>
  </si>
  <si>
    <t>1,25​</t>
  </si>
  <si>
    <t xml:space="preserve">Hora Extra Diurna Ordinaria </t>
  </si>
  <si>
    <t>H.E.N.O</t>
  </si>
  <si>
    <t>H.O*75/100+H.O</t>
  </si>
  <si>
    <t>75%​</t>
  </si>
  <si>
    <t>1,75​</t>
  </si>
  <si>
    <t>Hora Extra Nocturna Ordinaria</t>
  </si>
  <si>
    <t>H.D.D.F</t>
  </si>
  <si>
    <t xml:space="preserve">Hora Diurna Dominical Festiva </t>
  </si>
  <si>
    <t>H.N.D.F</t>
  </si>
  <si>
    <t>H.O*110/100+H.O</t>
  </si>
  <si>
    <t>110%​</t>
  </si>
  <si>
    <t>2,10​</t>
  </si>
  <si>
    <t xml:space="preserve">Hora Nocturna Dominical Festiva </t>
  </si>
  <si>
    <t>H.E.D.D.F.</t>
  </si>
  <si>
    <t>H.O*100/100+H.O</t>
  </si>
  <si>
    <t>100%​</t>
  </si>
  <si>
    <t>2​</t>
  </si>
  <si>
    <t xml:space="preserve">Hora Extra Diurna Dominical Festiva </t>
  </si>
  <si>
    <t>H.E.N.D.F</t>
  </si>
  <si>
    <t>H.O*150/100+H.O</t>
  </si>
  <si>
    <t>150%​</t>
  </si>
  <si>
    <t>2,50​</t>
  </si>
  <si>
    <t xml:space="preserve">Hora Extra Nocturna Dominical Festiva </t>
  </si>
  <si>
    <t xml:space="preserve">TALLER HORAS EXTRAS </t>
  </si>
  <si>
    <t>Gordon Botija Pompa y Pompa trabaja en la Industria Caquitos Ltda., devenga un salario básico correspondiente a $1’350.000.
El contrato de trabajo señaló como jornada ordinaria de lunes a viernes por turnos de trabajo así: dos (2) semanas de 6:00 AM a 3:00 PM y (2) semanas de 4:00 PM a 12:00 AM. Hora de almuerzo y/o cena incluida. (Almuerza a las 12:00 M. Cena a las 7:00 PM) Durante el mes de febrero de 2020 trabajó 2 horas extras diurnas ordinarias, 3 horas extras nocturnas ordinarias, 7 horas extras diurnas dominicales y 8 horas extras nocturnas dominicales.
Liquidar el salario total devengado correspondiente al mes de febrero de 2020, discriminando los valores correspondientes a cada concepto, registrando el procedimiento aritmético realizado.</t>
  </si>
  <si>
    <t xml:space="preserve">TALLER DE CESANTÍAS E INTERÉSES DE CESANTÍAS </t>
  </si>
  <si>
    <r>
      <rPr>
        <b/>
        <sz val="11"/>
        <color theme="1"/>
        <rFont val="Calibri"/>
        <family val="2"/>
        <scheme val="minor"/>
      </rPr>
      <t>B.1</t>
    </r>
    <r>
      <rPr>
        <sz val="11"/>
        <color theme="1"/>
        <rFont val="Calibri"/>
        <family val="2"/>
        <scheme val="minor"/>
      </rPr>
      <t xml:space="preserve"> Gordon Botija Pompa y Pompa trabajó en la industria Caquitos Ltda., devengando un salario básico fijo sin variaciones correspondiente a $1’200.000 junto con un subsidio de transporte por valor de $106.454. 
Laboró del 13 de enero de 2021 al 31 de marzo de 2021.
 Liquidar las cesantías e intereses de cesantías, discriminando los valores correspondientes a cada concepto, registrando el procedimiento aritmético realizado.</t>
    </r>
  </si>
  <si>
    <r>
      <rPr>
        <b/>
        <sz val="11"/>
        <color theme="1"/>
        <rFont val="Calibri"/>
        <family val="2"/>
        <scheme val="minor"/>
      </rPr>
      <t>B.2</t>
    </r>
    <r>
      <rPr>
        <sz val="11"/>
        <color theme="1"/>
        <rFont val="Calibri"/>
        <family val="2"/>
        <scheme val="minor"/>
      </rPr>
      <t xml:space="preserve">  Zenón Barriga y Pesado trabaja en la Compañía Inmobiliaria “La Vecindad” S.A. desempeñando el cargo de Gerente, durante el año 2019 devengó un salario integral por la suma de $11’420.000. 
Laboró del 1 de enero de 2019 al 31 de diciembre de 2019. 
Liquidar las cesantías e intereses de cesantías, discriminando los valores correspondientes a cada concepto, registrando el procedimiento aritmético realizado.</t>
    </r>
  </si>
  <si>
    <t xml:space="preserve">Mes </t>
  </si>
  <si>
    <t xml:space="preserve">Día </t>
  </si>
  <si>
    <t xml:space="preserve">Fecha Final </t>
  </si>
  <si>
    <t xml:space="preserve">Fecha Inicio </t>
  </si>
  <si>
    <t xml:space="preserve">SubTotal </t>
  </si>
  <si>
    <t xml:space="preserve">Total Días Trabajados </t>
  </si>
  <si>
    <t xml:space="preserve">Auxilio de Transporte </t>
  </si>
  <si>
    <t xml:space="preserve">Auxilio de Cesantías </t>
  </si>
  <si>
    <t xml:space="preserve">Interés de Cesantías </t>
  </si>
  <si>
    <t xml:space="preserve">TALLER PRIMAS </t>
  </si>
  <si>
    <t xml:space="preserve">TALLER VACACIONES </t>
  </si>
  <si>
    <t>Gordon Botija Pompa y Pompa trabajó en la industria Caquitos Ltda., devengando un salario básico fijo correspondiente a $1’200.000 junto con un subsidio de transporte por valor de $102.854.
Laboró del 13 de enero de 2020 al 30 de junio de 2020.
Liquidar la prima de servicios, registrando el procedimiento aritmético realizado.</t>
  </si>
  <si>
    <t>Zenón Barriga y Pesado trabaja en la Compañía Inmobiliaria “La Vecindad” S.A. desempeñando el cargo de Gerente, durante el año 2019 devengó un salario integral por la suma de $11’420.000.
Durante el año 2020, devenga $12’000.000. Su jornada ordinaria de trabajo es de lunes a viernes.
Laboró del 1 de enero de 2019 al 31 de diciembre de 2019. Comienza a disfrutar sus vacaciones el 15 de enero de 2020.
Liquidar</t>
  </si>
  <si>
    <t>Salario</t>
  </si>
  <si>
    <t>Auxilio transporte</t>
  </si>
  <si>
    <t>Horas extras</t>
  </si>
  <si>
    <t>Total</t>
  </si>
  <si>
    <t>Auxilio de transporte</t>
  </si>
  <si>
    <t>Horas Extras</t>
  </si>
  <si>
    <t>R/. 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</si>
</sst>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/>
    <xf numFmtId="1" fontId="1" fillId="0" borderId="1" xfId="0" applyNumberFormat="1" applyFont="1" applyBorder="1"/>
    <xf numFmtId="1" fontId="0" fillId="0" borderId="0" xfId="0" applyNumberFormat="1"/>
    <xf numFmtId="0" fontId="0" fillId="0" borderId="5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2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F712-161C-4C4F-A0E8-A518637B6328}">
  <dimension ref="A2:I18"/>
  <sheetViews>
    <sheetView topLeftCell="C1" workbookViewId="0">
      <selection activeCell="H16" sqref="H16"/>
    </sheetView>
  </sheetViews>
  <sheetFormatPr baseColWidth="10" defaultColWidth="11.42578125" defaultRowHeight="15" x14ac:dyDescent="0.25"/>
  <cols>
    <col min="2" max="2" width="19.28515625" customWidth="1"/>
    <col min="3" max="4" width="13.28515625" customWidth="1"/>
    <col min="5" max="5" width="42.42578125" customWidth="1"/>
  </cols>
  <sheetData>
    <row r="2" spans="1:9" x14ac:dyDescent="0.25">
      <c r="E2" s="5" t="s">
        <v>0</v>
      </c>
      <c r="F2" s="14">
        <v>1300000</v>
      </c>
      <c r="G2" s="15"/>
      <c r="H2" s="15"/>
      <c r="I2" s="16"/>
    </row>
    <row r="3" spans="1:9" x14ac:dyDescent="0.25">
      <c r="B3" s="3" t="s">
        <v>1</v>
      </c>
      <c r="C3" s="3" t="s">
        <v>2</v>
      </c>
      <c r="D3" s="3" t="s">
        <v>3</v>
      </c>
      <c r="E3" s="6"/>
      <c r="F3" s="7" t="s">
        <v>4</v>
      </c>
      <c r="G3" s="7" t="s">
        <v>5</v>
      </c>
      <c r="H3" s="7" t="s">
        <v>6</v>
      </c>
      <c r="I3" s="7" t="s">
        <v>7</v>
      </c>
    </row>
    <row r="4" spans="1:9" x14ac:dyDescent="0.25">
      <c r="A4" s="2" t="s">
        <v>8</v>
      </c>
      <c r="B4" s="1" t="s">
        <v>9</v>
      </c>
      <c r="D4" s="1"/>
      <c r="E4" s="6" t="s">
        <v>10</v>
      </c>
      <c r="F4" s="6"/>
      <c r="G4" s="6"/>
      <c r="H4" s="6"/>
      <c r="I4" s="10">
        <f>F2/240</f>
        <v>5416.666666666667</v>
      </c>
    </row>
    <row r="5" spans="1:9" x14ac:dyDescent="0.25">
      <c r="A5" s="2" t="s">
        <v>11</v>
      </c>
      <c r="B5" t="s">
        <v>12</v>
      </c>
      <c r="C5" s="1" t="s">
        <v>13</v>
      </c>
      <c r="D5" s="1" t="s">
        <v>14</v>
      </c>
      <c r="E5" s="6" t="s">
        <v>15</v>
      </c>
      <c r="F5" s="6">
        <v>20</v>
      </c>
      <c r="G5" s="9">
        <f>I4*35/100</f>
        <v>1895.8333333333335</v>
      </c>
      <c r="H5" s="9"/>
      <c r="I5" s="6">
        <f>G5*F5</f>
        <v>37916.666666666672</v>
      </c>
    </row>
    <row r="6" spans="1:9" x14ac:dyDescent="0.25">
      <c r="A6" s="2" t="s">
        <v>16</v>
      </c>
      <c r="B6" s="2" t="s">
        <v>17</v>
      </c>
      <c r="C6" s="1" t="s">
        <v>18</v>
      </c>
      <c r="D6" s="1" t="s">
        <v>19</v>
      </c>
      <c r="E6" s="6" t="s">
        <v>20</v>
      </c>
      <c r="F6" s="6">
        <v>3</v>
      </c>
      <c r="G6" s="9">
        <f>I4*25/100</f>
        <v>1354.166666666667</v>
      </c>
      <c r="H6" s="9">
        <f>I4+G6</f>
        <v>6770.8333333333339</v>
      </c>
      <c r="I6" s="6">
        <f t="shared" ref="I6:I11" si="0">H6*F6</f>
        <v>20312.5</v>
      </c>
    </row>
    <row r="7" spans="1:9" x14ac:dyDescent="0.25">
      <c r="A7" s="2" t="s">
        <v>21</v>
      </c>
      <c r="B7" s="2" t="s">
        <v>22</v>
      </c>
      <c r="C7" s="1" t="s">
        <v>23</v>
      </c>
      <c r="D7" s="1" t="s">
        <v>24</v>
      </c>
      <c r="E7" s="6" t="s">
        <v>25</v>
      </c>
      <c r="F7" s="6">
        <v>2</v>
      </c>
      <c r="G7" s="9">
        <f>I4*75/100</f>
        <v>4062.5</v>
      </c>
      <c r="H7" s="9">
        <f>I4+G7</f>
        <v>9479.1666666666679</v>
      </c>
      <c r="I7" s="6">
        <f t="shared" si="0"/>
        <v>18958.333333333336</v>
      </c>
    </row>
    <row r="8" spans="1:9" x14ac:dyDescent="0.25">
      <c r="A8" s="2" t="s">
        <v>26</v>
      </c>
      <c r="B8" s="2" t="s">
        <v>22</v>
      </c>
      <c r="C8" s="1" t="s">
        <v>23</v>
      </c>
      <c r="D8" s="1" t="s">
        <v>24</v>
      </c>
      <c r="E8" s="6" t="s">
        <v>27</v>
      </c>
      <c r="F8" s="6">
        <v>8</v>
      </c>
      <c r="G8" s="9">
        <f>I4*75/100</f>
        <v>4062.5</v>
      </c>
      <c r="H8" s="9">
        <f>I4+G8</f>
        <v>9479.1666666666679</v>
      </c>
      <c r="I8" s="6">
        <f t="shared" si="0"/>
        <v>75833.333333333343</v>
      </c>
    </row>
    <row r="9" spans="1:9" x14ac:dyDescent="0.25">
      <c r="A9" s="2" t="s">
        <v>28</v>
      </c>
      <c r="B9" s="2" t="s">
        <v>29</v>
      </c>
      <c r="C9" s="1" t="s">
        <v>30</v>
      </c>
      <c r="D9" s="1" t="s">
        <v>31</v>
      </c>
      <c r="E9" s="6" t="s">
        <v>32</v>
      </c>
      <c r="F9" s="6">
        <v>9</v>
      </c>
      <c r="G9" s="9">
        <f>I4*110/100</f>
        <v>5958.3333333333339</v>
      </c>
      <c r="H9" s="9">
        <f>I4+G9</f>
        <v>11375</v>
      </c>
      <c r="I9" s="6">
        <f t="shared" si="0"/>
        <v>102375</v>
      </c>
    </row>
    <row r="10" spans="1:9" x14ac:dyDescent="0.25">
      <c r="A10" s="2" t="s">
        <v>33</v>
      </c>
      <c r="B10" s="2" t="s">
        <v>34</v>
      </c>
      <c r="C10" s="1" t="s">
        <v>35</v>
      </c>
      <c r="D10" s="1" t="s">
        <v>36</v>
      </c>
      <c r="E10" s="6" t="s">
        <v>37</v>
      </c>
      <c r="F10" s="6">
        <v>5</v>
      </c>
      <c r="G10" s="9">
        <f>I4*100/100</f>
        <v>5416.6666666666679</v>
      </c>
      <c r="H10" s="9">
        <f>I4+G10</f>
        <v>10833.333333333336</v>
      </c>
      <c r="I10" s="6">
        <f t="shared" si="0"/>
        <v>54166.666666666679</v>
      </c>
    </row>
    <row r="11" spans="1:9" x14ac:dyDescent="0.25">
      <c r="A11" s="2" t="s">
        <v>38</v>
      </c>
      <c r="B11" s="2" t="s">
        <v>39</v>
      </c>
      <c r="C11" s="1" t="s">
        <v>40</v>
      </c>
      <c r="D11" s="1" t="s">
        <v>41</v>
      </c>
      <c r="E11" s="6" t="s">
        <v>42</v>
      </c>
      <c r="F11" s="6">
        <v>3</v>
      </c>
      <c r="G11" s="6">
        <f>I4*150/100</f>
        <v>8125</v>
      </c>
      <c r="H11" s="9">
        <f>I4+G11</f>
        <v>13541.666666666668</v>
      </c>
      <c r="I11" s="6">
        <f t="shared" si="0"/>
        <v>40625</v>
      </c>
    </row>
    <row r="12" spans="1:9" x14ac:dyDescent="0.25">
      <c r="I12" s="12">
        <f>SUM(I5:I11)</f>
        <v>350187.5</v>
      </c>
    </row>
    <row r="15" spans="1:9" x14ac:dyDescent="0.25">
      <c r="E15" t="s">
        <v>61</v>
      </c>
      <c r="F15">
        <v>1300000</v>
      </c>
    </row>
    <row r="16" spans="1:9" x14ac:dyDescent="0.25">
      <c r="E16" t="s">
        <v>62</v>
      </c>
      <c r="F16">
        <v>162000</v>
      </c>
    </row>
    <row r="17" spans="5:6" x14ac:dyDescent="0.25">
      <c r="E17" t="s">
        <v>63</v>
      </c>
      <c r="F17">
        <v>350188</v>
      </c>
    </row>
    <row r="18" spans="5:6" x14ac:dyDescent="0.25">
      <c r="E18" t="s">
        <v>64</v>
      </c>
      <c r="F18">
        <f>SUM(F15:F17)</f>
        <v>1812188</v>
      </c>
    </row>
  </sheetData>
  <mergeCells count="1">
    <mergeCell ref="F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6DD06-4F59-43A8-9342-79C54F73F2B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5CBE-B46E-42E8-9997-5BD7B601559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E1B1-C321-4525-A4E9-D49F8F963E6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F881-0B41-443E-88E4-92971FF5854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52F8-6E57-42D9-8166-209D8A71B6FA}">
  <sheetPr>
    <tabColor rgb="FF7030A0"/>
  </sheetPr>
  <dimension ref="B1:K32"/>
  <sheetViews>
    <sheetView topLeftCell="B8" workbookViewId="0">
      <selection activeCell="K18" sqref="K18"/>
    </sheetView>
  </sheetViews>
  <sheetFormatPr baseColWidth="10" defaultColWidth="11.42578125" defaultRowHeight="15" x14ac:dyDescent="0.25"/>
  <cols>
    <col min="2" max="2" width="33.7109375" customWidth="1"/>
  </cols>
  <sheetData>
    <row r="1" spans="2:11" x14ac:dyDescent="0.25">
      <c r="B1" s="17" t="s">
        <v>43</v>
      </c>
      <c r="C1" s="17"/>
      <c r="D1" s="17"/>
      <c r="E1" s="17"/>
      <c r="F1" s="17"/>
      <c r="G1" s="17"/>
      <c r="H1" s="17"/>
      <c r="I1" s="17"/>
      <c r="J1" s="17"/>
      <c r="K1" s="17"/>
    </row>
    <row r="2" spans="2:11" ht="14.45" customHeight="1" x14ac:dyDescent="0.25">
      <c r="B2" s="18" t="s">
        <v>44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2:1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2:1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2:1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2:1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2:1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2:1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2:1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2:1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4" spans="2:11" x14ac:dyDescent="0.25">
      <c r="B14" s="5" t="s">
        <v>0</v>
      </c>
      <c r="C14" s="14">
        <v>1350000</v>
      </c>
      <c r="D14" s="15"/>
      <c r="E14" s="15"/>
      <c r="F14" s="16"/>
    </row>
    <row r="15" spans="2:11" x14ac:dyDescent="0.25">
      <c r="B15" s="6"/>
      <c r="C15" s="7" t="s">
        <v>4</v>
      </c>
      <c r="D15" s="7" t="s">
        <v>5</v>
      </c>
      <c r="E15" s="7" t="s">
        <v>6</v>
      </c>
      <c r="F15" s="7" t="s">
        <v>7</v>
      </c>
    </row>
    <row r="16" spans="2:11" x14ac:dyDescent="0.25">
      <c r="B16" s="5" t="s">
        <v>10</v>
      </c>
      <c r="C16" s="6">
        <v>8</v>
      </c>
      <c r="D16" s="6"/>
      <c r="E16" s="6"/>
      <c r="F16" s="6">
        <f>C14/240</f>
        <v>5625</v>
      </c>
    </row>
    <row r="17" spans="2:11" x14ac:dyDescent="0.25">
      <c r="B17" s="5" t="s">
        <v>15</v>
      </c>
      <c r="C17" s="6">
        <v>30</v>
      </c>
      <c r="D17" s="9">
        <f>F16*35/100</f>
        <v>1968.75</v>
      </c>
      <c r="E17" s="9">
        <f>F16+D17</f>
        <v>7593.75</v>
      </c>
      <c r="F17" s="9">
        <f>D17*C17</f>
        <v>59062.5</v>
      </c>
    </row>
    <row r="18" spans="2:11" x14ac:dyDescent="0.25">
      <c r="B18" s="5" t="s">
        <v>20</v>
      </c>
      <c r="C18" s="6">
        <v>2</v>
      </c>
      <c r="D18" s="9">
        <f>F16*25/100</f>
        <v>1406.25</v>
      </c>
      <c r="E18" s="9">
        <f>F16+D18</f>
        <v>7031.25</v>
      </c>
      <c r="F18" s="9">
        <f>E18*C18</f>
        <v>14062.5</v>
      </c>
      <c r="H18" t="s">
        <v>61</v>
      </c>
      <c r="K18">
        <v>1350000</v>
      </c>
    </row>
    <row r="19" spans="2:11" x14ac:dyDescent="0.25">
      <c r="B19" s="5" t="s">
        <v>25</v>
      </c>
      <c r="C19" s="6">
        <v>3</v>
      </c>
      <c r="D19" s="9">
        <f>F16*75/100</f>
        <v>4218.75</v>
      </c>
      <c r="E19" s="9">
        <f>F16+D19</f>
        <v>9843.75</v>
      </c>
      <c r="F19" s="9">
        <f>E19*C19</f>
        <v>29531.25</v>
      </c>
      <c r="H19" t="s">
        <v>65</v>
      </c>
      <c r="K19">
        <v>102854</v>
      </c>
    </row>
    <row r="20" spans="2:11" x14ac:dyDescent="0.25">
      <c r="B20" s="5" t="s">
        <v>27</v>
      </c>
      <c r="C20" s="6"/>
      <c r="D20" s="9"/>
      <c r="E20" s="9"/>
      <c r="F20" s="9"/>
      <c r="H20" s="13" t="s">
        <v>66</v>
      </c>
      <c r="K20">
        <v>293906</v>
      </c>
    </row>
    <row r="21" spans="2:11" x14ac:dyDescent="0.25">
      <c r="B21" s="5" t="s">
        <v>32</v>
      </c>
      <c r="C21" s="6"/>
      <c r="D21" s="9"/>
      <c r="E21" s="9"/>
      <c r="F21" s="9"/>
      <c r="H21" t="s">
        <v>64</v>
      </c>
      <c r="K21">
        <f>SUM(K18:K20)</f>
        <v>1746760</v>
      </c>
    </row>
    <row r="22" spans="2:11" x14ac:dyDescent="0.25">
      <c r="B22" s="5" t="s">
        <v>37</v>
      </c>
      <c r="C22" s="6">
        <v>7</v>
      </c>
      <c r="D22" s="9">
        <f>F16*100/100</f>
        <v>5625</v>
      </c>
      <c r="E22" s="9">
        <f>F16+D22</f>
        <v>11250</v>
      </c>
      <c r="F22" s="9">
        <f>E22*C22</f>
        <v>78750</v>
      </c>
    </row>
    <row r="23" spans="2:11" x14ac:dyDescent="0.25">
      <c r="B23" s="5" t="s">
        <v>42</v>
      </c>
      <c r="C23" s="6">
        <v>8</v>
      </c>
      <c r="D23" s="9">
        <f>F16*150/100</f>
        <v>8437.5</v>
      </c>
      <c r="E23" s="9">
        <f>F16+D23</f>
        <v>14062.5</v>
      </c>
      <c r="F23" s="9">
        <f>E23*C23</f>
        <v>112500</v>
      </c>
    </row>
    <row r="24" spans="2:11" x14ac:dyDescent="0.25">
      <c r="F24" s="11"/>
      <c r="H24" s="11"/>
    </row>
    <row r="29" spans="2:11" x14ac:dyDescent="0.25">
      <c r="B29" s="19" t="s">
        <v>67</v>
      </c>
      <c r="C29" s="20"/>
      <c r="D29" s="20"/>
      <c r="E29" s="20"/>
      <c r="F29" s="20"/>
      <c r="G29" s="20"/>
      <c r="H29" s="20"/>
      <c r="I29" s="20"/>
      <c r="J29" s="20"/>
    </row>
    <row r="30" spans="2:1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2:1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2:11" x14ac:dyDescent="0.25">
      <c r="B32" s="20"/>
      <c r="C32" s="20"/>
      <c r="D32" s="20"/>
      <c r="E32" s="20"/>
      <c r="F32" s="20"/>
      <c r="G32" s="20"/>
      <c r="H32" s="20"/>
      <c r="I32" s="20"/>
      <c r="J32" s="20"/>
    </row>
  </sheetData>
  <mergeCells count="4">
    <mergeCell ref="B1:K1"/>
    <mergeCell ref="B2:K11"/>
    <mergeCell ref="C14:F14"/>
    <mergeCell ref="B29:J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E2F1-F00A-4544-89FE-A4CF6CED69FE}">
  <sheetPr>
    <tabColor rgb="FF7030A0"/>
  </sheetPr>
  <dimension ref="B1:L33"/>
  <sheetViews>
    <sheetView tabSelected="1" topLeftCell="A16" workbookViewId="0">
      <selection activeCell="C34" sqref="C34"/>
    </sheetView>
  </sheetViews>
  <sheetFormatPr baseColWidth="10" defaultColWidth="11.42578125" defaultRowHeight="15" x14ac:dyDescent="0.25"/>
  <cols>
    <col min="2" max="2" width="21.7109375" customWidth="1"/>
    <col min="3" max="3" width="14.5703125" bestFit="1" customWidth="1"/>
    <col min="8" max="8" width="26.7109375" customWidth="1"/>
  </cols>
  <sheetData>
    <row r="1" spans="2:12" x14ac:dyDescent="0.25">
      <c r="B1" s="22" t="s">
        <v>45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12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5">
      <c r="B3" s="21" t="s">
        <v>46</v>
      </c>
      <c r="C3" s="21"/>
      <c r="D3" s="21"/>
      <c r="E3" s="21"/>
      <c r="F3" s="21"/>
      <c r="H3" s="21" t="s">
        <v>47</v>
      </c>
      <c r="I3" s="21"/>
      <c r="J3" s="21"/>
      <c r="K3" s="21"/>
      <c r="L3" s="21"/>
    </row>
    <row r="4" spans="2:12" x14ac:dyDescent="0.25">
      <c r="B4" s="21"/>
      <c r="C4" s="21"/>
      <c r="D4" s="21"/>
      <c r="E4" s="21"/>
      <c r="F4" s="21"/>
      <c r="H4" s="21"/>
      <c r="I4" s="21"/>
      <c r="J4" s="21"/>
      <c r="K4" s="21"/>
      <c r="L4" s="21"/>
    </row>
    <row r="5" spans="2:12" x14ac:dyDescent="0.25">
      <c r="B5" s="21"/>
      <c r="C5" s="21"/>
      <c r="D5" s="21"/>
      <c r="E5" s="21"/>
      <c r="F5" s="21"/>
      <c r="H5" s="21"/>
      <c r="I5" s="21"/>
      <c r="J5" s="21"/>
      <c r="K5" s="21"/>
      <c r="L5" s="21"/>
    </row>
    <row r="6" spans="2:12" x14ac:dyDescent="0.25">
      <c r="B6" s="21"/>
      <c r="C6" s="21"/>
      <c r="D6" s="21"/>
      <c r="E6" s="21"/>
      <c r="F6" s="21"/>
      <c r="H6" s="21"/>
      <c r="I6" s="21"/>
      <c r="J6" s="21"/>
      <c r="K6" s="21"/>
      <c r="L6" s="21"/>
    </row>
    <row r="7" spans="2:12" x14ac:dyDescent="0.25">
      <c r="B7" s="21"/>
      <c r="C7" s="21"/>
      <c r="D7" s="21"/>
      <c r="E7" s="21"/>
      <c r="F7" s="21"/>
      <c r="H7" s="21"/>
      <c r="I7" s="21"/>
      <c r="J7" s="21"/>
      <c r="K7" s="21"/>
      <c r="L7" s="21"/>
    </row>
    <row r="8" spans="2:12" x14ac:dyDescent="0.25">
      <c r="B8" s="21"/>
      <c r="C8" s="21"/>
      <c r="D8" s="21"/>
      <c r="E8" s="21"/>
      <c r="F8" s="21"/>
      <c r="H8" s="21"/>
      <c r="I8" s="21"/>
      <c r="J8" s="21"/>
      <c r="K8" s="21"/>
      <c r="L8" s="21"/>
    </row>
    <row r="9" spans="2:12" x14ac:dyDescent="0.25">
      <c r="B9" s="21"/>
      <c r="C9" s="21"/>
      <c r="D9" s="21"/>
      <c r="E9" s="21"/>
      <c r="F9" s="21"/>
      <c r="H9" s="21"/>
      <c r="I9" s="21"/>
      <c r="J9" s="21"/>
      <c r="K9" s="21"/>
      <c r="L9" s="21"/>
    </row>
    <row r="10" spans="2:12" x14ac:dyDescent="0.25">
      <c r="B10" s="21"/>
      <c r="C10" s="21"/>
      <c r="D10" s="21"/>
      <c r="E10" s="21"/>
      <c r="F10" s="21"/>
      <c r="H10" s="21"/>
      <c r="I10" s="21"/>
      <c r="J10" s="21"/>
      <c r="K10" s="21"/>
      <c r="L10" s="21"/>
    </row>
    <row r="11" spans="2:12" x14ac:dyDescent="0.25">
      <c r="B11" s="21"/>
      <c r="C11" s="21"/>
      <c r="D11" s="21"/>
      <c r="E11" s="21"/>
      <c r="F11" s="21"/>
      <c r="H11" s="21"/>
      <c r="I11" s="21"/>
      <c r="J11" s="21"/>
      <c r="K11" s="21"/>
      <c r="L11" s="21"/>
    </row>
    <row r="12" spans="2:12" x14ac:dyDescent="0.25">
      <c r="B12" s="21"/>
      <c r="C12" s="21"/>
      <c r="D12" s="21"/>
      <c r="E12" s="21"/>
      <c r="F12" s="21"/>
      <c r="H12" s="21"/>
      <c r="I12" s="21"/>
      <c r="J12" s="21"/>
      <c r="K12" s="21"/>
      <c r="L12" s="21"/>
    </row>
    <row r="13" spans="2:12" x14ac:dyDescent="0.25">
      <c r="B13" s="21"/>
      <c r="C13" s="21"/>
      <c r="D13" s="21"/>
      <c r="E13" s="21"/>
      <c r="F13" s="21"/>
      <c r="H13" s="21"/>
      <c r="I13" s="21"/>
      <c r="J13" s="21"/>
      <c r="K13" s="21"/>
      <c r="L13" s="21"/>
    </row>
    <row r="14" spans="2:12" x14ac:dyDescent="0.25">
      <c r="B14" s="21"/>
      <c r="C14" s="21"/>
      <c r="D14" s="21"/>
      <c r="E14" s="21"/>
      <c r="F14" s="21"/>
      <c r="H14" s="21"/>
      <c r="I14" s="21"/>
      <c r="J14" s="21"/>
      <c r="K14" s="21"/>
      <c r="L14" s="21"/>
    </row>
    <row r="15" spans="2:12" x14ac:dyDescent="0.25">
      <c r="B15" s="21"/>
      <c r="C15" s="21"/>
      <c r="D15" s="21"/>
      <c r="E15" s="21"/>
      <c r="F15" s="21"/>
      <c r="H15" s="21"/>
      <c r="I15" s="21"/>
      <c r="J15" s="21"/>
      <c r="K15" s="21"/>
      <c r="L15" s="21"/>
    </row>
    <row r="16" spans="2:12" x14ac:dyDescent="0.25">
      <c r="B16" s="21"/>
      <c r="C16" s="21"/>
      <c r="D16" s="21"/>
      <c r="E16" s="21"/>
      <c r="F16" s="21"/>
      <c r="H16" s="21"/>
      <c r="I16" s="21"/>
      <c r="J16" s="21"/>
      <c r="K16" s="21"/>
      <c r="L16" s="21"/>
    </row>
    <row r="17" spans="2:12" x14ac:dyDescent="0.25">
      <c r="B17" s="21"/>
      <c r="C17" s="21"/>
      <c r="D17" s="21"/>
      <c r="E17" s="21"/>
      <c r="F17" s="21"/>
      <c r="H17" s="21"/>
      <c r="I17" s="21"/>
      <c r="J17" s="21"/>
      <c r="K17" s="21"/>
      <c r="L17" s="21"/>
    </row>
    <row r="18" spans="2:12" x14ac:dyDescent="0.25">
      <c r="B18" s="21"/>
      <c r="C18" s="21"/>
      <c r="D18" s="21"/>
      <c r="E18" s="21"/>
      <c r="F18" s="21"/>
      <c r="H18" s="21"/>
      <c r="I18" s="21"/>
      <c r="J18" s="21"/>
      <c r="K18" s="21"/>
      <c r="L18" s="21"/>
    </row>
    <row r="19" spans="2:12" x14ac:dyDescent="0.25">
      <c r="B19" s="21"/>
      <c r="C19" s="21"/>
      <c r="D19" s="21"/>
      <c r="E19" s="21"/>
      <c r="F19" s="21"/>
      <c r="H19" s="21"/>
      <c r="I19" s="21"/>
      <c r="J19" s="21"/>
      <c r="K19" s="21"/>
      <c r="L19" s="21"/>
    </row>
    <row r="20" spans="2:12" x14ac:dyDescent="0.25">
      <c r="B20" s="21"/>
      <c r="C20" s="21"/>
      <c r="D20" s="21"/>
      <c r="E20" s="21"/>
      <c r="F20" s="21"/>
      <c r="H20" s="21"/>
      <c r="I20" s="21"/>
      <c r="J20" s="21"/>
      <c r="K20" s="21"/>
      <c r="L20" s="21"/>
    </row>
    <row r="21" spans="2:12" x14ac:dyDescent="0.25">
      <c r="B21" s="21"/>
      <c r="C21" s="21"/>
      <c r="D21" s="21"/>
      <c r="E21" s="21"/>
      <c r="F21" s="21"/>
      <c r="H21" s="21"/>
      <c r="I21" s="21"/>
      <c r="J21" s="21"/>
      <c r="K21" s="21"/>
      <c r="L21" s="21"/>
    </row>
    <row r="23" spans="2:12" x14ac:dyDescent="0.25">
      <c r="B23" s="6"/>
      <c r="C23" s="8" t="s">
        <v>48</v>
      </c>
      <c r="D23" s="8" t="s">
        <v>49</v>
      </c>
      <c r="H23" s="6"/>
      <c r="I23" s="8" t="s">
        <v>48</v>
      </c>
      <c r="J23" s="8" t="s">
        <v>49</v>
      </c>
    </row>
    <row r="24" spans="2:12" x14ac:dyDescent="0.25">
      <c r="B24" s="5" t="s">
        <v>50</v>
      </c>
      <c r="C24" s="6">
        <v>3</v>
      </c>
      <c r="D24" s="6">
        <v>31</v>
      </c>
      <c r="H24" s="5" t="s">
        <v>50</v>
      </c>
      <c r="I24" s="6"/>
      <c r="J24" s="6"/>
    </row>
    <row r="25" spans="2:12" x14ac:dyDescent="0.25">
      <c r="B25" s="5" t="s">
        <v>51</v>
      </c>
      <c r="C25" s="6">
        <v>1</v>
      </c>
      <c r="D25" s="6">
        <v>13</v>
      </c>
      <c r="H25" s="5" t="s">
        <v>51</v>
      </c>
      <c r="I25" s="6"/>
      <c r="J25" s="6"/>
    </row>
    <row r="26" spans="2:12" x14ac:dyDescent="0.25">
      <c r="B26" s="5" t="s">
        <v>52</v>
      </c>
      <c r="C26" s="6">
        <f>C24-C25</f>
        <v>2</v>
      </c>
      <c r="D26" s="6">
        <f>D24-D25</f>
        <v>18</v>
      </c>
      <c r="H26" s="5" t="s">
        <v>52</v>
      </c>
      <c r="I26" s="6"/>
      <c r="J26" s="6"/>
    </row>
    <row r="27" spans="2:12" x14ac:dyDescent="0.25">
      <c r="B27" s="5" t="s">
        <v>53</v>
      </c>
      <c r="C27" s="6">
        <f>C26*30</f>
        <v>60</v>
      </c>
      <c r="D27" s="6">
        <f>D26+1</f>
        <v>19</v>
      </c>
      <c r="E27">
        <f>C27+D27</f>
        <v>79</v>
      </c>
      <c r="H27" s="5" t="s">
        <v>53</v>
      </c>
      <c r="I27" s="6"/>
      <c r="J27" s="6"/>
    </row>
    <row r="29" spans="2:12" x14ac:dyDescent="0.25">
      <c r="B29" s="4" t="s">
        <v>0</v>
      </c>
      <c r="C29" s="26">
        <v>1200000</v>
      </c>
      <c r="H29" s="4" t="s">
        <v>0</v>
      </c>
    </row>
    <row r="30" spans="2:12" x14ac:dyDescent="0.25">
      <c r="B30" s="4" t="s">
        <v>54</v>
      </c>
      <c r="C30" s="26">
        <v>106454</v>
      </c>
      <c r="H30" s="4" t="s">
        <v>54</v>
      </c>
    </row>
    <row r="31" spans="2:12" x14ac:dyDescent="0.25">
      <c r="B31" s="4"/>
      <c r="H31" s="4"/>
    </row>
    <row r="32" spans="2:12" x14ac:dyDescent="0.25">
      <c r="B32" s="4" t="s">
        <v>55</v>
      </c>
      <c r="C32" s="27">
        <f>(C29+C30)*E27/360</f>
        <v>286694.07222222222</v>
      </c>
      <c r="H32" s="4" t="s">
        <v>55</v>
      </c>
    </row>
    <row r="33" spans="2:8" x14ac:dyDescent="0.25">
      <c r="B33" s="4" t="s">
        <v>56</v>
      </c>
      <c r="C33" s="25">
        <f>(C32*E27)*0.12/360</f>
        <v>7549.6105685185175</v>
      </c>
      <c r="H33" s="4" t="s">
        <v>56</v>
      </c>
    </row>
  </sheetData>
  <mergeCells count="3">
    <mergeCell ref="B3:F21"/>
    <mergeCell ref="H3:L21"/>
    <mergeCell ref="B1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7F8B-0AB0-440D-BA2C-10E589B1C932}">
  <sheetPr>
    <tabColor rgb="FF7030A0"/>
  </sheetPr>
  <dimension ref="B1:N30"/>
  <sheetViews>
    <sheetView topLeftCell="A27" workbookViewId="0">
      <selection activeCell="G23" sqref="G23"/>
    </sheetView>
  </sheetViews>
  <sheetFormatPr baseColWidth="10" defaultColWidth="11.42578125" defaultRowHeight="15" x14ac:dyDescent="0.25"/>
  <cols>
    <col min="2" max="2" width="22" customWidth="1"/>
    <col min="9" max="9" width="30.42578125" customWidth="1"/>
  </cols>
  <sheetData>
    <row r="1" spans="2:14" x14ac:dyDescent="0.25">
      <c r="B1" s="22" t="s">
        <v>57</v>
      </c>
      <c r="C1" s="22"/>
      <c r="D1" s="22"/>
      <c r="E1" s="22"/>
      <c r="F1" s="22"/>
      <c r="G1" s="22"/>
      <c r="I1" s="22" t="s">
        <v>58</v>
      </c>
      <c r="J1" s="22"/>
      <c r="K1" s="22"/>
      <c r="L1" s="22"/>
      <c r="M1" s="22"/>
      <c r="N1" s="22"/>
    </row>
    <row r="2" spans="2:14" x14ac:dyDescent="0.25">
      <c r="B2" s="22"/>
      <c r="C2" s="22"/>
      <c r="D2" s="22"/>
      <c r="E2" s="22"/>
      <c r="F2" s="22"/>
      <c r="G2" s="22"/>
      <c r="I2" s="22"/>
      <c r="J2" s="22"/>
      <c r="K2" s="22"/>
      <c r="L2" s="22"/>
      <c r="M2" s="22"/>
      <c r="N2" s="22"/>
    </row>
    <row r="3" spans="2:14" x14ac:dyDescent="0.25">
      <c r="B3" s="23" t="s">
        <v>59</v>
      </c>
      <c r="C3" s="24"/>
      <c r="D3" s="24"/>
      <c r="E3" s="24"/>
      <c r="F3" s="24"/>
      <c r="G3" s="24"/>
      <c r="I3" s="23" t="s">
        <v>60</v>
      </c>
      <c r="J3" s="24"/>
      <c r="K3" s="24"/>
      <c r="L3" s="24"/>
      <c r="M3" s="24"/>
      <c r="N3" s="24"/>
    </row>
    <row r="4" spans="2:14" x14ac:dyDescent="0.25">
      <c r="B4" s="24"/>
      <c r="C4" s="24"/>
      <c r="D4" s="24"/>
      <c r="E4" s="24"/>
      <c r="F4" s="24"/>
      <c r="G4" s="24"/>
      <c r="I4" s="24"/>
      <c r="J4" s="24"/>
      <c r="K4" s="24"/>
      <c r="L4" s="24"/>
      <c r="M4" s="24"/>
      <c r="N4" s="24"/>
    </row>
    <row r="5" spans="2:14" x14ac:dyDescent="0.25">
      <c r="B5" s="24"/>
      <c r="C5" s="24"/>
      <c r="D5" s="24"/>
      <c r="E5" s="24"/>
      <c r="F5" s="24"/>
      <c r="G5" s="24"/>
      <c r="I5" s="24"/>
      <c r="J5" s="24"/>
      <c r="K5" s="24"/>
      <c r="L5" s="24"/>
      <c r="M5" s="24"/>
      <c r="N5" s="24"/>
    </row>
    <row r="6" spans="2:14" x14ac:dyDescent="0.25">
      <c r="B6" s="24"/>
      <c r="C6" s="24"/>
      <c r="D6" s="24"/>
      <c r="E6" s="24"/>
      <c r="F6" s="24"/>
      <c r="G6" s="24"/>
      <c r="I6" s="24"/>
      <c r="J6" s="24"/>
      <c r="K6" s="24"/>
      <c r="L6" s="24"/>
      <c r="M6" s="24"/>
      <c r="N6" s="24"/>
    </row>
    <row r="7" spans="2:14" x14ac:dyDescent="0.25">
      <c r="B7" s="24"/>
      <c r="C7" s="24"/>
      <c r="D7" s="24"/>
      <c r="E7" s="24"/>
      <c r="F7" s="24"/>
      <c r="G7" s="24"/>
      <c r="I7" s="24"/>
      <c r="J7" s="24"/>
      <c r="K7" s="24"/>
      <c r="L7" s="24"/>
      <c r="M7" s="24"/>
      <c r="N7" s="24"/>
    </row>
    <row r="8" spans="2:14" x14ac:dyDescent="0.25">
      <c r="B8" s="24"/>
      <c r="C8" s="24"/>
      <c r="D8" s="24"/>
      <c r="E8" s="24"/>
      <c r="F8" s="24"/>
      <c r="G8" s="24"/>
      <c r="I8" s="24"/>
      <c r="J8" s="24"/>
      <c r="K8" s="24"/>
      <c r="L8" s="24"/>
      <c r="M8" s="24"/>
      <c r="N8" s="24"/>
    </row>
    <row r="9" spans="2:14" x14ac:dyDescent="0.25">
      <c r="B9" s="24"/>
      <c r="C9" s="24"/>
      <c r="D9" s="24"/>
      <c r="E9" s="24"/>
      <c r="F9" s="24"/>
      <c r="G9" s="24"/>
      <c r="I9" s="24"/>
      <c r="J9" s="24"/>
      <c r="K9" s="24"/>
      <c r="L9" s="24"/>
      <c r="M9" s="24"/>
      <c r="N9" s="24"/>
    </row>
    <row r="10" spans="2:14" x14ac:dyDescent="0.25">
      <c r="B10" s="24"/>
      <c r="C10" s="24"/>
      <c r="D10" s="24"/>
      <c r="E10" s="24"/>
      <c r="F10" s="24"/>
      <c r="G10" s="24"/>
      <c r="I10" s="24"/>
      <c r="J10" s="24"/>
      <c r="K10" s="24"/>
      <c r="L10" s="24"/>
      <c r="M10" s="24"/>
      <c r="N10" s="24"/>
    </row>
    <row r="11" spans="2:14" x14ac:dyDescent="0.25">
      <c r="B11" s="24"/>
      <c r="C11" s="24"/>
      <c r="D11" s="24"/>
      <c r="E11" s="24"/>
      <c r="F11" s="24"/>
      <c r="G11" s="24"/>
      <c r="I11" s="24"/>
      <c r="J11" s="24"/>
      <c r="K11" s="24"/>
      <c r="L11" s="24"/>
      <c r="M11" s="24"/>
      <c r="N11" s="24"/>
    </row>
    <row r="12" spans="2:14" x14ac:dyDescent="0.25">
      <c r="B12" s="24"/>
      <c r="C12" s="24"/>
      <c r="D12" s="24"/>
      <c r="E12" s="24"/>
      <c r="F12" s="24"/>
      <c r="G12" s="24"/>
      <c r="I12" s="24"/>
      <c r="J12" s="24"/>
      <c r="K12" s="24"/>
      <c r="L12" s="24"/>
      <c r="M12" s="24"/>
      <c r="N12" s="24"/>
    </row>
    <row r="13" spans="2:14" x14ac:dyDescent="0.25">
      <c r="B13" s="24"/>
      <c r="C13" s="24"/>
      <c r="D13" s="24"/>
      <c r="E13" s="24"/>
      <c r="F13" s="24"/>
      <c r="G13" s="24"/>
      <c r="I13" s="24"/>
      <c r="J13" s="24"/>
      <c r="K13" s="24"/>
      <c r="L13" s="24"/>
      <c r="M13" s="24"/>
      <c r="N13" s="24"/>
    </row>
    <row r="14" spans="2:14" x14ac:dyDescent="0.25">
      <c r="B14" s="24"/>
      <c r="C14" s="24"/>
      <c r="D14" s="24"/>
      <c r="E14" s="24"/>
      <c r="F14" s="24"/>
      <c r="G14" s="24"/>
      <c r="I14" s="24"/>
      <c r="J14" s="24"/>
      <c r="K14" s="24"/>
      <c r="L14" s="24"/>
      <c r="M14" s="24"/>
      <c r="N14" s="24"/>
    </row>
    <row r="15" spans="2:14" x14ac:dyDescent="0.25">
      <c r="B15" s="24"/>
      <c r="C15" s="24"/>
      <c r="D15" s="24"/>
      <c r="E15" s="24"/>
      <c r="F15" s="24"/>
      <c r="G15" s="24"/>
      <c r="I15" s="24"/>
      <c r="J15" s="24"/>
      <c r="K15" s="24"/>
      <c r="L15" s="24"/>
      <c r="M15" s="24"/>
      <c r="N15" s="24"/>
    </row>
    <row r="16" spans="2:14" x14ac:dyDescent="0.25">
      <c r="B16" s="24"/>
      <c r="C16" s="24"/>
      <c r="D16" s="24"/>
      <c r="E16" s="24"/>
      <c r="F16" s="24"/>
      <c r="G16" s="24"/>
      <c r="I16" s="24"/>
      <c r="J16" s="24"/>
      <c r="K16" s="24"/>
      <c r="L16" s="24"/>
      <c r="M16" s="24"/>
      <c r="N16" s="24"/>
    </row>
    <row r="17" spans="2:14" x14ac:dyDescent="0.25">
      <c r="B17" s="24"/>
      <c r="C17" s="24"/>
      <c r="D17" s="24"/>
      <c r="E17" s="24"/>
      <c r="F17" s="24"/>
      <c r="G17" s="24"/>
      <c r="I17" s="24"/>
      <c r="J17" s="24"/>
      <c r="K17" s="24"/>
      <c r="L17" s="24"/>
      <c r="M17" s="24"/>
      <c r="N17" s="24"/>
    </row>
    <row r="18" spans="2:14" x14ac:dyDescent="0.25">
      <c r="B18" s="24"/>
      <c r="C18" s="24"/>
      <c r="D18" s="24"/>
      <c r="E18" s="24"/>
      <c r="F18" s="24"/>
      <c r="G18" s="24"/>
      <c r="I18" s="24"/>
      <c r="J18" s="24"/>
      <c r="K18" s="24"/>
      <c r="L18" s="24"/>
      <c r="M18" s="24"/>
      <c r="N18" s="24"/>
    </row>
    <row r="19" spans="2:14" x14ac:dyDescent="0.25">
      <c r="B19" s="24"/>
      <c r="C19" s="24"/>
      <c r="D19" s="24"/>
      <c r="E19" s="24"/>
      <c r="F19" s="24"/>
      <c r="G19" s="24"/>
      <c r="I19" s="24"/>
      <c r="J19" s="24"/>
      <c r="K19" s="24"/>
      <c r="L19" s="24"/>
      <c r="M19" s="24"/>
      <c r="N19" s="24"/>
    </row>
    <row r="20" spans="2:14" x14ac:dyDescent="0.25">
      <c r="B20" s="24"/>
      <c r="C20" s="24"/>
      <c r="D20" s="24"/>
      <c r="E20" s="24"/>
      <c r="F20" s="24"/>
      <c r="G20" s="24"/>
      <c r="I20" s="24"/>
      <c r="J20" s="24"/>
      <c r="K20" s="24"/>
      <c r="L20" s="24"/>
      <c r="M20" s="24"/>
      <c r="N20" s="24"/>
    </row>
    <row r="21" spans="2:14" x14ac:dyDescent="0.25">
      <c r="B21" s="24"/>
      <c r="C21" s="24"/>
      <c r="D21" s="24"/>
      <c r="E21" s="24"/>
      <c r="F21" s="24"/>
      <c r="G21" s="24"/>
      <c r="I21" s="24"/>
      <c r="J21" s="24"/>
      <c r="K21" s="24"/>
      <c r="L21" s="24"/>
      <c r="M21" s="24"/>
      <c r="N21" s="24"/>
    </row>
    <row r="23" spans="2:14" x14ac:dyDescent="0.25">
      <c r="B23" s="6"/>
      <c r="C23" s="8" t="s">
        <v>48</v>
      </c>
      <c r="D23" s="8" t="s">
        <v>49</v>
      </c>
      <c r="I23" s="6"/>
      <c r="J23" s="8" t="s">
        <v>48</v>
      </c>
      <c r="K23" s="8" t="s">
        <v>49</v>
      </c>
    </row>
    <row r="24" spans="2:14" x14ac:dyDescent="0.25">
      <c r="B24" s="5" t="s">
        <v>50</v>
      </c>
      <c r="C24" s="6"/>
      <c r="D24" s="6"/>
      <c r="I24" s="5" t="s">
        <v>50</v>
      </c>
      <c r="J24" s="6"/>
      <c r="K24" s="6"/>
    </row>
    <row r="25" spans="2:14" x14ac:dyDescent="0.25">
      <c r="B25" s="5" t="s">
        <v>51</v>
      </c>
      <c r="C25" s="6"/>
      <c r="D25" s="6"/>
      <c r="I25" s="5" t="s">
        <v>51</v>
      </c>
      <c r="J25" s="6"/>
      <c r="K25" s="6"/>
    </row>
    <row r="26" spans="2:14" x14ac:dyDescent="0.25">
      <c r="B26" s="5" t="s">
        <v>52</v>
      </c>
      <c r="C26" s="6"/>
      <c r="D26" s="6"/>
      <c r="I26" s="5" t="s">
        <v>52</v>
      </c>
      <c r="J26" s="6"/>
      <c r="K26" s="6"/>
    </row>
    <row r="27" spans="2:14" x14ac:dyDescent="0.25">
      <c r="B27" s="5" t="s">
        <v>53</v>
      </c>
      <c r="C27" s="6"/>
      <c r="D27" s="6"/>
      <c r="I27" s="5" t="s">
        <v>53</v>
      </c>
      <c r="J27" s="6"/>
      <c r="K27" s="6"/>
    </row>
    <row r="29" spans="2:14" x14ac:dyDescent="0.25">
      <c r="B29" s="4" t="s">
        <v>0</v>
      </c>
      <c r="I29" s="4" t="s">
        <v>0</v>
      </c>
    </row>
    <row r="30" spans="2:14" x14ac:dyDescent="0.25">
      <c r="B30" s="4" t="s">
        <v>54</v>
      </c>
      <c r="I30" s="4" t="s">
        <v>54</v>
      </c>
    </row>
  </sheetData>
  <mergeCells count="4">
    <mergeCell ref="B3:G21"/>
    <mergeCell ref="I3:N21"/>
    <mergeCell ref="B1:G2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Formulas y datos </vt:lpstr>
      <vt:lpstr>Hoja1</vt:lpstr>
      <vt:lpstr>Hoja2</vt:lpstr>
      <vt:lpstr>Hoja3</vt:lpstr>
      <vt:lpstr>Hoja4</vt:lpstr>
      <vt:lpstr>Horas Extras </vt:lpstr>
      <vt:lpstr>Cesantías e Interéses </vt:lpstr>
      <vt:lpstr>Primas - Vacaciones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Carolina Nieto Triviño</dc:creator>
  <cp:keywords/>
  <dc:description/>
  <cp:lastModifiedBy>Aprendiz</cp:lastModifiedBy>
  <cp:revision/>
  <dcterms:created xsi:type="dcterms:W3CDTF">2024-04-23T13:53:55Z</dcterms:created>
  <dcterms:modified xsi:type="dcterms:W3CDTF">2024-11-22T00:41:32Z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2024-05-21T00:02:41Z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2518277f-92bf-4378-b214-4763b7c21d61</vt:lpwstr>
  </property>
  <property fmtid="{D5CDD505-2E9C-101B-9397-08002B2CF9AE}" pid="8" name="MSIP_Label_fc111285-cafa-4fc9-8a9a-bd902089b24f_ContentBits">
    <vt:lpwstr>0</vt:lpwstr>
  </property>
</Properties>
</file>