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xr:revisionPtr revIDLastSave="0" documentId="8_{C9089854-E762-554F-A9B5-E744EAC9611C}" xr6:coauthVersionLast="47" xr6:coauthVersionMax="47" xr10:uidLastSave="{00000000-0000-0000-0000-000000000000}"/>
  <bookViews>
    <workbookView xWindow="0" yWindow="500" windowWidth="23260" windowHeight="12720" activeTab="2" xr2:uid="{568C94E4-E3F7-4EB4-8281-4914A18C47B4}"/>
  </bookViews>
  <sheets>
    <sheet name="About" sheetId="6" r:id="rId1"/>
    <sheet name="Chart Data" sheetId="1" r:id="rId2"/>
    <sheet name="Gantt Chart" sheetId="3" r:id="rId3"/>
    <sheet name="Dynamic Chart Data Hidden" sheetId="2" state="hidden" r:id="rId4"/>
  </sheets>
  <definedNames>
    <definedName name="DateRange">{15,30,45,60,75,90,105,120}</definedName>
    <definedName name="End_Date">IFERROR(IF(MAX(Tasks[1/19/24])="",TODAY(),MAX(MAX(Tasks[1/19/24]),MAX(Milestones[Date]))),"")</definedName>
    <definedName name="Start_Date">IFERROR(IF(MIN(Tasks[12/15/23])="",TODAY(),MIN(Tasks[12/15/23])),"")</definedName>
    <definedName name="Track_Today">'Chart Data'!$D$2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2" l="1"/>
  <c r="G25" i="2"/>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<sst xmlns="http://schemas.openxmlformats.org/spreadsheetml/2006/main" count="79" uniqueCount="74">
  <si>
    <t>Task</t>
  </si>
  <si>
    <t>Milestone</t>
  </si>
  <si>
    <t>Tasks</t>
  </si>
  <si>
    <t>Task duration in days</t>
  </si>
  <si>
    <t>scroll increment</t>
  </si>
  <si>
    <t>Baseline</t>
  </si>
  <si>
    <t>No.</t>
  </si>
  <si>
    <t>Start date</t>
  </si>
  <si>
    <t>position</t>
  </si>
  <si>
    <t>highlight</t>
  </si>
  <si>
    <t>today highlight x co-ord</t>
  </si>
  <si>
    <t>y co-ord</t>
  </si>
  <si>
    <t>Milestones</t>
  </si>
  <si>
    <t>Guide for screen readers</t>
  </si>
  <si>
    <t>Title of this worksheet is in cell B1.</t>
  </si>
  <si>
    <t>Position</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</si>
  <si>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</si>
  <si>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</si>
  <si>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</si>
  <si>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</si>
  <si>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</si>
  <si>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</si>
  <si>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</si>
  <si>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</si>
  <si>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</si>
  <si>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</si>
  <si>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</si>
  <si>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</si>
  <si>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</si>
  <si>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</si>
  <si>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</si>
  <si>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</si>
  <si>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</si>
  <si>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</si>
  <si>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</si>
  <si>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</si>
  <si>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</si>
  <si>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</si>
  <si>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</si>
  <si>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</si>
  <si>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</si>
  <si>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</si>
  <si>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</si>
  <si>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</si>
  <si>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</si>
  <si>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</si>
  <si>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</si>
  <si>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</si>
  <si>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</si>
  <si>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</si>
  <si>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</si>
  <si>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</si>
  <si>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</si>
  <si>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</si>
  <si>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</si>
  <si>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About this workbook</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</si>
  <si>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</si>
  <si>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Milestone charting</t>
  </si>
  <si>
    <t>Charting range</t>
  </si>
  <si>
    <t>Date tracking Gantt chart</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</si>
  <si>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</si>
  <si>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 J5.
Milestone sample data is in cells B6 through E11. 
Tasks sample data is in cells G6 through J17.
The next instruction is in cell A21.</t>
  </si>
  <si>
    <t>light control code/wire notes</t>
  </si>
  <si>
    <t>experiment with construction/laser cut 3d print needed components</t>
  </si>
  <si>
    <t>FUSE CLOSED</t>
  </si>
  <si>
    <t>contruct case, try key mechanism with motors, MP3 recording</t>
  </si>
  <si>
    <t>Organize problems/questions to ask Reed 5-8:30</t>
  </si>
  <si>
    <t>print/cut  any extra components needed</t>
  </si>
  <si>
    <t>trouble shoot code so far</t>
  </si>
  <si>
    <t>work on body, smooth mechanism, time OLED lyrics</t>
  </si>
  <si>
    <t>work on presentation, whatever is left…</t>
  </si>
  <si>
    <t>no</t>
  </si>
  <si>
    <t>12/15/23</t>
  </si>
  <si>
    <t>1/19/24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</si>
</sst>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2">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4" fillId="0" borderId="0" xfId="4"/>
    <xf numFmtId="0" fontId="4" fillId="0" borderId="0" xfId="4" applyFill="1"/>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51946361421605E-2"/>
          <c:y val="2.0715630885122412E-2"/>
          <c:w val="0.96328455741143537"/>
          <c:h val="0.90260977143482057"/>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manualLayout>
                  <c:x val="7.1094200759070723E-3"/>
                  <c:y val="-2.874015748031496E-2"/>
                </c:manualLayout>
              </c:layout>
              <c:tx>
                <c:rich>
                  <a:bodyPr/>
                  <a:lstStyle/>
                  <a:p>
                    <a:fld id="{990EF797-5C0B-9D4A-92DF-594916A6D65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layout>
                <c:manualLayout>
                  <c:x val="-0.1495634668311249"/>
                  <c:y val="-3.2849136045494311E-2"/>
                </c:manualLayout>
              </c:layout>
              <c:tx>
                <c:rich>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fld id="{A4BC3478-9679-7043-8D54-B74E16EFE85E}" type="CELLRANGE">
                      <a:rPr lang="en-US" sz="1200">
                        <a:solidFill>
                          <a:schemeClr val="tx1"/>
                        </a:solidFill>
                        <a:latin typeface="American Typewriter" panose="02090604020004020304" pitchFamily="18" charset="77"/>
                      </a:rPr>
                      <a:pPr>
                        <a:defRPr sz="1200">
                          <a:solidFill>
                            <a:schemeClr val="tx1"/>
                          </a:solidFill>
                          <a:latin typeface="American Typewriter" panose="02090604020004020304" pitchFamily="18" charset="77"/>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38187446054537133"/>
                      <c:h val="6.8085937499999985E-2"/>
                    </c:manualLayout>
                  </c15:layout>
                  <c15:dlblFieldTable/>
                  <c15:showDataLabelsRange val="1"/>
                </c:ext>
                <c:ext xmlns:c16="http://schemas.microsoft.com/office/drawing/2014/chart" uri="{C3380CC4-5D6E-409C-BE32-E72D297353CC}">
                  <c16:uniqueId val="{00000001-CCF3-4D6B-A363-E3E4CAC6EE6E}"/>
                </c:ext>
              </c:extLst>
            </c:dLbl>
            <c:dLbl>
              <c:idx val="2"/>
              <c:layout>
                <c:manualLayout>
                  <c:x val="3.7504028726580138E-2"/>
                  <c:y val="-2.7004046369203883E-2"/>
                </c:manualLayout>
              </c:layout>
              <c:tx>
                <c:rich>
                  <a:bodyPr/>
                  <a:lstStyle/>
                  <a:p>
                    <a:fld id="{7B3F6FDA-EF6E-C647-B1F4-52949035A05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CF3-4D6B-A363-E3E4CAC6EE6E}"/>
                </c:ext>
              </c:extLst>
            </c:dLbl>
            <c:dLbl>
              <c:idx val="3"/>
              <c:layout>
                <c:manualLayout>
                  <c:x val="-0.10934051344492902"/>
                  <c:y val="-2.156468722659674E-2"/>
                </c:manualLayout>
              </c:layout>
              <c:tx>
                <c:rich>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fld id="{300C6D4A-1E5D-024C-928C-FB4F6834CDC4}" type="CELLRANGE">
                      <a:rPr lang="en-US" sz="1200">
                        <a:solidFill>
                          <a:schemeClr val="tx1"/>
                        </a:solidFill>
                        <a:latin typeface="American Typewriter" panose="02090604020004020304" pitchFamily="18" charset="77"/>
                      </a:rPr>
                      <a:pPr>
                        <a:defRPr sz="1200">
                          <a:solidFill>
                            <a:schemeClr val="tx1"/>
                          </a:solidFill>
                          <a:latin typeface="American Typewriter" panose="02090604020004020304" pitchFamily="18" charset="77"/>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31094682612072383"/>
                      <c:h val="4.8554687499999999E-2"/>
                    </c:manualLayout>
                  </c15:layout>
                  <c15:dlblFieldTable/>
                  <c15:showDataLabelsRange val="1"/>
                </c:ext>
                <c:ext xmlns:c16="http://schemas.microsoft.com/office/drawing/2014/chart" uri="{C3380CC4-5D6E-409C-BE32-E72D297353CC}">
                  <c16:uniqueId val="{00000003-CCF3-4D6B-A363-E3E4CAC6EE6E}"/>
                </c:ext>
              </c:extLst>
            </c:dLbl>
            <c:dLbl>
              <c:idx val="4"/>
              <c:layout>
                <c:manualLayout>
                  <c:x val="-5.6128821355843718E-2"/>
                  <c:y val="-2.5253854986876705E-2"/>
                </c:manualLayout>
              </c:layout>
              <c:tx>
                <c:rich>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fld id="{15EE794B-2E25-8E43-9BC6-2C264890FACD}" type="CELLRANGE">
                      <a:rPr lang="en-US" sz="1200">
                        <a:solidFill>
                          <a:schemeClr val="tx1"/>
                        </a:solidFill>
                        <a:latin typeface="American Typewriter" panose="02090604020004020304" pitchFamily="18" charset="77"/>
                      </a:rPr>
                      <a:pPr>
                        <a:defRPr sz="1200">
                          <a:solidFill>
                            <a:schemeClr val="tx1"/>
                          </a:solidFill>
                          <a:latin typeface="American Typewriter" panose="02090604020004020304" pitchFamily="18" charset="77"/>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22155765393232471"/>
                      <c:h val="7.1992187499999999E-2"/>
                    </c:manualLayout>
                  </c15:layout>
                  <c15:dlblFieldTable/>
                  <c15:showDataLabelsRange val="1"/>
                </c:ext>
                <c:ext xmlns:c16="http://schemas.microsoft.com/office/drawing/2014/chart" uri="{C3380CC4-5D6E-409C-BE32-E72D297353CC}">
                  <c16:uniqueId val="{00000004-CCF3-4D6B-A363-E3E4CAC6EE6E}"/>
                </c:ext>
              </c:extLst>
            </c:dLbl>
            <c:dLbl>
              <c:idx val="5"/>
              <c:layout>
                <c:manualLayout>
                  <c:x val="-9.3040927445750144E-3"/>
                  <c:y val="-3.0693214129483816E-2"/>
                </c:manualLayout>
              </c:layout>
              <c:tx>
                <c:rich>
                  <a:bodyPr/>
                  <a:lstStyle/>
                  <a:p>
                    <a:fld id="{CFF8DDE9-D224-1A4E-AE23-1CB5AFC7B0D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CF3-4D6B-A363-E3E4CAC6EE6E}"/>
                </c:ext>
              </c:extLst>
            </c:dLbl>
            <c:dLbl>
              <c:idx val="6"/>
              <c:layout>
                <c:manualLayout>
                  <c:x val="1.637013184229115E-2"/>
                  <c:y val="-3.3948490813648292E-2"/>
                </c:manualLayout>
              </c:layout>
              <c:tx>
                <c:rich>
                  <a:bodyPr/>
                  <a:lstStyle/>
                  <a:p>
                    <a:fld id="{B3F3A4CC-EB9C-8B42-B26E-7FB259BAB8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merican Typewriter" panose="02090604020004020304" pitchFamily="18" charset="77"/>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fixedVal"/>
            <c:noEndCap val="1"/>
            <c:val val="5"/>
            <c:spPr>
              <a:noFill/>
              <a:ln w="127000" cap="flat" cmpd="sng" algn="ctr">
                <a:solidFill>
                  <a:schemeClr val="bg1">
                    <a:lumMod val="75000"/>
                  </a:schemeClr>
                </a:solidFill>
                <a:round/>
              </a:ln>
              <a:effectLst/>
            </c:spPr>
          </c:errBars>
          <c:xVal>
            <c:numRef>
              <c:f>'Dynamic Chart Data Hidden'!$C$15:$C$21</c:f>
              <c:numCache>
                <c:formatCode>m/d/yy</c:formatCode>
                <c:ptCount val="7"/>
                <c:pt idx="0">
                  <c:v>45275</c:v>
                </c:pt>
                <c:pt idx="1">
                  <c:v>45280</c:v>
                </c:pt>
                <c:pt idx="2">
                  <c:v>45284</c:v>
                </c:pt>
                <c:pt idx="3">
                  <c:v>45284</c:v>
                </c:pt>
                <c:pt idx="4">
                  <c:v>45292</c:v>
                </c:pt>
                <c:pt idx="5">
                  <c:v>45294</c:v>
                </c:pt>
                <c:pt idx="6">
                  <c:v>45296</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light control code/wire notes</c:v>
                  </c:pt>
                  <c:pt idx="1">
                    <c:v>experiment with construction/laser cut 3d print needed components</c:v>
                  </c:pt>
                  <c:pt idx="2">
                    <c:v>FUSE CLOSED</c:v>
                  </c:pt>
                  <c:pt idx="3">
                    <c:v>contruct case, try key mechanism with motors, MP3 recording</c:v>
                  </c:pt>
                  <c:pt idx="4">
                    <c:v>Organize problems/questions to ask Reed 5-8:30</c:v>
                  </c:pt>
                  <c:pt idx="5">
                    <c:v>print/cut  any extra components needed</c:v>
                  </c:pt>
                  <c:pt idx="6">
                    <c:v>trouble shoot code so far</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strCache>
            </c:strRef>
          </c:tx>
          <c:spPr>
            <a:ln w="25400" cap="rnd">
              <a:noFill/>
              <a:round/>
            </a:ln>
            <a:effectLst/>
          </c:spPr>
          <c:marker>
            <c:symbol val="circle"/>
            <c:size val="5"/>
            <c:spPr>
              <a:noFill/>
              <a:ln w="9525">
                <a:noFill/>
              </a:ln>
              <a:effectLst/>
            </c:spPr>
          </c:marker>
          <c:dLbls>
            <c:dLbl>
              <c:idx val="0"/>
              <c:tx>
                <c:rich>
                  <a:bodyPr/>
                  <a:lstStyle/>
                  <a:p>
                    <a:fld id="{ABEE5643-1D5D-1E46-9BDC-40DA9037B24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c:formatCode>
                <c:ptCount val="2"/>
                <c:pt idx="0">
                  <c:v>45275</c:v>
                </c:pt>
                <c:pt idx="1">
                  <c:v>45275</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0B8DB203-AE94-C94A-9365-797BD1AEA23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F3228B60-9F72-1E42-9046-43E6A5AEF24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0A3E4A5B-4598-A946-85A5-9264AC2920A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867D2F4D-37B9-5D4B-AC30-FF527D649ED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736F643E-6A07-6F47-ADB1-B1BBC834F92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2E0A16BC-BAB1-D740-A85E-4841612665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9D9F145F-8A61-C746-B88B-CA835DF7B69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3EA23890-B373-7041-8BF0-92D89AEB9F3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9344D428-F2A2-394B-9DA6-36CB6D83F13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7D6A7A27-7F2F-4A42-A09E-682F25E2D5A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BA03F5D8-BCFD-9D45-8F86-6EB7AD67A3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00A1101B-C446-0F47-817A-696E4AD63A1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37F051C8-692E-4D40-B6C7-025306298F7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B9701F49-34DC-B049-8F8F-A56D3C64A27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9B8A1AA7-9BF2-DB44-BF5B-853AE2B51BF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c:formatCode>
                <c:ptCount val="15"/>
                <c:pt idx="0">
                  <c:v>45290</c:v>
                </c:pt>
                <c:pt idx="1">
                  <c:v>45290</c:v>
                </c:pt>
                <c:pt idx="2">
                  <c:v>45290</c:v>
                </c:pt>
                <c:pt idx="3">
                  <c:v>45290</c:v>
                </c:pt>
                <c:pt idx="4">
                  <c:v>45290</c:v>
                </c:pt>
                <c:pt idx="5">
                  <c:v>45290</c:v>
                </c:pt>
                <c:pt idx="6">
                  <c:v>45290</c:v>
                </c:pt>
                <c:pt idx="7">
                  <c:v>45290</c:v>
                </c:pt>
                <c:pt idx="8">
                  <c:v>45290</c:v>
                </c:pt>
                <c:pt idx="9">
                  <c:v>45290</c:v>
                </c:pt>
                <c:pt idx="10">
                  <c:v>45290</c:v>
                </c:pt>
                <c:pt idx="11">
                  <c:v>45290</c:v>
                </c:pt>
                <c:pt idx="12">
                  <c:v>45290</c:v>
                </c:pt>
                <c:pt idx="13">
                  <c:v>45290</c:v>
                </c:pt>
                <c:pt idx="14">
                  <c:v>45290</c:v>
                </c:pt>
              </c:numCache>
            </c:numRef>
          </c:xVal>
          <c:yVal>
            <c:numRef>
              <c:f>'Dynamic Chart Data Hidden'!$I$18:$I$33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alpha val="33631"/>
                </a:schemeClr>
              </a:solidFill>
              <a:round/>
            </a:ln>
            <a:effectLst/>
          </c:spPr>
        </c:majorGridlines>
        <c:numFmt formatCode="m/d/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accent6">
              <a:lumMod val="75000"/>
            </a:schemeClr>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50800</xdr:rowOff>
    </xdr:from>
    <xdr:to>
      <xdr:col>36</xdr:col>
      <xdr:colOff>381000</xdr:colOff>
      <xdr:row>12</xdr:row>
      <xdr:rowOff>12700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12/15/23" dataCellStyle="Date"/>
    <tableColumn id="2" xr3:uid="{96A5962B-4C06-442F-8E89-23604EF5C723}" name="1/19/24" dataCellStyle="Date"/>
    <tableColumn id="3" xr3:uid="{16FB4742-B3F6-42FC-9A10-1D5DD112F2D1}" name="Task"/>
    <tableColumn id="5" xr3:uid="{D768AAFA-90E4-428E-833F-D632C9128159}" name="Duration in days" dataDxfId="16" dataCellStyle="Comma [0]">
      <calculatedColumnFormula>IFERROR(IF(LEN(Tasks[[#This Row],[12/15/23]])=0,"",(INT(Tasks[[#This Row],[1/19/24]])-INT(Tasks[[#This Row],[12/15/23]]))-(INT(Tasks[[#This Row],[12/15/23]])-INT(Tasks[[#This Row],[12/15/23]]))+1),"")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2">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1" dataCellStyle="Date">
      <calculatedColumnFormula>IFERROR(IF(LEN(DynamicTaskData[[#This Row],[Tasks]])=0,$B$11,INDEX(Tasks[],OFFSET('Chart Data'!$G6,ScrollingIncrement[scroll increment],0,1,1),2)),"")</calculatedColumnFormula>
    </tableColumn>
    <tableColumn id="3" xr3:uid="{F8FBD7F0-C854-4F78-A244-B23F2FFF6E70}" name="Task duration in days" dataDxfId="10">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9">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8">
      <calculatedColumnFormula>IFERROR(IF(TODAY()&lt;MIN(DynamicTaskData[Start date]),MIN($B$11,MIN(DynamicTaskData[Start date])),TODAY()),TODAY())</calculatedColumnFormula>
    </tableColumn>
    <tableColumn id="2" xr3:uid="{0976B376-4D30-4099-AE10-A329AAD22F6E}" name="y co-ord" dataDxfId="7">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6">
      <calculatedColumnFormula>IFERROR(IF(LEN('Chart Data'!D6)=0,"",IF(AND('Chart Data'!D6&lt;=$B$12,'Chart Data'!D6&gt;=$B$11-$D$11),'Chart Data'!E6,"")),"")</calculatedColumnFormula>
    </tableColumn>
    <tableColumn id="4" xr3:uid="{08699A2C-FE9E-454E-85A5-61493B3B2502}" name="Date" dataDxfId="5" dataCellStyle="Date">
      <calculatedColumnFormula>IFERROR(IF(LEN(DynamicMilestoneData[[#This Row],[Milestones]])=0,$B$12,'Chart Data'!$D6),2)</calculatedColumnFormula>
    </tableColumn>
    <tableColumn id="5" xr3:uid="{FF95A456-DC6C-4DEF-A422-1A60C8530445}" name="Baseline" dataDxfId="4">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3" dataDxfId="2">
  <autoFilter ref="B7:B8" xr:uid="{EF98147B-BF9A-4D76-A56A-BD910CB7D4BE}">
    <filterColumn colId="0" hiddenButton="1"/>
  </autoFilter>
  <tableColumns count="1">
    <tableColumn id="1" xr3:uid="{F9A5A7B8-7EE1-4D44-B78F-710AFC7920AA}" name="scroll incr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6" workbookViewId="0"/>
  </sheetViews>
  <sheetFormatPr baseColWidth="10" defaultColWidth="8.83203125" defaultRowHeight="15" x14ac:dyDescent="0.2"/>
  <cols>
    <col min="1" max="1" width="78.6640625" customWidth="1"/>
  </cols>
  <sheetData>
    <row r="1" spans="1:1" ht="50" customHeight="1" x14ac:dyDescent="0.25">
      <c r="A1" s="5" t="s">
        <v>55</v>
      </c>
    </row>
    <row r="2" spans="1:1" ht="144" x14ac:dyDescent="0.2">
      <c r="A2" s="1" t="s">
        <v>56</v>
      </c>
    </row>
    <row r="3" spans="1:1" x14ac:dyDescent="0.2">
      <c r="A3" s="20" t="s">
        <v>13</v>
      </c>
    </row>
    <row r="4" spans="1:1" ht="256" x14ac:dyDescent="0.2">
      <c r="A4" s="1" t="s">
        <v>33</v>
      </c>
    </row>
    <row r="5" spans="1:1" x14ac:dyDescent="0.2">
      <c r="A5" s="20" t="s">
        <v>31</v>
      </c>
    </row>
    <row r="6" spans="1:1" ht="176" x14ac:dyDescent="0.2">
      <c r="A6" s="1" t="s">
        <v>50</v>
      </c>
    </row>
    <row r="7" spans="1:1" x14ac:dyDescent="0.2">
      <c r="A7" s="21" t="s">
        <v>32</v>
      </c>
    </row>
    <row r="8" spans="1:1" ht="64" x14ac:dyDescent="0.2">
      <c r="A8" s="1" t="s">
        <v>51</v>
      </c>
    </row>
    <row r="9" spans="1:1" ht="48" x14ac:dyDescent="0.2">
      <c r="A9" s="1" t="s">
        <v>48</v>
      </c>
    </row>
    <row r="10" spans="1:1" ht="64" x14ac:dyDescent="0.2">
      <c r="A10" s="1" t="s">
        <v>49</v>
      </c>
    </row>
    <row r="11" spans="1:1" ht="16" x14ac:dyDescent="0.2">
      <c r="A11" s="1" t="s">
        <v>35</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A4" workbookViewId="0">
      <selection activeCell="J5" sqref="J5"/>
    </sheetView>
  </sheetViews>
  <sheetFormatPr baseColWidth="10" defaultColWidth="8.83203125" defaultRowHeight="15" x14ac:dyDescent="0.2"/>
  <cols>
    <col min="1" max="1" width="2.6640625" style="19" customWidth="1"/>
    <col min="2" max="2" width="10.6640625" customWidth="1"/>
    <col min="3" max="3" width="12.6640625" customWidth="1"/>
    <col min="4" max="4" width="14.6640625" customWidth="1"/>
    <col min="5" max="5" width="30.6640625" customWidth="1"/>
    <col min="6" max="6" width="2.6640625" customWidth="1"/>
    <col min="7" max="7" width="10.6640625" customWidth="1"/>
    <col min="8" max="8" width="12.6640625" customWidth="1"/>
    <col min="9" max="9" width="14.6640625" customWidth="1"/>
    <col min="10" max="10" width="30.6640625" customWidth="1"/>
    <col min="11" max="11" width="19.33203125" hidden="1" customWidth="1"/>
  </cols>
  <sheetData>
    <row r="1" spans="1:11" ht="50" customHeight="1" x14ac:dyDescent="0.2">
      <c r="A1" s="18" t="s">
        <v>23</v>
      </c>
      <c r="B1" s="8" t="s">
        <v>59</v>
      </c>
    </row>
    <row r="2" spans="1:11" ht="16" x14ac:dyDescent="0.2">
      <c r="A2" s="19" t="s">
        <v>34</v>
      </c>
      <c r="B2" s="17" t="s">
        <v>17</v>
      </c>
      <c r="C2" s="16"/>
      <c r="D2" s="9" t="s">
        <v>71</v>
      </c>
    </row>
    <row r="3" spans="1:11" ht="35" customHeight="1" x14ac:dyDescent="0.25">
      <c r="A3" s="18" t="s">
        <v>36</v>
      </c>
      <c r="B3" s="5" t="s">
        <v>12</v>
      </c>
      <c r="G3" s="5" t="s">
        <v>2</v>
      </c>
    </row>
    <row r="4" spans="1:11" ht="90" x14ac:dyDescent="0.2">
      <c r="A4" s="18" t="s">
        <v>60</v>
      </c>
      <c r="B4" s="10" t="s">
        <v>25</v>
      </c>
      <c r="C4" s="10" t="s">
        <v>20</v>
      </c>
      <c r="D4" s="10" t="s">
        <v>18</v>
      </c>
      <c r="E4" s="10" t="s">
        <v>19</v>
      </c>
      <c r="G4" s="10" t="s">
        <v>25</v>
      </c>
      <c r="H4" s="10" t="s">
        <v>30</v>
      </c>
      <c r="I4" s="10" t="s">
        <v>21</v>
      </c>
      <c r="J4" s="10" t="s">
        <v>22</v>
      </c>
      <c r="K4" s="10" t="s">
        <v>40</v>
      </c>
    </row>
    <row r="5" spans="1:11" ht="16" x14ac:dyDescent="0.2">
      <c r="A5" s="18" t="s">
        <v>61</v>
      </c>
      <c r="B5" t="s">
        <v>6</v>
      </c>
      <c r="C5" t="s">
        <v>15</v>
      </c>
      <c r="D5" t="s">
        <v>26</v>
      </c>
      <c r="E5" t="s">
        <v>1</v>
      </c>
      <c r="G5" t="s">
        <v>6</v>
      </c>
      <c r="H5" s="2" t="s">
        <v>72</v>
      </c>
      <c r="I5" s="2" t="s">
        <v>73</v>
      </c>
      <c r="J5" t="s">
        <v>0</v>
      </c>
      <c r="K5" t="s">
        <v>39</v>
      </c>
    </row>
    <row r="6" spans="1:11" ht="16" x14ac:dyDescent="0.2">
      <c r="A6" s="18"/>
      <c r="B6" s="6"/>
      <c r="C6" s="6"/>
      <c r="D6" s="11"/>
      <c r="G6" s="6">
        <v>1</v>
      </c>
      <c r="H6" s="11">
        <v>45275</v>
      </c>
      <c r="I6" s="11">
        <v>45279</v>
      </c>
      <c r="J6" s="1" t="s">
        <v>62</v>
      </c>
      <c r="K6" s="14">
        <f>IFERROR(IF(LEN(Tasks[[#This Row],[12/15/23]])=0,"",(INT(Tasks[[#This Row],[1/19/24]])-INT(Tasks[[#This Row],[12/15/23]]))-(INT(Tasks[[#This Row],[12/15/23]])-INT(Tasks[[#This Row],[12/15/23]]))+1),"")</f>
        <v>5</v>
      </c>
    </row>
    <row r="7" spans="1:11" ht="32" x14ac:dyDescent="0.2">
      <c r="B7" s="6"/>
      <c r="C7" s="6"/>
      <c r="D7" s="11"/>
      <c r="G7" s="6">
        <v>2</v>
      </c>
      <c r="H7" s="11">
        <v>45280</v>
      </c>
      <c r="I7" s="11">
        <v>45283</v>
      </c>
      <c r="J7" s="1" t="s">
        <v>63</v>
      </c>
      <c r="K7" s="14">
        <f>IFERROR(IF(LEN(Tasks[[#This Row],[12/15/23]])=0,"",(INT(Tasks[[#This Row],[1/19/24]])-INT(Tasks[[#This Row],[12/15/23]]))-(INT(Tasks[[#This Row],[12/15/23]])-INT(Tasks[[#This Row],[12/15/23]]))+1),"")</f>
        <v>4</v>
      </c>
    </row>
    <row r="8" spans="1:11" ht="16" x14ac:dyDescent="0.2">
      <c r="B8" s="6"/>
      <c r="C8" s="6"/>
      <c r="D8" s="11"/>
      <c r="G8" s="6">
        <v>3</v>
      </c>
      <c r="H8" s="11">
        <v>45284</v>
      </c>
      <c r="I8" s="11">
        <v>45292</v>
      </c>
      <c r="J8" s="1" t="s">
        <v>64</v>
      </c>
      <c r="K8" s="14">
        <f>IFERROR(IF(LEN(Tasks[[#This Row],[12/15/23]])=0,"",(INT(Tasks[[#This Row],[1/19/24]])-INT(Tasks[[#This Row],[12/15/23]]))-(INT(Tasks[[#This Row],[12/15/23]])-INT(Tasks[[#This Row],[12/15/23]]))+1),"")</f>
        <v>9</v>
      </c>
    </row>
    <row r="9" spans="1:11" ht="32" x14ac:dyDescent="0.2">
      <c r="B9" s="6"/>
      <c r="C9" s="6"/>
      <c r="D9" s="11"/>
      <c r="G9" s="6">
        <v>4</v>
      </c>
      <c r="H9" s="12">
        <v>45284</v>
      </c>
      <c r="I9" s="11">
        <v>45292</v>
      </c>
      <c r="J9" s="1" t="s">
        <v>65</v>
      </c>
      <c r="K9" s="14">
        <f>IFERROR(IF(LEN(Tasks[[#This Row],[12/15/23]])=0,"",(INT(Tasks[[#This Row],[1/19/24]])-INT(Tasks[[#This Row],[12/15/23]]))-(INT(Tasks[[#This Row],[12/15/23]])-INT(Tasks[[#This Row],[12/15/23]]))+1),"")</f>
        <v>9</v>
      </c>
    </row>
    <row r="10" spans="1:11" ht="32" x14ac:dyDescent="0.2">
      <c r="B10" s="6"/>
      <c r="C10" s="6"/>
      <c r="D10" s="11"/>
      <c r="G10" s="6">
        <v>5</v>
      </c>
      <c r="H10" s="11">
        <v>45292</v>
      </c>
      <c r="I10" s="11">
        <v>45293</v>
      </c>
      <c r="J10" s="1" t="s">
        <v>66</v>
      </c>
      <c r="K10" s="14">
        <f>IFERROR(IF(LEN(Tasks[[#This Row],[12/15/23]])=0,"",(INT(Tasks[[#This Row],[1/19/24]])-INT(Tasks[[#This Row],[12/15/23]]))-(INT(Tasks[[#This Row],[12/15/23]])-INT(Tasks[[#This Row],[12/15/23]]))+1),"")</f>
        <v>2</v>
      </c>
    </row>
    <row r="11" spans="1:11" ht="32" x14ac:dyDescent="0.2">
      <c r="B11" s="6"/>
      <c r="C11" s="6"/>
      <c r="D11" s="11"/>
      <c r="G11" s="6">
        <v>6</v>
      </c>
      <c r="H11" s="11">
        <v>45294</v>
      </c>
      <c r="I11" s="11">
        <v>45296</v>
      </c>
      <c r="J11" s="1" t="s">
        <v>67</v>
      </c>
      <c r="K11" s="14">
        <f>IFERROR(IF(LEN(Tasks[[#This Row],[12/15/23]])=0,"",(INT(Tasks[[#This Row],[1/19/24]])-INT(Tasks[[#This Row],[12/15/23]]))-(INT(Tasks[[#This Row],[12/15/23]])-INT(Tasks[[#This Row],[12/15/23]]))+1),"")</f>
        <v>3</v>
      </c>
    </row>
    <row r="12" spans="1:11" ht="16" x14ac:dyDescent="0.2">
      <c r="B12" s="6"/>
      <c r="C12" s="6"/>
      <c r="D12" s="11"/>
      <c r="G12" s="6">
        <v>7</v>
      </c>
      <c r="H12" s="11">
        <v>45296</v>
      </c>
      <c r="I12" s="11">
        <v>45297</v>
      </c>
      <c r="J12" s="1" t="s">
        <v>68</v>
      </c>
      <c r="K12" s="14">
        <f>IFERROR(IF(LEN(Tasks[[#This Row],[12/15/23]])=0,"",(INT(Tasks[[#This Row],[1/19/24]])-INT(Tasks[[#This Row],[12/15/23]]))-(INT(Tasks[[#This Row],[12/15/23]])-INT(Tasks[[#This Row],[12/15/23]]))+1),"")</f>
        <v>2</v>
      </c>
    </row>
    <row r="13" spans="1:11" ht="32" x14ac:dyDescent="0.2">
      <c r="B13" s="6"/>
      <c r="C13" s="6"/>
      <c r="D13" s="11"/>
      <c r="G13" s="6">
        <v>8</v>
      </c>
      <c r="H13" s="11">
        <v>45298</v>
      </c>
      <c r="I13" s="11">
        <v>45303</v>
      </c>
      <c r="J13" s="1" t="s">
        <v>69</v>
      </c>
      <c r="K13" s="14">
        <f>IFERROR(IF(LEN(Tasks[[#This Row],[12/15/23]])=0,"",(INT(Tasks[[#This Row],[1/19/24]])-INT(Tasks[[#This Row],[12/15/23]]))-(INT(Tasks[[#This Row],[12/15/23]])-INT(Tasks[[#This Row],[12/15/23]]))+1),"")</f>
        <v>6</v>
      </c>
    </row>
    <row r="14" spans="1:11" ht="32" x14ac:dyDescent="0.2">
      <c r="B14" s="6"/>
      <c r="C14" s="6"/>
      <c r="D14" s="11"/>
      <c r="G14" s="6">
        <v>9</v>
      </c>
      <c r="H14" s="11">
        <v>45304</v>
      </c>
      <c r="I14" s="11">
        <v>45310</v>
      </c>
      <c r="J14" s="1" t="s">
        <v>70</v>
      </c>
      <c r="K14" s="14">
        <f>IFERROR(IF(LEN(Tasks[[#This Row],[12/15/23]])=0,"",(INT(Tasks[[#This Row],[1/19/24]])-INT(Tasks[[#This Row],[12/15/23]]))-(INT(Tasks[[#This Row],[12/15/23]])-INT(Tasks[[#This Row],[12/15/23]]))+1),"")</f>
        <v>7</v>
      </c>
    </row>
    <row r="15" spans="1:11" x14ac:dyDescent="0.2">
      <c r="B15" s="6"/>
      <c r="C15" s="6"/>
      <c r="D15" s="11"/>
      <c r="G15" s="6"/>
      <c r="H15" s="11"/>
      <c r="I15" s="11"/>
      <c r="J15" s="1"/>
      <c r="K15" s="14" t="str">
        <f>IFERROR(IF(LEN(Tasks[[#This Row],[12/15/23]])=0,"",(INT(Tasks[[#This Row],[1/19/24]])-INT(Tasks[[#This Row],[12/15/23]]))-(INT(Tasks[[#This Row],[12/15/23]])-INT(Tasks[[#This Row],[12/15/23]]))+1),"")</f>
        <v/>
      </c>
    </row>
    <row r="16" spans="1:11" x14ac:dyDescent="0.2">
      <c r="B16" s="6"/>
      <c r="C16" s="6"/>
      <c r="D16" s="11"/>
      <c r="G16" s="6"/>
      <c r="H16" s="11"/>
      <c r="I16" s="11"/>
      <c r="J16" s="1"/>
      <c r="K16" s="14" t="str">
        <f>IFERROR(IF(LEN(Tasks[[#This Row],[12/15/23]])=0,"",(INT(Tasks[[#This Row],[1/19/24]])-INT(Tasks[[#This Row],[12/15/23]]))-(INT(Tasks[[#This Row],[12/15/23]])-INT(Tasks[[#This Row],[12/15/23]]))+1),"")</f>
        <v/>
      </c>
    </row>
    <row r="17" spans="1:11" x14ac:dyDescent="0.2">
      <c r="B17" s="6"/>
      <c r="C17" s="6"/>
      <c r="D17" s="11"/>
      <c r="G17" s="6"/>
      <c r="H17" s="11"/>
      <c r="I17" s="11"/>
      <c r="J17" s="1"/>
      <c r="K17" s="14" t="str">
        <f>IFERROR(IF(LEN(Tasks[[#This Row],[12/15/23]])=0,"",(INT(Tasks[[#This Row],[1/19/24]])-INT(Tasks[[#This Row],[12/15/23]]))-(INT(Tasks[[#This Row],[12/15/23]])-INT(Tasks[[#This Row],[12/15/23]]))+1),"")</f>
        <v/>
      </c>
    </row>
    <row r="18" spans="1:11" x14ac:dyDescent="0.2">
      <c r="B18" s="6"/>
      <c r="C18" s="6"/>
      <c r="D18" s="11"/>
      <c r="G18" s="6"/>
      <c r="H18" s="11"/>
      <c r="I18" s="11"/>
      <c r="J18" s="1"/>
      <c r="K18" s="14" t="str">
        <f>IFERROR(IF(LEN(Tasks[[#This Row],[12/15/23]])=0,"",(INT(Tasks[[#This Row],[1/19/24]])-INT(Tasks[[#This Row],[12/15/23]]))-(INT(Tasks[[#This Row],[12/15/23]])-INT(Tasks[[#This Row],[12/15/23]]))+1),"")</f>
        <v/>
      </c>
    </row>
    <row r="19" spans="1:11" x14ac:dyDescent="0.2">
      <c r="B19" s="6"/>
      <c r="C19" s="6"/>
      <c r="D19" s="11"/>
      <c r="G19" s="6"/>
      <c r="H19" s="11"/>
      <c r="I19" s="11"/>
      <c r="J19" s="1"/>
      <c r="K19" s="14" t="str">
        <f>IFERROR(IF(LEN(Tasks[[#This Row],[12/15/23]])=0,"",(INT(Tasks[[#This Row],[1/19/24]])-INT(Tasks[[#This Row],[12/15/23]]))-(INT(Tasks[[#This Row],[12/15/23]])-INT(Tasks[[#This Row],[12/15/23]]))+1),"")</f>
        <v/>
      </c>
    </row>
    <row r="20" spans="1:11" x14ac:dyDescent="0.2">
      <c r="B20" s="6"/>
      <c r="C20" s="6"/>
      <c r="D20" s="11"/>
      <c r="G20" s="6"/>
      <c r="H20" s="11"/>
      <c r="I20" s="11"/>
      <c r="J20" s="1"/>
      <c r="K20" s="14" t="str">
        <f>IFERROR(IF(LEN(Tasks[[#This Row],[12/15/23]])=0,"",(INT(Tasks[[#This Row],[1/19/24]])-INT(Tasks[[#This Row],[12/15/23]]))-(INT(Tasks[[#This Row],[12/15/23]])-INT(Tasks[[#This Row],[12/15/23]]))+1),"")</f>
        <v/>
      </c>
    </row>
    <row r="21" spans="1:11" x14ac:dyDescent="0.2">
      <c r="A21" s="19" t="s">
        <v>38</v>
      </c>
      <c r="B21" s="4" t="s">
        <v>16</v>
      </c>
      <c r="C21" s="4"/>
      <c r="D21" s="4"/>
      <c r="E21" s="4"/>
      <c r="G21" s="6"/>
      <c r="H21" s="11"/>
      <c r="I21" s="11"/>
      <c r="J21" s="1"/>
      <c r="K21" s="14" t="str">
        <f>IFERROR(IF(LEN(Tasks[[#This Row],[12/15/23]])=0,"",(INT(Tasks[[#This Row],[1/19/24]])-INT(Tasks[[#This Row],[12/15/23]]))-(INT(Tasks[[#This Row],[12/15/23]])-INT(Tasks[[#This Row],[12/15/23]]))+1),"")</f>
        <v/>
      </c>
    </row>
    <row r="22" spans="1:11" x14ac:dyDescent="0.2">
      <c r="G22" s="6"/>
      <c r="H22" s="11"/>
      <c r="I22" s="11"/>
      <c r="J22" s="1"/>
      <c r="K22" s="14" t="str">
        <f>IFERROR(IF(LEN(Tasks[[#This Row],[12/15/23]])=0,"",(INT(Tasks[[#This Row],[1/19/24]])-INT(Tasks[[#This Row],[12/15/23]]))-(INT(Tasks[[#This Row],[12/15/23]])-INT(Tasks[[#This Row],[12/15/23]]))+1),"")</f>
        <v/>
      </c>
    </row>
    <row r="23" spans="1:11" x14ac:dyDescent="0.2">
      <c r="G23" s="6"/>
      <c r="H23" s="11"/>
      <c r="I23" s="11"/>
      <c r="J23" s="1"/>
      <c r="K23" s="14" t="str">
        <f>IFERROR(IF(LEN(Tasks[[#This Row],[12/15/23]])=0,"",(INT(Tasks[[#This Row],[1/19/24]])-INT(Tasks[[#This Row],[12/15/23]]))-(INT(Tasks[[#This Row],[12/15/23]])-INT(Tasks[[#This Row],[12/15/23]]))+1),"")</f>
        <v/>
      </c>
    </row>
    <row r="24" spans="1:11" x14ac:dyDescent="0.2">
      <c r="G24" s="6"/>
      <c r="H24" s="11"/>
      <c r="I24" s="11"/>
      <c r="J24" s="1"/>
      <c r="K24" s="14" t="str">
        <f>IFERROR(IF(LEN(Tasks[[#This Row],[12/15/23]])=0,"",(INT(Tasks[[#This Row],[1/19/24]])-INT(Tasks[[#This Row],[12/15/23]]))-(INT(Tasks[[#This Row],[12/15/23]])-INT(Tasks[[#This Row],[12/15/23]]))+1),"")</f>
        <v/>
      </c>
    </row>
    <row r="25" spans="1:11" x14ac:dyDescent="0.2">
      <c r="G25" s="6"/>
      <c r="H25" s="11"/>
      <c r="I25" s="11"/>
      <c r="J25" s="1"/>
      <c r="K25" s="14" t="str">
        <f>IFERROR(IF(LEN(Tasks[[#This Row],[12/15/23]])=0,"",(INT(Tasks[[#This Row],[1/19/24]])-INT(Tasks[[#This Row],[12/15/23]]))-(INT(Tasks[[#This Row],[12/15/23]])-INT(Tasks[[#This Row],[12/15/23]]))+1),"")</f>
        <v/>
      </c>
    </row>
    <row r="26" spans="1:11" x14ac:dyDescent="0.2">
      <c r="A26" s="19" t="s">
        <v>37</v>
      </c>
      <c r="G26" s="4" t="s">
        <v>24</v>
      </c>
      <c r="H26" s="4"/>
      <c r="I26" s="4"/>
      <c r="J26" s="4"/>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topLeftCell="D2" workbookViewId="0">
      <selection activeCell="Y2" sqref="Y2"/>
    </sheetView>
  </sheetViews>
  <sheetFormatPr baseColWidth="10" defaultColWidth="8.83203125" defaultRowHeight="15" x14ac:dyDescent="0.2"/>
  <cols>
    <col min="1" max="1" width="2.6640625" style="19" customWidth="1"/>
    <col min="2" max="2" width="10.33203125" customWidth="1"/>
    <col min="3" max="14" width="6.6640625" customWidth="1"/>
    <col min="15" max="15" width="4.33203125" customWidth="1"/>
  </cols>
  <sheetData>
    <row r="1" spans="1:18" ht="27" customHeight="1" x14ac:dyDescent="0.2">
      <c r="A1" s="18" t="s">
        <v>44</v>
      </c>
      <c r="B1" s="15"/>
      <c r="C1" s="15"/>
      <c r="D1" s="15"/>
      <c r="E1" s="15"/>
      <c r="F1" s="15"/>
      <c r="G1" s="15"/>
      <c r="H1" s="15"/>
      <c r="I1" s="15"/>
      <c r="J1" s="15"/>
      <c r="K1" s="15"/>
      <c r="L1" s="15"/>
      <c r="M1" s="15"/>
      <c r="N1" s="15"/>
      <c r="O1" s="15"/>
      <c r="P1" s="15"/>
      <c r="Q1" s="15"/>
      <c r="R1" s="15"/>
    </row>
    <row r="2" spans="1:18" ht="255.75" customHeight="1" x14ac:dyDescent="0.2"/>
    <row r="3" spans="1:18" ht="162.5" customHeight="1" x14ac:dyDescent="0.2"/>
  </sheetData>
  <conditionalFormatting sqref="C2:O2">
    <cfRule type="expression" dxfId="13" priority="4">
      <formula>#REF!&lt;=TODAY()+7</formula>
    </cfRule>
  </conditionalFormatting>
  <printOptions horizontalCentered="1"/>
  <pageMargins left="0.25" right="0.25" top="0.75" bottom="0.75" header="0.3" footer="0.3"/>
  <pageSetup scale="43"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baseColWidth="10" defaultColWidth="8.83203125" defaultRowHeight="15" x14ac:dyDescent="0.2"/>
  <cols>
    <col min="1" max="1" width="2.6640625" style="7" customWidth="1"/>
    <col min="2" max="2" width="50.6640625" customWidth="1"/>
    <col min="3" max="3" width="13.5" customWidth="1"/>
    <col min="4" max="4" width="21.5" customWidth="1"/>
    <col min="5" max="5" width="15.6640625" customWidth="1"/>
    <col min="6" max="6" width="13" customWidth="1"/>
    <col min="7" max="7" width="50.6640625" customWidth="1"/>
    <col min="8" max="8" width="15.5" customWidth="1"/>
    <col min="9" max="9" width="28" customWidth="1"/>
  </cols>
  <sheetData>
    <row r="1" spans="1:7" ht="50" customHeight="1" x14ac:dyDescent="0.25">
      <c r="A1" s="7" t="s">
        <v>14</v>
      </c>
      <c r="B1" s="5" t="s">
        <v>29</v>
      </c>
    </row>
    <row r="2" spans="1:7" x14ac:dyDescent="0.2">
      <c r="A2" s="7" t="s">
        <v>41</v>
      </c>
      <c r="B2" s="3" t="str">
        <f ca="1">IF(TODAY()&gt;=MIN(DynamicTaskData[Start date]),"Today","")</f>
        <v/>
      </c>
      <c r="C2" t="s">
        <v>9</v>
      </c>
    </row>
    <row r="3" spans="1:7" x14ac:dyDescent="0.2">
      <c r="A3" s="7" t="s">
        <v>42</v>
      </c>
      <c r="B3" t="s">
        <v>10</v>
      </c>
      <c r="C3" t="s">
        <v>11</v>
      </c>
    </row>
    <row r="4" spans="1:7" x14ac:dyDescent="0.2">
      <c r="B4" s="2">
        <f ca="1">IFERROR(IF(TODAY()&lt;MIN(DynamicTaskData[Start date]),MIN($B$11,MIN(DynamicTaskData[Start date])),TODAY()),TODAY())</f>
        <v>45275</v>
      </c>
      <c r="C4">
        <f ca="1">IFERROR(IF(Track_Today="Yes",IF(TODAY()&lt;MIN(DynamicTaskData[Start date]),0,9),0),0)</f>
        <v>0</v>
      </c>
    </row>
    <row r="5" spans="1:7" x14ac:dyDescent="0.2">
      <c r="B5" s="2">
        <f ca="1">IFERROR(IF(TODAY()&lt;MIN(DynamicTaskData[Start date]),MIN($B$11,MIN(DynamicTaskData[Start date])),TODAY()),TODAY())</f>
        <v>45275</v>
      </c>
      <c r="C5">
        <f ca="1">IFERROR(IF(Track_Today="Yes",IF(TODAY()&lt;MIN(DynamicTaskData[Start date]),0,9),0),0)</f>
        <v>0</v>
      </c>
    </row>
    <row r="7" spans="1:7" x14ac:dyDescent="0.2">
      <c r="A7" s="7" t="s">
        <v>43</v>
      </c>
      <c r="B7" s="3" t="s">
        <v>4</v>
      </c>
    </row>
    <row r="8" spans="1:7" x14ac:dyDescent="0.2">
      <c r="B8" s="3">
        <v>0</v>
      </c>
    </row>
    <row r="9" spans="1:7" x14ac:dyDescent="0.2">
      <c r="B9" s="3"/>
    </row>
    <row r="10" spans="1:7" x14ac:dyDescent="0.2">
      <c r="A10" s="7" t="s">
        <v>54</v>
      </c>
      <c r="B10" t="s">
        <v>58</v>
      </c>
      <c r="D10" t="s">
        <v>45</v>
      </c>
    </row>
    <row r="11" spans="1:7" x14ac:dyDescent="0.2">
      <c r="B11" s="2">
        <f ca="1">IFERROR(IF(ScrollingIncrement[scroll increment]=0,Start_Date,IF(Start_Date+ScrollingIncrement[scroll increment]*15&lt;End_Date,Start_Date+ScrollingIncrement[scroll increment]*15,End_Date-1)),"")</f>
        <v>45275</v>
      </c>
      <c r="D11">
        <v>45</v>
      </c>
    </row>
    <row r="12" spans="1:7" x14ac:dyDescent="0.2">
      <c r="B12" s="2">
        <f ca="1">IFERROR(IF($B$11+15&lt;End_Date,$B$11+15,End_Date),"")</f>
        <v>45290</v>
      </c>
    </row>
    <row r="14" spans="1:7" x14ac:dyDescent="0.2">
      <c r="A14" s="7" t="s">
        <v>47</v>
      </c>
      <c r="B14" t="s">
        <v>2</v>
      </c>
      <c r="C14" t="s">
        <v>7</v>
      </c>
      <c r="D14" t="s">
        <v>3</v>
      </c>
      <c r="E14" t="s">
        <v>8</v>
      </c>
      <c r="F14" t="s">
        <v>46</v>
      </c>
    </row>
    <row r="15" spans="1:7" ht="16" x14ac:dyDescent="0.2">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light control code/wire notes</v>
      </c>
      <c r="C15" s="13">
        <f ca="1">IFERROR(IF(LEN(DynamicTaskData[[#This Row],[Tasks]])=0,$B$11,INDEX(Tasks[],OFFSET('Chart Data'!$G6,ScrollingIncrement[scroll increment],0,1,1),2)),"")</f>
        <v>45275</v>
      </c>
      <c r="D15">
        <f ca="1">IFERROR(IF(LEN(DynamicTaskData[[#This Row],[Tasks]])=0,0,IF(AND('Chart Data'!$H6&lt;=$B$12,'Chart Data'!$I6&gt;=$B$12),ABS(OFFSET('Chart Data'!$H6,ScrollingIncrement[scroll increment],0,1,1)-$B$12)+1,OFFSET('Chart Data'!$K6,ScrollingIncrement[scroll increment],0,1,1))),"")</f>
        <v>5</v>
      </c>
      <c r="E15">
        <f ca="1">IFERROR(IF(LEN(DynamicTaskData[[#This Row],[Tasks]])=0,"",8),"")</f>
        <v>8</v>
      </c>
    </row>
    <row r="16" spans="1:7" ht="16" x14ac:dyDescent="0.2">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experiment with construction/laser cut 3d print needed components</v>
      </c>
      <c r="C16" s="13">
        <f ca="1">IFERROR(IF(LEN(DynamicTaskData[[#This Row],[Tasks]])=0,$B$11,INDEX(Tasks[],OFFSET('Chart Data'!$G7,ScrollingIncrement[scroll increment],0,1,1),2)),"")</f>
        <v>45280</v>
      </c>
      <c r="D16">
        <f ca="1">IFERROR(IF(LEN(DynamicTaskData[[#This Row],[Tasks]])=0,0,IF(AND('Chart Data'!$H7&lt;=$B$12,'Chart Data'!$I7&gt;=$B$12),ABS(OFFSET('Chart Data'!$H7,ScrollingIncrement[scroll increment],0,1,1)-$B$12)+1,OFFSET('Chart Data'!$K7,ScrollingIncrement[scroll increment],0,1,1))),"")</f>
        <v>4</v>
      </c>
      <c r="E16">
        <f ca="1">IFERROR(IF(LEN(DynamicTaskData[[#This Row],[Tasks]])=0,"",7),"")</f>
        <v>7</v>
      </c>
      <c r="G16" t="s">
        <v>57</v>
      </c>
    </row>
    <row r="17" spans="1:10" ht="16" x14ac:dyDescent="0.2">
      <c r="A17" s="7" t="s">
        <v>53</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FUSE CLOSED</v>
      </c>
      <c r="C17" s="13">
        <f ca="1">IFERROR(IF(LEN(DynamicTaskData[[#This Row],[Tasks]])=0,$B$11,INDEX(Tasks[],OFFSET('Chart Data'!$G8,ScrollingIncrement[scroll increment],0,1,1),2)),"")</f>
        <v>45284</v>
      </c>
      <c r="D17">
        <f ca="1">IFERROR(IF(LEN(DynamicTaskData[[#This Row],[Tasks]])=0,0,IF(AND('Chart Data'!$H8&lt;=$B$12,'Chart Data'!$I8&gt;=$B$12),ABS(OFFSET('Chart Data'!$H8,ScrollingIncrement[scroll increment],0,1,1)-$B$12)+1,OFFSET('Chart Data'!$K8,ScrollingIncrement[scroll increment],0,1,1))),"")</f>
        <v>7</v>
      </c>
      <c r="E17">
        <f ca="1">IFERROR(IF(LEN(DynamicTaskData[[#This Row],[Tasks]])=0,"",6),"")</f>
        <v>6</v>
      </c>
      <c r="G17" t="s">
        <v>12</v>
      </c>
      <c r="H17" t="s">
        <v>26</v>
      </c>
      <c r="I17" t="s">
        <v>5</v>
      </c>
      <c r="J17" t="s">
        <v>27</v>
      </c>
    </row>
    <row r="18" spans="1:10" ht="16" x14ac:dyDescent="0.2">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contruct case, try key mechanism with motors, MP3 recording</v>
      </c>
      <c r="C18" s="13">
        <f ca="1">IFERROR(IF(LEN(DynamicTaskData[[#This Row],[Tasks]])=0,$B$11,INDEX(Tasks[],OFFSET('Chart Data'!$G9,ScrollingIncrement[scroll increment],0,1,1),2)),"")</f>
        <v>45284</v>
      </c>
      <c r="D18">
        <f ca="1">IFERROR(IF(LEN(DynamicTaskData[[#This Row],[Tasks]])=0,0,IF(AND('Chart Data'!$H9&lt;=$B$12,'Chart Data'!$I9&gt;=$B$12),ABS(OFFSET('Chart Data'!$H9,ScrollingIncrement[scroll increment],0,1,1)-$B$12)+1,OFFSET('Chart Data'!$K9,ScrollingIncrement[scroll increment],0,1,1))),"")</f>
        <v>7</v>
      </c>
      <c r="E18">
        <f ca="1">IFERROR(IF(LEN(DynamicTaskData[[#This Row],[Tasks]])=0,"",5),"")</f>
        <v>5</v>
      </c>
      <c r="G18" s="1" t="str">
        <f>IFERROR(IF(LEN('Chart Data'!D6)=0,"",IF(AND('Chart Data'!D6&lt;=$B$12,'Chart Data'!D6&gt;=$B$11-$D$11),'Chart Data'!E6,"")),"")</f>
        <v/>
      </c>
      <c r="H18" s="11">
        <f ca="1">IFERROR(IF(LEN(DynamicMilestoneData[[#This Row],[Milestones]])=0,$B$12,'Chart Data'!$D6),2)</f>
        <v>45290</v>
      </c>
      <c r="I18" t="str">
        <f>IFERROR(IF(LEN(DynamicMilestoneData[[#This Row],[Milestones]])=0,"",'Chart Data'!$C6),"")</f>
        <v/>
      </c>
    </row>
    <row r="19" spans="1:10" ht="16" x14ac:dyDescent="0.2">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Organize problems/questions to ask Reed 5-8:30</v>
      </c>
      <c r="C19" s="13">
        <f ca="1">IFERROR(IF(LEN(DynamicTaskData[[#This Row],[Tasks]])=0,$B$11,INDEX(Tasks[],OFFSET('Chart Data'!$G10,ScrollingIncrement[scroll increment],0,1,1),2)),"")</f>
        <v>45292</v>
      </c>
      <c r="D19">
        <f ca="1">IFERROR(IF(LEN(DynamicTaskData[[#This Row],[Tasks]])=0,0,IF(AND('Chart Data'!$H10&lt;=$B$12,'Chart Data'!$I10&gt;=$B$12),ABS(OFFSET('Chart Data'!$H10,ScrollingIncrement[scroll increment],0,1,1)-$B$12)+1,OFFSET('Chart Data'!$K10,ScrollingIncrement[scroll increment],0,1,1))),"")</f>
        <v>2</v>
      </c>
      <c r="E19">
        <f ca="1">IFERROR(IF(LEN(DynamicTaskData[[#This Row],[Tasks]])=0,"",4),"")</f>
        <v>4</v>
      </c>
      <c r="G19" s="1" t="str">
        <f>IFERROR(IF(LEN('Chart Data'!D7)=0,"",IF(AND('Chart Data'!D7&lt;=$B$12,'Chart Data'!D7&gt;=$B$11-$D$11),'Chart Data'!E7,"")),"")</f>
        <v/>
      </c>
      <c r="H19" s="11">
        <f ca="1">IFERROR(IF(LEN(DynamicMilestoneData[[#This Row],[Milestones]])=0,$B$12,'Chart Data'!$D7),2)</f>
        <v>45290</v>
      </c>
      <c r="I19" t="str">
        <f>IFERROR(IF(LEN(DynamicMilestoneData[[#This Row],[Milestones]])=0,"",'Chart Data'!$C7),"")</f>
        <v/>
      </c>
    </row>
    <row r="20" spans="1:10" ht="16" x14ac:dyDescent="0.2">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print/cut  any extra components needed</v>
      </c>
      <c r="C20" s="13">
        <f ca="1">IFERROR(IF(LEN(DynamicTaskData[[#This Row],[Tasks]])=0,$B$11,INDEX(Tasks[],OFFSET('Chart Data'!$G11,ScrollingIncrement[scroll increment],0,1,1),2)),"")</f>
        <v>45294</v>
      </c>
      <c r="D20">
        <f ca="1">IFERROR(IF(LEN(DynamicTaskData[[#This Row],[Tasks]])=0,0,IF(AND('Chart Data'!$H11&lt;=$B$12,'Chart Data'!$I11&gt;=$B$12),ABS(OFFSET('Chart Data'!$H11,ScrollingIncrement[scroll increment],0,1,1)-$B$12)+1,OFFSET('Chart Data'!$K11,ScrollingIncrement[scroll increment],0,1,1))),"")</f>
        <v>3</v>
      </c>
      <c r="E20">
        <f ca="1">IFERROR(IF(LEN(DynamicTaskData[[#This Row],[Tasks]])=0,"",3),"")</f>
        <v>3</v>
      </c>
      <c r="G20" s="1" t="str">
        <f>IFERROR(IF(LEN('Chart Data'!D8)=0,"",IF(AND('Chart Data'!D8&lt;=$B$12,'Chart Data'!D8&gt;=$B$11-$D$11),'Chart Data'!E8,"")),"")</f>
        <v/>
      </c>
      <c r="H20" s="11">
        <f ca="1">IFERROR(IF(LEN(DynamicMilestoneData[[#This Row],[Milestones]])=0,$B$12,'Chart Data'!$D8),2)</f>
        <v>45290</v>
      </c>
      <c r="I20" t="str">
        <f>IFERROR(IF(LEN(DynamicMilestoneData[[#This Row],[Milestones]])=0,"",'Chart Data'!$C8),"")</f>
        <v/>
      </c>
    </row>
    <row r="21" spans="1:10" ht="16" x14ac:dyDescent="0.2">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trouble shoot code so far</v>
      </c>
      <c r="C21" s="13">
        <f ca="1">IFERROR(IF(LEN(DynamicTaskData[[#This Row],[Tasks]])=0,$B$11,INDEX(Tasks[],OFFSET('Chart Data'!$G12,ScrollingIncrement[scroll increment],0,1,1),2)),"")</f>
        <v>45296</v>
      </c>
      <c r="D21">
        <f ca="1">IFERROR(IF(LEN(DynamicTaskData[[#This Row],[Tasks]])=0,0,IF(AND('Chart Data'!$H12&lt;=$B$12,'Chart Data'!$I12&gt;=$B$12),ABS(OFFSET('Chart Data'!$H12,ScrollingIncrement[scroll increment],0,1,1)-$B$12)+1,OFFSET('Chart Data'!$K12,ScrollingIncrement[scroll increment],0,1,1))),"")</f>
        <v>2</v>
      </c>
      <c r="E21">
        <f ca="1">IFERROR(IF(LEN(DynamicTaskData[[#This Row],[Tasks]])=0,"",2),"")</f>
        <v>2</v>
      </c>
      <c r="G21" s="1" t="str">
        <f>IFERROR(IF(LEN('Chart Data'!D9)=0,"",IF(AND('Chart Data'!D9&lt;=$B$12,'Chart Data'!D9&gt;=$B$11-$D$11),'Chart Data'!E9,"")),"")</f>
        <v/>
      </c>
      <c r="H21" s="11">
        <f ca="1">IFERROR(IF(LEN(DynamicMilestoneData[[#This Row],[Milestones]])=0,$B$12,'Chart Data'!$D9),2)</f>
        <v>45290</v>
      </c>
      <c r="I21" t="str">
        <f>IFERROR(IF(LEN(DynamicMilestoneData[[#This Row],[Milestones]])=0,"",'Chart Data'!$C9),"")</f>
        <v/>
      </c>
    </row>
    <row r="22" spans="1:10" ht="16" x14ac:dyDescent="0.2">
      <c r="G22" s="1" t="str">
        <f>IFERROR(IF(LEN('Chart Data'!D10)=0,"",IF(AND('Chart Data'!D10&lt;=$B$12,'Chart Data'!D10&gt;=$B$11-$D$11),'Chart Data'!E10,"")),"")</f>
        <v/>
      </c>
      <c r="H22" s="11">
        <f ca="1">IFERROR(IF(LEN(DynamicMilestoneData[[#This Row],[Milestones]])=0,$B$12,'Chart Data'!$D10),2)</f>
        <v>45290</v>
      </c>
      <c r="I22" t="str">
        <f>IFERROR(IF(LEN(DynamicMilestoneData[[#This Row],[Milestones]])=0,"",'Chart Data'!$C10),"")</f>
        <v/>
      </c>
    </row>
    <row r="23" spans="1:10" ht="16" x14ac:dyDescent="0.2">
      <c r="G23" s="1" t="str">
        <f>IFERROR(IF(LEN('Chart Data'!D11)=0,"",IF(AND('Chart Data'!D11&lt;=$B$12,'Chart Data'!D11&gt;=$B$11-$D$11),'Chart Data'!E11,"")),"")</f>
        <v/>
      </c>
      <c r="H23" s="11">
        <f ca="1">IFERROR(IF(LEN(DynamicMilestoneData[[#This Row],[Milestones]])=0,$B$12,'Chart Data'!$D11),2)</f>
        <v>45290</v>
      </c>
      <c r="I23" t="str">
        <f>IFERROR(IF(LEN(DynamicMilestoneData[[#This Row],[Milestones]])=0,"",'Chart Data'!$C11),"")</f>
        <v/>
      </c>
    </row>
    <row r="24" spans="1:10" ht="16" x14ac:dyDescent="0.2">
      <c r="G24" s="1" t="str">
        <f>IFERROR(IF(LEN('Chart Data'!D12)=0,"",IF(AND('Chart Data'!D12&lt;=$B$12,'Chart Data'!D12&gt;=$B$11-$D$11),'Chart Data'!E12,"")),"")</f>
        <v/>
      </c>
      <c r="H24" s="11">
        <f ca="1">IFERROR(IF(LEN(DynamicMilestoneData[[#This Row],[Milestones]])=0,$B$12,'Chart Data'!$D12),2)</f>
        <v>45290</v>
      </c>
      <c r="I24" t="str">
        <f>IFERROR(IF(LEN(DynamicMilestoneData[[#This Row],[Milestones]])=0,"",'Chart Data'!$C12),"")</f>
        <v/>
      </c>
    </row>
    <row r="25" spans="1:10" ht="16" x14ac:dyDescent="0.2">
      <c r="G25" s="1" t="str">
        <f>IFERROR(IF(LEN('Chart Data'!D13)=0,"",IF(AND('Chart Data'!D13&lt;=$B$12,'Chart Data'!D13&gt;=$B$11-$D$11),'Chart Data'!E13,"")),"")</f>
        <v/>
      </c>
      <c r="H25" s="11">
        <f ca="1">IFERROR(IF(LEN(DynamicMilestoneData[[#This Row],[Milestones]])=0,$B$12,'Chart Data'!$D13),2)</f>
        <v>45290</v>
      </c>
      <c r="I25" t="str">
        <f>IFERROR(IF(LEN(DynamicMilestoneData[[#This Row],[Milestones]])=0,"",'Chart Data'!$C13),"")</f>
        <v/>
      </c>
    </row>
    <row r="26" spans="1:10" ht="16" x14ac:dyDescent="0.2">
      <c r="G26" s="1" t="str">
        <f>IFERROR(IF(LEN('Chart Data'!D14)=0,"",IF(AND('Chart Data'!D14&lt;=$B$12,'Chart Data'!D14&gt;=$B$11-$D$11),'Chart Data'!E14,"")),"")</f>
        <v/>
      </c>
      <c r="H26" s="11">
        <f ca="1">IFERROR(IF(LEN(DynamicMilestoneData[[#This Row],[Milestones]])=0,$B$12,'Chart Data'!$D14),2)</f>
        <v>45290</v>
      </c>
      <c r="I26" t="str">
        <f>IFERROR(IF(LEN(DynamicMilestoneData[[#This Row],[Milestones]])=0,"",'Chart Data'!$C14),"")</f>
        <v/>
      </c>
    </row>
    <row r="27" spans="1:10" ht="16" x14ac:dyDescent="0.2">
      <c r="G27" s="1" t="str">
        <f>IFERROR(IF(LEN('Chart Data'!D15)=0,"",IF(AND('Chart Data'!D15&lt;=$B$12,'Chart Data'!D15&gt;=$B$11-$D$11),'Chart Data'!E15,"")),"")</f>
        <v/>
      </c>
      <c r="H27" s="11">
        <f ca="1">IFERROR(IF(LEN(DynamicMilestoneData[[#This Row],[Milestones]])=0,$B$12,'Chart Data'!$D15),2)</f>
        <v>45290</v>
      </c>
      <c r="I27" t="str">
        <f>IFERROR(IF(LEN(DynamicMilestoneData[[#This Row],[Milestones]])=0,"",'Chart Data'!$C15),"")</f>
        <v/>
      </c>
    </row>
    <row r="28" spans="1:10" ht="16" x14ac:dyDescent="0.2">
      <c r="G28" s="1" t="str">
        <f>IFERROR(IF(LEN('Chart Data'!D16)=0,"",IF(AND('Chart Data'!D16&lt;=$B$12,'Chart Data'!D16&gt;=$B$11-$D$11),'Chart Data'!E16,"")),"")</f>
        <v/>
      </c>
      <c r="H28" s="11">
        <f ca="1">IFERROR(IF(LEN(DynamicMilestoneData[[#This Row],[Milestones]])=0,$B$12,'Chart Data'!$D16),2)</f>
        <v>45290</v>
      </c>
      <c r="I28" t="str">
        <f>IFERROR(IF(LEN(DynamicMilestoneData[[#This Row],[Milestones]])=0,"",'Chart Data'!$C16),"")</f>
        <v/>
      </c>
    </row>
    <row r="29" spans="1:10" ht="16" x14ac:dyDescent="0.2">
      <c r="G29" s="1" t="str">
        <f>IFERROR(IF(LEN('Chart Data'!D17)=0,"",IF(AND('Chart Data'!D17&lt;=$B$12,'Chart Data'!D17&gt;=$B$11-$D$11),'Chart Data'!E17,"")),"")</f>
        <v/>
      </c>
      <c r="H29" s="11">
        <f ca="1">IFERROR(IF(LEN(DynamicMilestoneData[[#This Row],[Milestones]])=0,$B$12,'Chart Data'!$D17),2)</f>
        <v>45290</v>
      </c>
      <c r="I29" t="str">
        <f>IFERROR(IF(LEN(DynamicMilestoneData[[#This Row],[Milestones]])=0,"",'Chart Data'!$C17),"")</f>
        <v/>
      </c>
    </row>
    <row r="30" spans="1:10" ht="16" x14ac:dyDescent="0.2">
      <c r="G30" s="1" t="str">
        <f>IFERROR(IF(LEN('Chart Data'!D18)=0,"",IF(AND('Chart Data'!D18&lt;=$B$12,'Chart Data'!D18&gt;=$B$11-$D$11),'Chart Data'!E18,"")),"")</f>
        <v/>
      </c>
      <c r="H30" s="11">
        <f ca="1">IFERROR(IF(LEN(DynamicMilestoneData[[#This Row],[Milestones]])=0,$B$12,'Chart Data'!$D18),2)</f>
        <v>45290</v>
      </c>
      <c r="I30" t="str">
        <f>IFERROR(IF(LEN(DynamicMilestoneData[[#This Row],[Milestones]])=0,"",'Chart Data'!$C18),"")</f>
        <v/>
      </c>
    </row>
    <row r="31" spans="1:10" ht="16" x14ac:dyDescent="0.2">
      <c r="G31" s="1" t="str">
        <f>IFERROR(IF(LEN('Chart Data'!D19)=0,"",IF(AND('Chart Data'!D19&lt;=$B$12,'Chart Data'!D19&gt;=$B$11-$D$11),'Chart Data'!E19,"")),"")</f>
        <v/>
      </c>
      <c r="H31" s="11">
        <f ca="1">IFERROR(IF(LEN(DynamicMilestoneData[[#This Row],[Milestones]])=0,$B$12,'Chart Data'!$D19),2)</f>
        <v>45290</v>
      </c>
      <c r="I31" t="str">
        <f>IFERROR(IF(LEN(DynamicMilestoneData[[#This Row],[Milestones]])=0,"",'Chart Data'!$C19),"")</f>
        <v/>
      </c>
    </row>
    <row r="32" spans="1:10" ht="16" x14ac:dyDescent="0.2">
      <c r="A32" s="7" t="s">
        <v>52</v>
      </c>
      <c r="G32" s="1" t="str">
        <f>IFERROR(IF(LEN('Chart Data'!D20)=0,"",IF(AND('Chart Data'!D20&lt;=$B$12,'Chart Data'!D20&gt;=$B$11-$D$11),'Chart Data'!E20,"")),"")</f>
        <v/>
      </c>
      <c r="H32" s="11">
        <f ca="1">IFERROR(IF(LEN(DynamicMilestoneData[[#This Row],[Milestones]])=0,$B$12,'Chart Data'!$D20),2)</f>
        <v>45290</v>
      </c>
      <c r="I32" t="str">
        <f>IFERROR(IF(LEN(DynamicMilestoneData[[#This Row],[Milestones]])=0,"",'Chart Data'!$C20),"")</f>
        <v/>
      </c>
      <c r="J32" t="s">
        <v>28</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685677-3F81-4E87-A370-96865E411A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31E9239-3E81-4BC4-8167-35A669CEB6CD}">
  <ds:schemaRefs>
    <ds:schemaRef ds:uri="http://schemas.microsoft.com/sharepoint/v3/contenttype/forms"/>
  </ds:schemaRefs>
</ds:datastoreItem>
</file>

<file path=customXml/itemProps3.xml><?xml version="1.0" encoding="utf-8"?>
<ds:datastoreItem xmlns:ds="http://schemas.openxmlformats.org/officeDocument/2006/customXml" ds:itemID="{887AE270-8770-467B-9010-1FC30BCDB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Chart Data</vt:lpstr>
      <vt:lpstr>Gantt Chart</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2023-12-15T02:09:55Z</cp:lastPrinted>
  <dcterms:created xsi:type="dcterms:W3CDTF">2022-11-10T06:22:51Z</dcterms:created>
  <dcterms:modified xsi:type="dcterms:W3CDTF">2023-12-15T02:14:52Z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