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umblebee/O.lurida_QuantSeq-2020/qc-processing/"/>
    </mc:Choice>
  </mc:AlternateContent>
  <xr:revisionPtr revIDLastSave="0" documentId="13_ncr:1_{494E0A36-AA91-C140-BC82-5FA316CCF0E6}" xr6:coauthVersionLast="43" xr6:coauthVersionMax="43" xr10:uidLastSave="{00000000-0000-0000-0000-000000000000}"/>
  <bookViews>
    <workbookView xWindow="0" yWindow="460" windowWidth="28800" windowHeight="17540" xr2:uid="{8289BE14-DECF-484B-A9B3-A397889BE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1" l="1"/>
  <c r="B40" i="1" l="1"/>
  <c r="D97" i="1"/>
  <c r="C97" i="1"/>
  <c r="B97" i="1"/>
  <c r="K80" i="1"/>
  <c r="D92" i="1" s="1"/>
  <c r="K85" i="1"/>
  <c r="D96" i="1" s="1"/>
  <c r="K88" i="1"/>
  <c r="D98" i="1" s="1"/>
  <c r="D99" i="1" s="1"/>
  <c r="K35" i="1"/>
  <c r="C92" i="1" s="1"/>
  <c r="K47" i="1"/>
  <c r="C98" i="1" s="1"/>
  <c r="C99" i="1" s="1"/>
  <c r="K17" i="1"/>
  <c r="B98" i="1" s="1"/>
  <c r="B99" i="1" s="1"/>
  <c r="J47" i="1"/>
  <c r="J46" i="1"/>
  <c r="J45" i="1"/>
  <c r="J88" i="1"/>
  <c r="J87" i="1"/>
  <c r="J86" i="1"/>
  <c r="K2" i="1"/>
  <c r="B92" i="1" s="1"/>
  <c r="J16" i="1"/>
  <c r="J17" i="1"/>
  <c r="J85" i="1"/>
  <c r="J84" i="1"/>
  <c r="D95" i="1" s="1"/>
  <c r="J83" i="1"/>
  <c r="J82" i="1"/>
  <c r="J81" i="1"/>
  <c r="J80" i="1"/>
  <c r="J15" i="1"/>
  <c r="J44" i="1"/>
  <c r="J43" i="1"/>
  <c r="J41" i="1"/>
  <c r="J42" i="1"/>
  <c r="J74" i="1"/>
  <c r="J73" i="1"/>
  <c r="J72" i="1"/>
  <c r="J71" i="1"/>
  <c r="J70" i="1"/>
  <c r="I75" i="1"/>
  <c r="H75" i="1"/>
  <c r="G75" i="1"/>
  <c r="F75" i="1"/>
  <c r="E75" i="1"/>
  <c r="D75" i="1"/>
  <c r="C75" i="1"/>
  <c r="B75" i="1"/>
  <c r="I65" i="1"/>
  <c r="H65" i="1"/>
  <c r="G65" i="1"/>
  <c r="F65" i="1"/>
  <c r="E65" i="1"/>
  <c r="D65" i="1"/>
  <c r="C65" i="1"/>
  <c r="B65" i="1"/>
  <c r="I55" i="1"/>
  <c r="H55" i="1"/>
  <c r="G55" i="1"/>
  <c r="F55" i="1"/>
  <c r="E55" i="1"/>
  <c r="D55" i="1"/>
  <c r="C55" i="1"/>
  <c r="B55" i="1"/>
  <c r="I40" i="1"/>
  <c r="H40" i="1"/>
  <c r="G40" i="1"/>
  <c r="F40" i="1"/>
  <c r="E40" i="1"/>
  <c r="D40" i="1"/>
  <c r="C40" i="1"/>
  <c r="G32" i="1"/>
  <c r="J64" i="1"/>
  <c r="J63" i="1"/>
  <c r="J62" i="1"/>
  <c r="J61" i="1"/>
  <c r="J60" i="1"/>
  <c r="J54" i="1"/>
  <c r="J53" i="1"/>
  <c r="J52" i="1"/>
  <c r="J51" i="1"/>
  <c r="J50" i="1"/>
  <c r="I13" i="1"/>
  <c r="I14" i="1" s="1"/>
  <c r="H13" i="1"/>
  <c r="H14" i="1" s="1"/>
  <c r="F13" i="1"/>
  <c r="F14" i="1" s="1"/>
  <c r="E13" i="1"/>
  <c r="E14" i="1" s="1"/>
  <c r="D13" i="1"/>
  <c r="D14" i="1" s="1"/>
  <c r="C13" i="1"/>
  <c r="C14" i="1" s="1"/>
  <c r="B13" i="1"/>
  <c r="B14" i="1" s="1"/>
  <c r="I31" i="1"/>
  <c r="I32" i="1" s="1"/>
  <c r="H31" i="1"/>
  <c r="H32" i="1" s="1"/>
  <c r="F31" i="1"/>
  <c r="F32" i="1" s="1"/>
  <c r="E31" i="1"/>
  <c r="E32" i="1" s="1"/>
  <c r="D31" i="1"/>
  <c r="D32" i="1" s="1"/>
  <c r="C31" i="1"/>
  <c r="C32" i="1" s="1"/>
  <c r="B31" i="1"/>
  <c r="B32" i="1" s="1"/>
  <c r="J39" i="1"/>
  <c r="C95" i="1" s="1"/>
  <c r="J38" i="1"/>
  <c r="C94" i="1" s="1"/>
  <c r="J37" i="1"/>
  <c r="C93" i="1" s="1"/>
  <c r="J36" i="1"/>
  <c r="J35" i="1"/>
  <c r="J30" i="1"/>
  <c r="J29" i="1"/>
  <c r="J28" i="1"/>
  <c r="J27" i="1"/>
  <c r="J26" i="1"/>
  <c r="J25" i="1"/>
  <c r="J24" i="1"/>
  <c r="J23" i="1"/>
  <c r="J22" i="1"/>
  <c r="J21" i="1"/>
  <c r="J20" i="1"/>
  <c r="J12" i="1"/>
  <c r="J11" i="1"/>
  <c r="J10" i="1"/>
  <c r="J9" i="1"/>
  <c r="B94" i="1" s="1"/>
  <c r="J8" i="1"/>
  <c r="J7" i="1"/>
  <c r="J6" i="1"/>
  <c r="J5" i="1"/>
  <c r="J4" i="1"/>
  <c r="B93" i="1" s="1"/>
  <c r="J3" i="1"/>
  <c r="J2" i="1"/>
  <c r="K40" i="1" l="1"/>
  <c r="C96" i="1" s="1"/>
  <c r="K14" i="1"/>
  <c r="B96" i="1" s="1"/>
  <c r="J13" i="1"/>
  <c r="J40" i="1"/>
  <c r="J65" i="1"/>
  <c r="J75" i="1"/>
  <c r="J55" i="1"/>
  <c r="J31" i="1"/>
  <c r="J14" i="1" l="1"/>
  <c r="B95" i="1"/>
  <c r="J32" i="1"/>
</calcChain>
</file>

<file path=xl/sharedStrings.xml><?xml version="1.0" encoding="utf-8"?>
<sst xmlns="http://schemas.openxmlformats.org/spreadsheetml/2006/main" count="138" uniqueCount="54">
  <si>
    <t>STAR</t>
  </si>
  <si>
    <t>Salmon</t>
  </si>
  <si>
    <t># input reads</t>
  </si>
  <si>
    <t>Average input read length</t>
  </si>
  <si>
    <t>Uniquely mapped reads %</t>
  </si>
  <si>
    <t>Average mapped length</t>
  </si>
  <si>
    <t>Mismatch rate per base, %</t>
  </si>
  <si>
    <t>Deletion rate per base</t>
  </si>
  <si>
    <t xml:space="preserve"> Insertion rate per base</t>
  </si>
  <si>
    <t>% of reads mapped to multiple loci</t>
  </si>
  <si>
    <t>% of reads mapped to too many loci</t>
  </si>
  <si>
    <t>% of reads unmapped: too many mismatches</t>
  </si>
  <si>
    <t>% of reads unmapped: too short</t>
  </si>
  <si>
    <t>NA</t>
  </si>
  <si>
    <t xml:space="preserve">STAR - relaxed for length </t>
  </si>
  <si>
    <t>Uniquely mapped read %</t>
  </si>
  <si>
    <t>Unmapped read %</t>
  </si>
  <si>
    <t>Multi-mapped read %</t>
  </si>
  <si>
    <t>Average</t>
  </si>
  <si>
    <t>Overall alignment rate</t>
  </si>
  <si>
    <t>Bowtie: --very-sensitive-local</t>
  </si>
  <si>
    <t>Bowtie: hard trimmed + --sensitive</t>
  </si>
  <si>
    <t>Total # aligned reads</t>
  </si>
  <si>
    <t>Bowtie: hard trimmed + --very-sensitive</t>
  </si>
  <si>
    <t>% Multi-mapped reads</t>
  </si>
  <si>
    <t># aligned reads</t>
  </si>
  <si>
    <t># gene counts</t>
  </si>
  <si>
    <t># gene counts after pre-screening</t>
  </si>
  <si>
    <t>% Assigned reads Stringtie GTF</t>
  </si>
  <si>
    <t>Successfully assigned to Stringtie GTF</t>
  </si>
  <si>
    <t>% Assigned read gene GFF+2kb</t>
  </si>
  <si>
    <t>Successfully assigned to gene GFF+2kb</t>
  </si>
  <si>
    <t># genes ID'd in samples</t>
  </si>
  <si>
    <t>Total fragments encountered</t>
  </si>
  <si>
    <t># mappings discarded b/c alignment score</t>
  </si>
  <si>
    <t># fragments discarded b/c alignment score</t>
  </si>
  <si>
    <t># fragments discarded b/c best-mapped to decoys</t>
  </si>
  <si>
    <t>Total mapping %</t>
  </si>
  <si>
    <t>Total fragments mapped</t>
  </si>
  <si>
    <t># genes ID'd after filtering</t>
  </si>
  <si>
    <t>Sum across samples</t>
  </si>
  <si>
    <t>Sum</t>
  </si>
  <si>
    <t># counts in genes</t>
  </si>
  <si>
    <t># counts in genes after pre-screening</t>
  </si>
  <si>
    <t>&lt;- total unique genes</t>
  </si>
  <si>
    <t>SUMMARY</t>
  </si>
  <si>
    <t xml:space="preserve">Total no. input reads </t>
  </si>
  <si>
    <t>Average % uniquely mapped reads</t>
  </si>
  <si>
    <t>441 (error)</t>
  </si>
  <si>
    <t>Bowtie</t>
  </si>
  <si>
    <t>*Note: sample 441 not included in any summary b/c error in STAR</t>
  </si>
  <si>
    <t>Bowtie: (pre-set options: --sensitive-local)</t>
  </si>
  <si>
    <t>Salmon (using decoy-aware transcriptome)</t>
  </si>
  <si>
    <t>STAR (using suggested QuantSeq settings)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</si>
</sst>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0" borderId="0" xfId="0" applyFont="1"/>
    <xf numFmtId="0" fontId="0" fillId="7" borderId="0" xfId="0" applyFill="1" applyBorder="1"/>
    <xf numFmtId="0" fontId="3" fillId="0" borderId="0" xfId="0" applyFont="1"/>
    <xf numFmtId="0" fontId="0" fillId="5" borderId="0" xfId="0" applyFill="1" applyBorder="1"/>
    <xf numFmtId="0" fontId="2" fillId="5" borderId="0" xfId="0" applyFont="1" applyFill="1" applyBorder="1"/>
    <xf numFmtId="0" fontId="0" fillId="6" borderId="0" xfId="0" applyFill="1" applyBorder="1"/>
    <xf numFmtId="0" fontId="2" fillId="6" borderId="0" xfId="0" applyFont="1" applyFill="1" applyBorder="1"/>
    <xf numFmtId="0" fontId="0" fillId="0" borderId="0" xfId="0" applyAlignment="1">
      <alignment horizontal="right"/>
    </xf>
    <xf numFmtId="165" fontId="0" fillId="6" borderId="0" xfId="1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165" fontId="2" fillId="6" borderId="0" xfId="1" applyNumberFormat="1" applyFont="1" applyFill="1" applyBorder="1" applyAlignment="1">
      <alignment horizontal="right"/>
    </xf>
    <xf numFmtId="165" fontId="1" fillId="6" borderId="0" xfId="1" applyNumberFormat="1" applyFont="1" applyFill="1" applyBorder="1" applyAlignment="1">
      <alignment horizontal="right"/>
    </xf>
    <xf numFmtId="165" fontId="3" fillId="6" borderId="0" xfId="1" applyNumberFormat="1" applyFont="1" applyFill="1" applyBorder="1" applyAlignment="1">
      <alignment horizontal="right"/>
    </xf>
    <xf numFmtId="2" fontId="5" fillId="9" borderId="0" xfId="0" applyNumberFormat="1" applyFont="1" applyFill="1" applyBorder="1" applyAlignment="1">
      <alignment horizontal="right"/>
    </xf>
    <xf numFmtId="166" fontId="3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 applyAlignment="1">
      <alignment horizontal="right"/>
    </xf>
    <xf numFmtId="43" fontId="5" fillId="9" borderId="0" xfId="1" applyNumberFormat="1" applyFont="1" applyFill="1" applyBorder="1" applyAlignment="1">
      <alignment horizontal="right"/>
    </xf>
    <xf numFmtId="3" fontId="2" fillId="6" borderId="0" xfId="0" applyNumberFormat="1" applyFont="1" applyFill="1" applyBorder="1" applyAlignment="1">
      <alignment horizontal="right"/>
    </xf>
    <xf numFmtId="3" fontId="3" fillId="6" borderId="0" xfId="0" applyNumberFormat="1" applyFont="1" applyFill="1" applyBorder="1" applyAlignment="1">
      <alignment horizontal="right"/>
    </xf>
    <xf numFmtId="0" fontId="0" fillId="5" borderId="0" xfId="0" applyFill="1" applyAlignment="1">
      <alignment horizontal="right"/>
    </xf>
    <xf numFmtId="165" fontId="0" fillId="5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43" fontId="0" fillId="5" borderId="0" xfId="1" applyFont="1" applyFill="1" applyAlignment="1">
      <alignment horizontal="right"/>
    </xf>
    <xf numFmtId="43" fontId="0" fillId="0" borderId="0" xfId="1" applyFont="1" applyAlignment="1">
      <alignment horizontal="right"/>
    </xf>
    <xf numFmtId="164" fontId="0" fillId="5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5" borderId="0" xfId="1" applyNumberFormat="1" applyFont="1" applyFill="1" applyAlignment="1">
      <alignment horizontal="right"/>
    </xf>
    <xf numFmtId="43" fontId="0" fillId="0" borderId="0" xfId="1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43" fontId="2" fillId="5" borderId="0" xfId="1" applyNumberFormat="1" applyFont="1" applyFill="1" applyAlignment="1">
      <alignment horizontal="right"/>
    </xf>
    <xf numFmtId="43" fontId="2" fillId="0" borderId="0" xfId="1" applyNumberFormat="1" applyFont="1" applyAlignment="1">
      <alignment horizontal="right"/>
    </xf>
    <xf numFmtId="165" fontId="2" fillId="5" borderId="0" xfId="1" applyNumberFormat="1" applyFont="1" applyFill="1" applyAlignment="1">
      <alignment horizontal="right"/>
    </xf>
    <xf numFmtId="165" fontId="0" fillId="5" borderId="0" xfId="1" applyNumberFormat="1" applyFont="1" applyFill="1" applyBorder="1" applyAlignment="1">
      <alignment horizontal="right"/>
    </xf>
    <xf numFmtId="165" fontId="3" fillId="5" borderId="0" xfId="1" applyNumberFormat="1" applyFon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4" fontId="3" fillId="5" borderId="0" xfId="1" applyNumberFormat="1" applyFont="1" applyFill="1" applyBorder="1" applyAlignment="1">
      <alignment horizontal="right"/>
    </xf>
    <xf numFmtId="164" fontId="6" fillId="10" borderId="0" xfId="1" applyNumberFormat="1" applyFont="1" applyFill="1" applyBorder="1" applyAlignment="1">
      <alignment horizontal="right"/>
    </xf>
    <xf numFmtId="164" fontId="5" fillId="10" borderId="0" xfId="1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0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right"/>
    </xf>
    <xf numFmtId="165" fontId="1" fillId="5" borderId="0" xfId="1" applyNumberFormat="1" applyFont="1" applyFill="1" applyBorder="1" applyAlignment="1">
      <alignment horizontal="right"/>
    </xf>
    <xf numFmtId="164" fontId="1" fillId="5" borderId="0" xfId="1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165" fontId="0" fillId="4" borderId="0" xfId="1" applyNumberFormat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4" fontId="2" fillId="4" borderId="0" xfId="1" applyNumberFormat="1" applyFont="1" applyFill="1" applyAlignment="1">
      <alignment horizontal="right"/>
    </xf>
    <xf numFmtId="165" fontId="2" fillId="4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1" applyNumberFormat="1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165" fontId="0" fillId="7" borderId="0" xfId="1" applyNumberFormat="1" applyFont="1" applyFill="1" applyBorder="1" applyAlignment="1">
      <alignment horizontal="right"/>
    </xf>
    <xf numFmtId="165" fontId="3" fillId="7" borderId="0" xfId="1" applyNumberFormat="1" applyFont="1" applyFill="1" applyBorder="1" applyAlignment="1">
      <alignment horizontal="right"/>
    </xf>
    <xf numFmtId="164" fontId="0" fillId="7" borderId="0" xfId="1" applyNumberFormat="1" applyFont="1" applyFill="1" applyBorder="1" applyAlignment="1">
      <alignment horizontal="right"/>
    </xf>
    <xf numFmtId="164" fontId="5" fillId="11" borderId="0" xfId="1" applyNumberFormat="1" applyFont="1" applyFill="1" applyBorder="1" applyAlignment="1">
      <alignment horizontal="right"/>
    </xf>
    <xf numFmtId="3" fontId="0" fillId="7" borderId="0" xfId="0" applyNumberFormat="1" applyFont="1" applyFill="1" applyBorder="1" applyAlignment="1">
      <alignment horizontal="right"/>
    </xf>
    <xf numFmtId="165" fontId="1" fillId="7" borderId="0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5" xfId="0" applyNumberFormat="1" applyFont="1" applyFill="1" applyBorder="1"/>
    <xf numFmtId="2" fontId="9" fillId="2" borderId="0" xfId="0" applyNumberFormat="1" applyFont="1" applyFill="1" applyBorder="1" applyAlignment="1">
      <alignment horizontal="right"/>
    </xf>
    <xf numFmtId="164" fontId="9" fillId="2" borderId="0" xfId="0" applyNumberFormat="1" applyFont="1" applyFill="1" applyBorder="1"/>
    <xf numFmtId="0" fontId="9" fillId="2" borderId="5" xfId="0" applyFont="1" applyFill="1" applyBorder="1" applyAlignment="1">
      <alignment horizontal="right"/>
    </xf>
    <xf numFmtId="164" fontId="9" fillId="2" borderId="5" xfId="0" applyNumberFormat="1" applyFont="1" applyFill="1" applyBorder="1"/>
    <xf numFmtId="165" fontId="9" fillId="2" borderId="7" xfId="0" applyNumberFormat="1" applyFont="1" applyFill="1" applyBorder="1" applyAlignment="1">
      <alignment horizontal="right"/>
    </xf>
    <xf numFmtId="165" fontId="9" fillId="2" borderId="7" xfId="0" applyNumberFormat="1" applyFont="1" applyFill="1" applyBorder="1"/>
    <xf numFmtId="165" fontId="9" fillId="2" borderId="8" xfId="0" applyNumberFormat="1" applyFont="1" applyFill="1" applyBorder="1"/>
    <xf numFmtId="0" fontId="8" fillId="2" borderId="4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6" xfId="0" applyFont="1" applyFill="1" applyBorder="1"/>
    <xf numFmtId="0" fontId="2" fillId="7" borderId="0" xfId="0" applyFont="1" applyFill="1" applyBorder="1"/>
    <xf numFmtId="4" fontId="0" fillId="7" borderId="0" xfId="0" applyNumberFormat="1" applyFont="1" applyFill="1" applyBorder="1" applyAlignment="1">
      <alignment horizontal="right"/>
    </xf>
    <xf numFmtId="165" fontId="5" fillId="11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4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0" fillId="0" borderId="0" xfId="0" applyFill="1"/>
    <xf numFmtId="165" fontId="5" fillId="9" borderId="0" xfId="1" applyNumberFormat="1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43" fontId="7" fillId="6" borderId="0" xfId="1" applyNumberFormat="1" applyFont="1" applyFill="1" applyBorder="1" applyAlignment="1">
      <alignment horizontal="right"/>
    </xf>
    <xf numFmtId="0" fontId="0" fillId="6" borderId="0" xfId="0" applyFont="1" applyFill="1" applyBorder="1"/>
    <xf numFmtId="165" fontId="5" fillId="10" borderId="0" xfId="0" applyNumberFormat="1" applyFont="1" applyFill="1" applyBorder="1" applyAlignment="1">
      <alignment horizontal="right"/>
    </xf>
    <xf numFmtId="0" fontId="2" fillId="7" borderId="0" xfId="0" applyFont="1" applyFill="1" applyBorder="1" applyAlignment="1">
      <alignment wrapText="1"/>
    </xf>
    <xf numFmtId="0" fontId="4" fillId="8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right" wrapText="1"/>
    </xf>
    <xf numFmtId="165" fontId="6" fillId="11" borderId="0" xfId="0" applyNumberFormat="1" applyFont="1" applyFill="1" applyBorder="1" applyAlignment="1">
      <alignment horizontal="right"/>
    </xf>
    <xf numFmtId="165" fontId="3" fillId="7" borderId="0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165" fontId="5" fillId="11" borderId="0" xfId="1" applyNumberFormat="1" applyFont="1" applyFill="1" applyBorder="1" applyAlignment="1">
      <alignment horizontal="right"/>
    </xf>
    <xf numFmtId="0" fontId="7" fillId="5" borderId="0" xfId="0" applyFont="1" applyFill="1" applyBorder="1" applyAlignment="1">
      <alignment horizontal="right"/>
    </xf>
    <xf numFmtId="165" fontId="5" fillId="10" borderId="0" xfId="1" applyNumberFormat="1" applyFont="1" applyFill="1" applyBorder="1" applyAlignment="1">
      <alignment horizontal="right"/>
    </xf>
    <xf numFmtId="164" fontId="7" fillId="5" borderId="0" xfId="1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0" fillId="5" borderId="0" xfId="0" applyFont="1" applyFill="1" applyBorder="1"/>
    <xf numFmtId="164" fontId="9" fillId="2" borderId="0" xfId="0" applyNumberFormat="1" applyFont="1" applyFill="1" applyBorder="1" applyAlignment="1">
      <alignment horizontal="right"/>
    </xf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FF69-0F4D-2244-90D0-A29E372E7118}">
  <dimension ref="A1:L100"/>
  <sheetViews>
    <sheetView tabSelected="1" topLeftCell="A59" workbookViewId="0">
      <selection activeCell="C79" sqref="C79"/>
    </sheetView>
  </sheetViews>
  <sheetFormatPr baseColWidth="10" defaultRowHeight="16" x14ac:dyDescent="0.2"/>
  <cols>
    <col min="1" max="1" width="42.83203125" customWidth="1"/>
    <col min="2" max="3" width="17.1640625" bestFit="1" customWidth="1"/>
    <col min="4" max="4" width="13.83203125" customWidth="1"/>
    <col min="5" max="5" width="13" bestFit="1" customWidth="1"/>
    <col min="6" max="6" width="17.1640625" bestFit="1" customWidth="1"/>
    <col min="7" max="7" width="17.33203125" hidden="1" customWidth="1"/>
    <col min="8" max="10" width="17.1640625" bestFit="1" customWidth="1"/>
    <col min="11" max="11" width="21" customWidth="1"/>
  </cols>
  <sheetData>
    <row r="1" spans="1:12" x14ac:dyDescent="0.2">
      <c r="A1" s="20" t="s">
        <v>53</v>
      </c>
      <c r="B1" s="24">
        <v>141</v>
      </c>
      <c r="C1" s="24">
        <v>159</v>
      </c>
      <c r="D1" s="24">
        <v>302</v>
      </c>
      <c r="E1" s="24">
        <v>331</v>
      </c>
      <c r="F1" s="24">
        <v>34</v>
      </c>
      <c r="G1" s="24" t="s">
        <v>48</v>
      </c>
      <c r="H1" s="24">
        <v>483</v>
      </c>
      <c r="I1" s="24">
        <v>563</v>
      </c>
      <c r="J1" s="109" t="s">
        <v>18</v>
      </c>
      <c r="K1" s="109" t="s">
        <v>40</v>
      </c>
    </row>
    <row r="2" spans="1:12" x14ac:dyDescent="0.2">
      <c r="A2" s="19" t="s">
        <v>2</v>
      </c>
      <c r="B2" s="22">
        <v>1974587</v>
      </c>
      <c r="C2" s="22">
        <v>9025275</v>
      </c>
      <c r="D2" s="22">
        <v>9834992</v>
      </c>
      <c r="E2" s="22">
        <v>6491194</v>
      </c>
      <c r="F2" s="22">
        <v>6737872</v>
      </c>
      <c r="G2" s="22" t="s">
        <v>13</v>
      </c>
      <c r="H2" s="22">
        <v>5681617</v>
      </c>
      <c r="I2" s="22">
        <v>8250108</v>
      </c>
      <c r="J2" s="27">
        <f>AVERAGE(B2:I2)</f>
        <v>6856520.7142857146</v>
      </c>
      <c r="K2" s="108">
        <f>SUM(B2:I2)</f>
        <v>47995645</v>
      </c>
    </row>
    <row r="3" spans="1:12" x14ac:dyDescent="0.2">
      <c r="A3" s="19" t="s">
        <v>3</v>
      </c>
      <c r="B3" s="23">
        <v>82</v>
      </c>
      <c r="C3" s="23">
        <v>79</v>
      </c>
      <c r="D3" s="23">
        <v>71</v>
      </c>
      <c r="E3" s="23">
        <v>79</v>
      </c>
      <c r="F3" s="23">
        <v>82</v>
      </c>
      <c r="G3" s="23" t="s">
        <v>13</v>
      </c>
      <c r="H3" s="23">
        <v>65</v>
      </c>
      <c r="I3" s="23">
        <v>85</v>
      </c>
      <c r="J3" s="27">
        <f t="shared" ref="J3:J12" si="0">AVERAGE(B3:I3)</f>
        <v>77.571428571428569</v>
      </c>
      <c r="K3" s="27"/>
    </row>
    <row r="4" spans="1:12" x14ac:dyDescent="0.2">
      <c r="A4" s="19" t="s">
        <v>4</v>
      </c>
      <c r="B4" s="23">
        <v>61.25</v>
      </c>
      <c r="C4" s="23">
        <v>64.38</v>
      </c>
      <c r="D4" s="23">
        <v>67.989999999999995</v>
      </c>
      <c r="E4" s="23">
        <v>53.68</v>
      </c>
      <c r="F4" s="23">
        <v>54.53</v>
      </c>
      <c r="G4" s="23" t="s">
        <v>13</v>
      </c>
      <c r="H4" s="23">
        <v>56.51</v>
      </c>
      <c r="I4" s="23">
        <v>49.19</v>
      </c>
      <c r="J4" s="28">
        <f t="shared" si="0"/>
        <v>58.21857142857143</v>
      </c>
      <c r="K4" s="30"/>
    </row>
    <row r="5" spans="1:12" x14ac:dyDescent="0.2">
      <c r="A5" s="19" t="s">
        <v>5</v>
      </c>
      <c r="B5" s="23">
        <v>80.069999999999993</v>
      </c>
      <c r="C5" s="23">
        <v>77.739999999999995</v>
      </c>
      <c r="D5" s="23">
        <v>69.400000000000006</v>
      </c>
      <c r="E5" s="23">
        <v>74.17</v>
      </c>
      <c r="F5" s="23">
        <v>77.040000000000006</v>
      </c>
      <c r="G5" s="23" t="s">
        <v>13</v>
      </c>
      <c r="H5" s="23">
        <v>61.3</v>
      </c>
      <c r="I5" s="23">
        <v>80.8</v>
      </c>
      <c r="J5" s="29">
        <f t="shared" si="0"/>
        <v>74.36</v>
      </c>
      <c r="K5" s="29"/>
    </row>
    <row r="6" spans="1:12" x14ac:dyDescent="0.2">
      <c r="A6" s="19" t="s">
        <v>6</v>
      </c>
      <c r="B6" s="23">
        <v>1.19</v>
      </c>
      <c r="C6" s="23">
        <v>1.01</v>
      </c>
      <c r="D6" s="23">
        <v>1.33</v>
      </c>
      <c r="E6" s="23">
        <v>1.93</v>
      </c>
      <c r="F6" s="23">
        <v>2.61</v>
      </c>
      <c r="G6" s="23" t="s">
        <v>13</v>
      </c>
      <c r="H6" s="23">
        <v>1.17</v>
      </c>
      <c r="I6" s="23">
        <v>0.81</v>
      </c>
      <c r="J6" s="30">
        <f t="shared" si="0"/>
        <v>1.4357142857142857</v>
      </c>
      <c r="K6" s="30"/>
    </row>
    <row r="7" spans="1:12" x14ac:dyDescent="0.2">
      <c r="A7" s="19" t="s">
        <v>7</v>
      </c>
      <c r="B7" s="23">
        <v>0.1</v>
      </c>
      <c r="C7" s="23">
        <v>0.08</v>
      </c>
      <c r="D7" s="23">
        <v>0.09</v>
      </c>
      <c r="E7" s="23">
        <v>0.13</v>
      </c>
      <c r="F7" s="23">
        <v>0.09</v>
      </c>
      <c r="G7" s="23" t="s">
        <v>13</v>
      </c>
      <c r="H7" s="23">
        <v>0.08</v>
      </c>
      <c r="I7" s="23">
        <v>0.1</v>
      </c>
      <c r="J7" s="30">
        <f t="shared" si="0"/>
        <v>9.571428571428571E-2</v>
      </c>
      <c r="K7" s="30"/>
    </row>
    <row r="8" spans="1:12" x14ac:dyDescent="0.2">
      <c r="A8" s="19" t="s">
        <v>8</v>
      </c>
      <c r="B8" s="23">
        <v>0.05</v>
      </c>
      <c r="C8" s="23">
        <v>0.04</v>
      </c>
      <c r="D8" s="23">
        <v>0.04</v>
      </c>
      <c r="E8" s="23">
        <v>0.08</v>
      </c>
      <c r="F8" s="23">
        <v>0.11</v>
      </c>
      <c r="G8" s="23" t="s">
        <v>13</v>
      </c>
      <c r="H8" s="23">
        <v>0.04</v>
      </c>
      <c r="I8" s="23">
        <v>0.04</v>
      </c>
      <c r="J8" s="30">
        <f t="shared" si="0"/>
        <v>5.7142857142857141E-2</v>
      </c>
      <c r="K8" s="30"/>
    </row>
    <row r="9" spans="1:12" x14ac:dyDescent="0.2">
      <c r="A9" s="19" t="s">
        <v>9</v>
      </c>
      <c r="B9" s="23">
        <v>3.26</v>
      </c>
      <c r="C9" s="23">
        <v>2.66</v>
      </c>
      <c r="D9" s="23">
        <v>7.16</v>
      </c>
      <c r="E9" s="23">
        <v>5.24</v>
      </c>
      <c r="F9" s="23">
        <v>3.72</v>
      </c>
      <c r="G9" s="23" t="s">
        <v>13</v>
      </c>
      <c r="H9" s="23">
        <v>5.13</v>
      </c>
      <c r="I9" s="23">
        <v>1.46</v>
      </c>
      <c r="J9" s="28">
        <f t="shared" si="0"/>
        <v>4.09</v>
      </c>
      <c r="K9" s="30"/>
    </row>
    <row r="10" spans="1:12" x14ac:dyDescent="0.2">
      <c r="A10" s="19" t="s">
        <v>10</v>
      </c>
      <c r="B10" s="23">
        <v>0.04</v>
      </c>
      <c r="C10" s="23">
        <v>0.02</v>
      </c>
      <c r="D10" s="23">
        <v>0.05</v>
      </c>
      <c r="E10" s="23">
        <v>0.09</v>
      </c>
      <c r="F10" s="23">
        <v>0.06</v>
      </c>
      <c r="G10" s="23" t="s">
        <v>13</v>
      </c>
      <c r="H10" s="23">
        <v>0.1</v>
      </c>
      <c r="I10" s="23">
        <v>0.01</v>
      </c>
      <c r="J10" s="30">
        <f t="shared" si="0"/>
        <v>5.2857142857142859E-2</v>
      </c>
      <c r="K10" s="30"/>
    </row>
    <row r="11" spans="1:12" x14ac:dyDescent="0.2">
      <c r="A11" s="19" t="s">
        <v>11</v>
      </c>
      <c r="B11" s="23">
        <v>0.06</v>
      </c>
      <c r="C11" s="23">
        <v>0.03</v>
      </c>
      <c r="D11" s="23">
        <v>0.05</v>
      </c>
      <c r="E11" s="23">
        <v>0.15</v>
      </c>
      <c r="F11" s="23">
        <v>0.32</v>
      </c>
      <c r="G11" s="23" t="s">
        <v>13</v>
      </c>
      <c r="H11" s="23">
        <v>0.02</v>
      </c>
      <c r="I11" s="23">
        <v>0.03</v>
      </c>
      <c r="J11" s="30">
        <f t="shared" si="0"/>
        <v>9.4285714285714306E-2</v>
      </c>
      <c r="K11" s="30"/>
    </row>
    <row r="12" spans="1:12" x14ac:dyDescent="0.2">
      <c r="A12" s="19" t="s">
        <v>12</v>
      </c>
      <c r="B12" s="23">
        <v>35.380000000000003</v>
      </c>
      <c r="C12" s="23">
        <v>32.909999999999997</v>
      </c>
      <c r="D12" s="23">
        <v>24.53</v>
      </c>
      <c r="E12" s="23">
        <v>40.18</v>
      </c>
      <c r="F12" s="23">
        <v>41.35</v>
      </c>
      <c r="G12" s="23" t="s">
        <v>13</v>
      </c>
      <c r="H12" s="23">
        <v>38.19</v>
      </c>
      <c r="I12" s="23">
        <v>49.31</v>
      </c>
      <c r="J12" s="30">
        <f t="shared" si="0"/>
        <v>37.407142857142858</v>
      </c>
      <c r="K12" s="30"/>
    </row>
    <row r="13" spans="1:12" x14ac:dyDescent="0.2">
      <c r="A13" s="20" t="s">
        <v>19</v>
      </c>
      <c r="B13" s="24">
        <f>SUM(B4,B9)</f>
        <v>64.510000000000005</v>
      </c>
      <c r="C13" s="24">
        <f>SUM(C4,C9)</f>
        <v>67.039999999999992</v>
      </c>
      <c r="D13" s="24">
        <f>SUM(D4,D9)</f>
        <v>75.149999999999991</v>
      </c>
      <c r="E13" s="24">
        <f>SUM(E4,E9)</f>
        <v>58.92</v>
      </c>
      <c r="F13" s="24">
        <f>SUM(F4,F9)</f>
        <v>58.25</v>
      </c>
      <c r="G13" s="24" t="s">
        <v>13</v>
      </c>
      <c r="H13" s="24">
        <f>SUM(H4,H9)</f>
        <v>61.64</v>
      </c>
      <c r="I13" s="24">
        <f>SUM(I4,I9)</f>
        <v>50.65</v>
      </c>
      <c r="J13" s="31">
        <f>SUM(J4,J9)</f>
        <v>62.308571428571426</v>
      </c>
      <c r="K13" s="110"/>
    </row>
    <row r="14" spans="1:12" x14ac:dyDescent="0.2">
      <c r="A14" s="20" t="s">
        <v>22</v>
      </c>
      <c r="B14" s="25">
        <f>B13/100*B2</f>
        <v>1273806.0737000001</v>
      </c>
      <c r="C14" s="25">
        <f>C13/100*C2</f>
        <v>6050544.3599999994</v>
      </c>
      <c r="D14" s="25">
        <f>D13/100*D2</f>
        <v>7390996.4879999999</v>
      </c>
      <c r="E14" s="25">
        <f>E13/100*E2</f>
        <v>3824611.5048000002</v>
      </c>
      <c r="F14" s="25">
        <f>F13/100*F2</f>
        <v>3924810.44</v>
      </c>
      <c r="G14" s="25" t="s">
        <v>13</v>
      </c>
      <c r="H14" s="25">
        <f>H13/100*H2</f>
        <v>3502148.7188000004</v>
      </c>
      <c r="I14" s="25">
        <f>I13/100*I2</f>
        <v>4178679.7019999996</v>
      </c>
      <c r="J14" s="27">
        <f>J13/100*J2</f>
        <v>4272200.1067755101</v>
      </c>
      <c r="K14" s="108">
        <f>SUM(B14:F14,H14:I14)</f>
        <v>30145597.287300002</v>
      </c>
    </row>
    <row r="15" spans="1:12" x14ac:dyDescent="0.2">
      <c r="A15" s="111" t="s">
        <v>42</v>
      </c>
      <c r="B15" s="26">
        <v>897253</v>
      </c>
      <c r="C15" s="26">
        <v>4346770</v>
      </c>
      <c r="D15" s="26">
        <v>4534413</v>
      </c>
      <c r="E15" s="26">
        <v>1839463</v>
      </c>
      <c r="F15" s="26">
        <v>1956313</v>
      </c>
      <c r="G15" s="26" t="s">
        <v>13</v>
      </c>
      <c r="H15" s="26">
        <v>2162871</v>
      </c>
      <c r="I15" s="26">
        <v>3038434</v>
      </c>
      <c r="J15" s="27">
        <f>AVERAGE(B15:I15)</f>
        <v>2682216.7142857141</v>
      </c>
      <c r="K15" s="27"/>
    </row>
    <row r="16" spans="1:12" x14ac:dyDescent="0.2">
      <c r="A16" s="20" t="s">
        <v>39</v>
      </c>
      <c r="B16" s="32">
        <v>33648</v>
      </c>
      <c r="C16" s="32">
        <v>31138</v>
      </c>
      <c r="D16" s="32">
        <v>52218</v>
      </c>
      <c r="E16" s="32">
        <v>45431</v>
      </c>
      <c r="F16" s="32">
        <v>31161</v>
      </c>
      <c r="G16" s="24" t="s">
        <v>13</v>
      </c>
      <c r="H16" s="32">
        <v>40576</v>
      </c>
      <c r="I16" s="32">
        <v>27846</v>
      </c>
      <c r="J16" s="33">
        <f>AVERAGE(B16:I16)</f>
        <v>37431.142857142855</v>
      </c>
      <c r="K16" s="108">
        <v>59023</v>
      </c>
      <c r="L16" s="16" t="s">
        <v>44</v>
      </c>
    </row>
    <row r="17" spans="1:11" x14ac:dyDescent="0.2">
      <c r="A17" s="20" t="s">
        <v>43</v>
      </c>
      <c r="B17" s="32">
        <v>895905</v>
      </c>
      <c r="C17" s="32">
        <v>4343215</v>
      </c>
      <c r="D17" s="32">
        <v>4503903</v>
      </c>
      <c r="E17" s="32">
        <v>1831896</v>
      </c>
      <c r="F17" s="32">
        <v>1953970</v>
      </c>
      <c r="G17" s="24" t="s">
        <v>13</v>
      </c>
      <c r="H17" s="32">
        <v>2159580</v>
      </c>
      <c r="I17" s="32">
        <v>3036556</v>
      </c>
      <c r="J17" s="33">
        <f>AVERAGE(B17:I17)</f>
        <v>2675003.5714285714</v>
      </c>
      <c r="K17" s="108">
        <f>SUM(B17:F17,H17:I17)</f>
        <v>18725025</v>
      </c>
    </row>
    <row r="18" spans="1:11" x14ac:dyDescent="0.2"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hidden="1" x14ac:dyDescent="0.2">
      <c r="A19" s="12" t="s">
        <v>14</v>
      </c>
      <c r="B19" s="34">
        <v>141</v>
      </c>
      <c r="C19" s="34">
        <v>159</v>
      </c>
      <c r="D19" s="34">
        <v>302</v>
      </c>
      <c r="E19" s="34">
        <v>331</v>
      </c>
      <c r="F19" s="34">
        <v>34</v>
      </c>
      <c r="G19" s="34">
        <v>441</v>
      </c>
      <c r="H19" s="34">
        <v>483</v>
      </c>
      <c r="I19" s="34">
        <v>563</v>
      </c>
      <c r="J19" s="34" t="s">
        <v>18</v>
      </c>
      <c r="K19" s="21"/>
    </row>
    <row r="20" spans="1:11" hidden="1" x14ac:dyDescent="0.2">
      <c r="A20" s="13" t="s">
        <v>2</v>
      </c>
      <c r="B20" s="35">
        <v>1974587</v>
      </c>
      <c r="C20" s="35">
        <v>9025275</v>
      </c>
      <c r="D20" s="35">
        <v>9834992</v>
      </c>
      <c r="E20" s="35">
        <v>6491194</v>
      </c>
      <c r="F20" s="35">
        <v>6737872</v>
      </c>
      <c r="G20" s="35" t="s">
        <v>13</v>
      </c>
      <c r="H20" s="35">
        <v>5681617</v>
      </c>
      <c r="I20" s="35">
        <v>8250108</v>
      </c>
      <c r="J20" s="35">
        <f>AVERAGE(B20:I20)</f>
        <v>6856520.7142857146</v>
      </c>
      <c r="K20" s="36"/>
    </row>
    <row r="21" spans="1:11" hidden="1" x14ac:dyDescent="0.2">
      <c r="A21" s="13" t="s">
        <v>3</v>
      </c>
      <c r="B21" s="34">
        <v>82</v>
      </c>
      <c r="C21" s="34">
        <v>79</v>
      </c>
      <c r="D21" s="34">
        <v>71</v>
      </c>
      <c r="E21" s="34">
        <v>79</v>
      </c>
      <c r="F21" s="34">
        <v>82</v>
      </c>
      <c r="G21" s="34" t="s">
        <v>13</v>
      </c>
      <c r="H21" s="34">
        <v>65</v>
      </c>
      <c r="I21" s="34">
        <v>85</v>
      </c>
      <c r="J21" s="35">
        <f t="shared" ref="J21:J30" si="1">AVERAGE(B21:I21)</f>
        <v>77.571428571428569</v>
      </c>
      <c r="K21" s="36"/>
    </row>
    <row r="22" spans="1:11" hidden="1" x14ac:dyDescent="0.2">
      <c r="A22" s="13" t="s">
        <v>4</v>
      </c>
      <c r="B22" s="34">
        <v>61.25</v>
      </c>
      <c r="C22" s="34">
        <v>64.38</v>
      </c>
      <c r="D22" s="34">
        <v>67.989999999999995</v>
      </c>
      <c r="E22" s="34">
        <v>53.68</v>
      </c>
      <c r="F22" s="34">
        <v>54.53</v>
      </c>
      <c r="G22" s="34" t="s">
        <v>13</v>
      </c>
      <c r="H22" s="34">
        <v>56.51</v>
      </c>
      <c r="I22" s="34">
        <v>49.19</v>
      </c>
      <c r="J22" s="37">
        <f t="shared" si="1"/>
        <v>58.21857142857143</v>
      </c>
      <c r="K22" s="38"/>
    </row>
    <row r="23" spans="1:11" hidden="1" x14ac:dyDescent="0.2">
      <c r="A23" s="13" t="s">
        <v>5</v>
      </c>
      <c r="B23" s="34">
        <v>80.069999999999993</v>
      </c>
      <c r="C23" s="34">
        <v>77.739999999999995</v>
      </c>
      <c r="D23" s="34">
        <v>69.400000000000006</v>
      </c>
      <c r="E23" s="34">
        <v>74.17</v>
      </c>
      <c r="F23" s="34">
        <v>77.040000000000006</v>
      </c>
      <c r="G23" s="34" t="s">
        <v>13</v>
      </c>
      <c r="H23" s="34">
        <v>61.3</v>
      </c>
      <c r="I23" s="34">
        <v>80.8</v>
      </c>
      <c r="J23" s="39">
        <f t="shared" si="1"/>
        <v>74.36</v>
      </c>
      <c r="K23" s="40"/>
    </row>
    <row r="24" spans="1:11" hidden="1" x14ac:dyDescent="0.2">
      <c r="A24" s="13" t="s">
        <v>6</v>
      </c>
      <c r="B24" s="34">
        <v>1.19</v>
      </c>
      <c r="C24" s="34">
        <v>1.01</v>
      </c>
      <c r="D24" s="34">
        <v>1.33</v>
      </c>
      <c r="E24" s="34">
        <v>1.93</v>
      </c>
      <c r="F24" s="34">
        <v>2.61</v>
      </c>
      <c r="G24" s="34" t="s">
        <v>13</v>
      </c>
      <c r="H24" s="34">
        <v>1.17</v>
      </c>
      <c r="I24" s="34">
        <v>0.81</v>
      </c>
      <c r="J24" s="41">
        <f t="shared" si="1"/>
        <v>1.4357142857142857</v>
      </c>
      <c r="K24" s="42"/>
    </row>
    <row r="25" spans="1:11" hidden="1" x14ac:dyDescent="0.2">
      <c r="A25" s="13" t="s">
        <v>7</v>
      </c>
      <c r="B25" s="34">
        <v>0.1</v>
      </c>
      <c r="C25" s="34">
        <v>0.08</v>
      </c>
      <c r="D25" s="34">
        <v>0.09</v>
      </c>
      <c r="E25" s="34">
        <v>0.13</v>
      </c>
      <c r="F25" s="34">
        <v>0.09</v>
      </c>
      <c r="G25" s="34" t="s">
        <v>13</v>
      </c>
      <c r="H25" s="34">
        <v>0.08</v>
      </c>
      <c r="I25" s="34">
        <v>0.1</v>
      </c>
      <c r="J25" s="41">
        <f t="shared" si="1"/>
        <v>9.571428571428571E-2</v>
      </c>
      <c r="K25" s="42"/>
    </row>
    <row r="26" spans="1:11" hidden="1" x14ac:dyDescent="0.2">
      <c r="A26" s="13" t="s">
        <v>8</v>
      </c>
      <c r="B26" s="34">
        <v>0.05</v>
      </c>
      <c r="C26" s="34">
        <v>0.04</v>
      </c>
      <c r="D26" s="34">
        <v>0.04</v>
      </c>
      <c r="E26" s="34">
        <v>0.08</v>
      </c>
      <c r="F26" s="34">
        <v>0.11</v>
      </c>
      <c r="G26" s="34" t="s">
        <v>13</v>
      </c>
      <c r="H26" s="34">
        <v>0.04</v>
      </c>
      <c r="I26" s="34">
        <v>0.04</v>
      </c>
      <c r="J26" s="41">
        <f t="shared" si="1"/>
        <v>5.7142857142857141E-2</v>
      </c>
      <c r="K26" s="42"/>
    </row>
    <row r="27" spans="1:11" hidden="1" x14ac:dyDescent="0.2">
      <c r="A27" s="13" t="s">
        <v>9</v>
      </c>
      <c r="B27" s="34">
        <v>3.26</v>
      </c>
      <c r="C27" s="34">
        <v>2.66</v>
      </c>
      <c r="D27" s="34">
        <v>7.16</v>
      </c>
      <c r="E27" s="34">
        <v>5.24</v>
      </c>
      <c r="F27" s="34">
        <v>3.72</v>
      </c>
      <c r="G27" s="34" t="s">
        <v>13</v>
      </c>
      <c r="H27" s="34">
        <v>5.13</v>
      </c>
      <c r="I27" s="34">
        <v>1.46</v>
      </c>
      <c r="J27" s="41">
        <f t="shared" si="1"/>
        <v>4.09</v>
      </c>
      <c r="K27" s="42"/>
    </row>
    <row r="28" spans="1:11" hidden="1" x14ac:dyDescent="0.2">
      <c r="A28" s="13" t="s">
        <v>10</v>
      </c>
      <c r="B28" s="34">
        <v>0.04</v>
      </c>
      <c r="C28" s="34">
        <v>0.02</v>
      </c>
      <c r="D28" s="34">
        <v>0.2</v>
      </c>
      <c r="E28" s="34">
        <v>0.09</v>
      </c>
      <c r="F28" s="34">
        <v>0.06</v>
      </c>
      <c r="G28" s="34" t="s">
        <v>13</v>
      </c>
      <c r="H28" s="34">
        <v>0.1</v>
      </c>
      <c r="I28" s="34">
        <v>0.01</v>
      </c>
      <c r="J28" s="41">
        <f t="shared" si="1"/>
        <v>7.4285714285714288E-2</v>
      </c>
      <c r="K28" s="42"/>
    </row>
    <row r="29" spans="1:11" hidden="1" x14ac:dyDescent="0.2">
      <c r="A29" s="13" t="s">
        <v>11</v>
      </c>
      <c r="B29" s="34">
        <v>0.06</v>
      </c>
      <c r="C29" s="34">
        <v>0.03</v>
      </c>
      <c r="D29" s="34">
        <v>0.05</v>
      </c>
      <c r="E29" s="34">
        <v>0.15</v>
      </c>
      <c r="F29" s="34">
        <v>0.32</v>
      </c>
      <c r="G29" s="34" t="s">
        <v>13</v>
      </c>
      <c r="H29" s="34">
        <v>0.02</v>
      </c>
      <c r="I29" s="34">
        <v>0.03</v>
      </c>
      <c r="J29" s="41">
        <f t="shared" si="1"/>
        <v>9.4285714285714306E-2</v>
      </c>
      <c r="K29" s="42"/>
    </row>
    <row r="30" spans="1:11" hidden="1" x14ac:dyDescent="0.2">
      <c r="A30" s="13" t="s">
        <v>12</v>
      </c>
      <c r="B30" s="34">
        <v>35.380000000000003</v>
      </c>
      <c r="C30" s="34">
        <v>32.909999999999997</v>
      </c>
      <c r="D30" s="34">
        <v>24.53</v>
      </c>
      <c r="E30" s="34">
        <v>40.18</v>
      </c>
      <c r="F30" s="34">
        <v>41.35</v>
      </c>
      <c r="G30" s="34" t="s">
        <v>13</v>
      </c>
      <c r="H30" s="34">
        <v>38.19</v>
      </c>
      <c r="I30" s="34">
        <v>49.31</v>
      </c>
      <c r="J30" s="37">
        <f t="shared" si="1"/>
        <v>37.407142857142858</v>
      </c>
      <c r="K30" s="38"/>
    </row>
    <row r="31" spans="1:11" hidden="1" x14ac:dyDescent="0.2">
      <c r="A31" s="12" t="s">
        <v>19</v>
      </c>
      <c r="B31" s="43">
        <f>SUM(B22,B27)</f>
        <v>64.510000000000005</v>
      </c>
      <c r="C31" s="43">
        <f>SUM(C22,C27)</f>
        <v>67.039999999999992</v>
      </c>
      <c r="D31" s="43">
        <f>SUM(D22,D27)</f>
        <v>75.149999999999991</v>
      </c>
      <c r="E31" s="43">
        <f>SUM(E22,E27)</f>
        <v>58.92</v>
      </c>
      <c r="F31" s="43">
        <f>SUM(F22,F27)</f>
        <v>58.25</v>
      </c>
      <c r="G31" s="43" t="s">
        <v>13</v>
      </c>
      <c r="H31" s="43">
        <f>SUM(H22,H27)</f>
        <v>61.64</v>
      </c>
      <c r="I31" s="43">
        <f>SUM(I22,I27)</f>
        <v>50.65</v>
      </c>
      <c r="J31" s="44">
        <f>SUM(J22,J27)</f>
        <v>62.308571428571426</v>
      </c>
      <c r="K31" s="45"/>
    </row>
    <row r="32" spans="1:11" hidden="1" x14ac:dyDescent="0.2">
      <c r="A32" s="12" t="s">
        <v>22</v>
      </c>
      <c r="B32" s="46">
        <f t="shared" ref="B32:J32" si="2">B31/100*B20</f>
        <v>1273806.0737000001</v>
      </c>
      <c r="C32" s="46">
        <f t="shared" si="2"/>
        <v>6050544.3599999994</v>
      </c>
      <c r="D32" s="46">
        <f t="shared" si="2"/>
        <v>7390996.4879999999</v>
      </c>
      <c r="E32" s="46">
        <f t="shared" si="2"/>
        <v>3824611.5048000002</v>
      </c>
      <c r="F32" s="46">
        <f t="shared" si="2"/>
        <v>3924810.44</v>
      </c>
      <c r="G32" s="46" t="e">
        <f t="shared" si="2"/>
        <v>#VALUE!</v>
      </c>
      <c r="H32" s="46">
        <f t="shared" si="2"/>
        <v>3502148.7188000004</v>
      </c>
      <c r="I32" s="46">
        <f t="shared" si="2"/>
        <v>4178679.7019999996</v>
      </c>
      <c r="J32" s="46">
        <f t="shared" si="2"/>
        <v>4272200.1067755101</v>
      </c>
      <c r="K32" s="21"/>
    </row>
    <row r="33" spans="1:12" x14ac:dyDescent="0.2"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12" s="1" customFormat="1" x14ac:dyDescent="0.2">
      <c r="A34" s="18" t="s">
        <v>51</v>
      </c>
      <c r="B34" s="53">
        <v>141</v>
      </c>
      <c r="C34" s="53">
        <v>159</v>
      </c>
      <c r="D34" s="53">
        <v>302</v>
      </c>
      <c r="E34" s="53">
        <v>331</v>
      </c>
      <c r="F34" s="53">
        <v>34</v>
      </c>
      <c r="G34" s="53">
        <v>441</v>
      </c>
      <c r="H34" s="53">
        <v>483</v>
      </c>
      <c r="I34" s="53">
        <v>563</v>
      </c>
      <c r="J34" s="120" t="s">
        <v>18</v>
      </c>
      <c r="K34" s="120" t="s">
        <v>41</v>
      </c>
    </row>
    <row r="35" spans="1:12" x14ac:dyDescent="0.2">
      <c r="A35" s="17" t="s">
        <v>2</v>
      </c>
      <c r="B35" s="47">
        <v>1974587</v>
      </c>
      <c r="C35" s="47">
        <v>9025275</v>
      </c>
      <c r="D35" s="47">
        <v>9834992</v>
      </c>
      <c r="E35" s="47">
        <v>6491194</v>
      </c>
      <c r="F35" s="47">
        <v>6737872</v>
      </c>
      <c r="G35" s="47">
        <v>8072265</v>
      </c>
      <c r="H35" s="47">
        <v>5681617</v>
      </c>
      <c r="I35" s="47">
        <v>8250108</v>
      </c>
      <c r="J35" s="48">
        <f>AVERAGE(B35:I35)</f>
        <v>7008488.75</v>
      </c>
      <c r="K35" s="121">
        <f>SUM(B35:F35,H35:I35)</f>
        <v>47995645</v>
      </c>
    </row>
    <row r="36" spans="1:12" x14ac:dyDescent="0.2">
      <c r="A36" s="17" t="s">
        <v>16</v>
      </c>
      <c r="B36" s="49">
        <v>28.12</v>
      </c>
      <c r="C36" s="49">
        <v>27.13</v>
      </c>
      <c r="D36" s="49">
        <v>20.8</v>
      </c>
      <c r="E36" s="49">
        <v>27.7</v>
      </c>
      <c r="F36" s="49">
        <v>23.86</v>
      </c>
      <c r="G36" s="49">
        <v>18.73</v>
      </c>
      <c r="H36" s="49">
        <v>33.659999999999997</v>
      </c>
      <c r="I36" s="49">
        <v>44.73</v>
      </c>
      <c r="J36" s="50">
        <f t="shared" ref="J36:J39" si="3">AVERAGE(B36:I36)</f>
        <v>28.091249999999999</v>
      </c>
      <c r="K36" s="50"/>
    </row>
    <row r="37" spans="1:12" x14ac:dyDescent="0.2">
      <c r="A37" s="17" t="s">
        <v>15</v>
      </c>
      <c r="B37" s="49">
        <v>45.37</v>
      </c>
      <c r="C37" s="49">
        <v>47.79</v>
      </c>
      <c r="D37" s="49">
        <v>48.47</v>
      </c>
      <c r="E37" s="49">
        <v>34.409999999999997</v>
      </c>
      <c r="F37" s="49">
        <v>34.979999999999997</v>
      </c>
      <c r="G37" s="49">
        <v>35.75</v>
      </c>
      <c r="H37" s="49">
        <v>43.29</v>
      </c>
      <c r="I37" s="49">
        <v>40.92</v>
      </c>
      <c r="J37" s="51">
        <f t="shared" si="3"/>
        <v>41.372500000000002</v>
      </c>
      <c r="K37" s="50"/>
    </row>
    <row r="38" spans="1:12" x14ac:dyDescent="0.2">
      <c r="A38" s="17" t="s">
        <v>17</v>
      </c>
      <c r="B38" s="49">
        <v>26.51</v>
      </c>
      <c r="C38" s="49">
        <v>25.08</v>
      </c>
      <c r="D38" s="49">
        <v>30.73</v>
      </c>
      <c r="E38" s="49">
        <v>37.89</v>
      </c>
      <c r="F38" s="49">
        <v>41.16</v>
      </c>
      <c r="G38" s="49">
        <v>44.52</v>
      </c>
      <c r="H38" s="49">
        <v>23.05</v>
      </c>
      <c r="I38" s="49">
        <v>14.35</v>
      </c>
      <c r="J38" s="52">
        <f t="shared" si="3"/>
        <v>30.411250000000003</v>
      </c>
      <c r="K38" s="122"/>
    </row>
    <row r="39" spans="1:12" x14ac:dyDescent="0.2">
      <c r="A39" s="18" t="s">
        <v>19</v>
      </c>
      <c r="B39" s="53">
        <v>71.88</v>
      </c>
      <c r="C39" s="53">
        <v>72.87</v>
      </c>
      <c r="D39" s="53">
        <v>79.2</v>
      </c>
      <c r="E39" s="53">
        <v>72.3</v>
      </c>
      <c r="F39" s="53">
        <v>76.14</v>
      </c>
      <c r="G39" s="53">
        <v>80.27</v>
      </c>
      <c r="H39" s="53">
        <v>66.34</v>
      </c>
      <c r="I39" s="53">
        <v>55.27</v>
      </c>
      <c r="J39" s="52">
        <f t="shared" si="3"/>
        <v>71.783749999999998</v>
      </c>
      <c r="K39" s="123"/>
    </row>
    <row r="40" spans="1:12" x14ac:dyDescent="0.2">
      <c r="A40" s="18" t="s">
        <v>22</v>
      </c>
      <c r="B40" s="54">
        <f>B39/100*B35</f>
        <v>1419333.1355999999</v>
      </c>
      <c r="C40" s="54">
        <f t="shared" ref="C40:J40" si="4">C39/100*C35</f>
        <v>6576717.8925000001</v>
      </c>
      <c r="D40" s="54">
        <f t="shared" si="4"/>
        <v>7789313.6640000008</v>
      </c>
      <c r="E40" s="54">
        <f t="shared" si="4"/>
        <v>4693133.2620000001</v>
      </c>
      <c r="F40" s="54">
        <f t="shared" si="4"/>
        <v>5130215.7407999998</v>
      </c>
      <c r="G40" s="54">
        <f t="shared" si="4"/>
        <v>6479607.1154999994</v>
      </c>
      <c r="H40" s="54">
        <f t="shared" si="4"/>
        <v>3769184.7177999998</v>
      </c>
      <c r="I40" s="54">
        <f t="shared" si="4"/>
        <v>4559834.6916000005</v>
      </c>
      <c r="J40" s="55">
        <f t="shared" si="4"/>
        <v>5030956.0430781255</v>
      </c>
      <c r="K40" s="112">
        <f>SUM(B40:F40,H40:I40)</f>
        <v>33937733.1043</v>
      </c>
    </row>
    <row r="41" spans="1:12" s="14" customFormat="1" x14ac:dyDescent="0.2">
      <c r="A41" s="124" t="s">
        <v>28</v>
      </c>
      <c r="B41" s="57">
        <v>42.8</v>
      </c>
      <c r="C41" s="57">
        <v>46.7</v>
      </c>
      <c r="D41" s="57">
        <v>33.700000000000003</v>
      </c>
      <c r="E41" s="57">
        <v>21.7</v>
      </c>
      <c r="F41" s="57">
        <v>14</v>
      </c>
      <c r="G41" s="57">
        <v>24.9</v>
      </c>
      <c r="H41" s="57">
        <v>35.1</v>
      </c>
      <c r="I41" s="57">
        <v>48.8</v>
      </c>
      <c r="J41" s="50">
        <f t="shared" ref="J41:J47" si="5">AVERAGE(B41:I41)</f>
        <v>33.462499999999999</v>
      </c>
      <c r="K41" s="123"/>
    </row>
    <row r="42" spans="1:12" s="14" customFormat="1" x14ac:dyDescent="0.2">
      <c r="A42" s="124" t="s">
        <v>29</v>
      </c>
      <c r="B42" s="56">
        <v>1087011</v>
      </c>
      <c r="C42" s="56">
        <v>5031764</v>
      </c>
      <c r="D42" s="56">
        <v>5269641</v>
      </c>
      <c r="E42" s="56">
        <v>2555402</v>
      </c>
      <c r="F42" s="57">
        <v>1969198</v>
      </c>
      <c r="G42" s="57">
        <v>2695659</v>
      </c>
      <c r="H42" s="57">
        <v>2463075</v>
      </c>
      <c r="I42" s="57">
        <v>6763523</v>
      </c>
      <c r="J42" s="48">
        <f t="shared" si="5"/>
        <v>3479409.125</v>
      </c>
      <c r="K42" s="123"/>
    </row>
    <row r="43" spans="1:12" s="14" customFormat="1" x14ac:dyDescent="0.2">
      <c r="A43" s="124" t="s">
        <v>30</v>
      </c>
      <c r="B43" s="57">
        <v>35.700000000000003</v>
      </c>
      <c r="C43" s="57">
        <v>39.4</v>
      </c>
      <c r="D43" s="57">
        <v>31.1</v>
      </c>
      <c r="E43" s="57">
        <v>16.8</v>
      </c>
      <c r="F43" s="57">
        <v>13.2</v>
      </c>
      <c r="G43" s="57">
        <v>20.5</v>
      </c>
      <c r="H43" s="57">
        <v>28.3</v>
      </c>
      <c r="I43" s="57">
        <v>39.799999999999997</v>
      </c>
      <c r="J43" s="50">
        <f t="shared" si="5"/>
        <v>28.1</v>
      </c>
      <c r="K43" s="123"/>
    </row>
    <row r="44" spans="1:12" s="14" customFormat="1" x14ac:dyDescent="0.2">
      <c r="A44" s="124" t="s">
        <v>31</v>
      </c>
      <c r="B44" s="56">
        <v>907068</v>
      </c>
      <c r="C44" s="56">
        <v>4248717</v>
      </c>
      <c r="D44" s="56">
        <v>4852859</v>
      </c>
      <c r="E44" s="56">
        <v>1980284</v>
      </c>
      <c r="F44" s="56">
        <v>1856616</v>
      </c>
      <c r="G44" s="56">
        <v>2221594</v>
      </c>
      <c r="H44" s="56">
        <v>1986424</v>
      </c>
      <c r="I44" s="56">
        <v>2694366</v>
      </c>
      <c r="J44" s="48">
        <f t="shared" si="5"/>
        <v>2593491</v>
      </c>
      <c r="K44" s="123"/>
    </row>
    <row r="45" spans="1:12" x14ac:dyDescent="0.2">
      <c r="A45" s="17" t="s">
        <v>42</v>
      </c>
      <c r="B45" s="56">
        <v>907068</v>
      </c>
      <c r="C45" s="56">
        <v>4248717</v>
      </c>
      <c r="D45" s="56">
        <v>4852859</v>
      </c>
      <c r="E45" s="56">
        <v>1980284</v>
      </c>
      <c r="F45" s="56">
        <v>1856616</v>
      </c>
      <c r="G45" s="56">
        <v>2221594</v>
      </c>
      <c r="H45" s="56">
        <v>1986424</v>
      </c>
      <c r="I45" s="56">
        <v>2694366</v>
      </c>
      <c r="J45" s="48">
        <f t="shared" si="5"/>
        <v>2593491</v>
      </c>
      <c r="K45" s="123"/>
    </row>
    <row r="46" spans="1:12" x14ac:dyDescent="0.2">
      <c r="A46" s="18" t="s">
        <v>32</v>
      </c>
      <c r="B46" s="56">
        <v>22902</v>
      </c>
      <c r="C46" s="56">
        <v>22920</v>
      </c>
      <c r="D46" s="56">
        <v>28558</v>
      </c>
      <c r="E46" s="56">
        <v>26895</v>
      </c>
      <c r="F46" s="56">
        <v>23454</v>
      </c>
      <c r="G46" s="56">
        <v>9356</v>
      </c>
      <c r="H46" s="56">
        <v>25525</v>
      </c>
      <c r="I46" s="56">
        <v>21199</v>
      </c>
      <c r="J46" s="48">
        <f t="shared" si="5"/>
        <v>22601.125</v>
      </c>
      <c r="K46" s="121">
        <v>29775</v>
      </c>
      <c r="L46" s="16" t="s">
        <v>44</v>
      </c>
    </row>
    <row r="47" spans="1:12" x14ac:dyDescent="0.2">
      <c r="A47" s="18" t="s">
        <v>43</v>
      </c>
      <c r="B47" s="56">
        <v>906947</v>
      </c>
      <c r="C47" s="56">
        <v>4248447</v>
      </c>
      <c r="D47" s="56">
        <v>4850840</v>
      </c>
      <c r="E47" s="56">
        <v>1979575</v>
      </c>
      <c r="F47" s="56">
        <v>1856435</v>
      </c>
      <c r="G47" s="56">
        <v>2221590</v>
      </c>
      <c r="H47" s="56">
        <v>1986159</v>
      </c>
      <c r="I47" s="56">
        <v>2694238</v>
      </c>
      <c r="J47" s="48">
        <f t="shared" si="5"/>
        <v>2593028.875</v>
      </c>
      <c r="K47" s="112">
        <f>SUM(B47:F47,H47:I47)</f>
        <v>18522641</v>
      </c>
    </row>
    <row r="48" spans="1:12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">
      <c r="A49" s="10" t="s">
        <v>20</v>
      </c>
      <c r="B49" s="58">
        <v>141</v>
      </c>
      <c r="C49" s="58">
        <v>159</v>
      </c>
      <c r="D49" s="58">
        <v>302</v>
      </c>
      <c r="E49" s="58">
        <v>331</v>
      </c>
      <c r="F49" s="58">
        <v>34</v>
      </c>
      <c r="G49" s="58">
        <v>441</v>
      </c>
      <c r="H49" s="58">
        <v>483</v>
      </c>
      <c r="I49" s="58">
        <v>563</v>
      </c>
      <c r="J49" s="58" t="s">
        <v>18</v>
      </c>
      <c r="K49" s="21"/>
    </row>
    <row r="50" spans="1:11" x14ac:dyDescent="0.2">
      <c r="A50" s="11" t="s">
        <v>2</v>
      </c>
      <c r="B50" s="59">
        <v>1974587</v>
      </c>
      <c r="C50" s="59">
        <v>9025275</v>
      </c>
      <c r="D50" s="59">
        <v>9834992</v>
      </c>
      <c r="E50" s="59">
        <v>6491194</v>
      </c>
      <c r="F50" s="59">
        <v>6737872</v>
      </c>
      <c r="G50" s="59">
        <v>8072265</v>
      </c>
      <c r="H50" s="59">
        <v>5681617</v>
      </c>
      <c r="I50" s="59">
        <v>8250108</v>
      </c>
      <c r="J50" s="59">
        <f>AVERAGE(B50:I50)</f>
        <v>7008488.75</v>
      </c>
      <c r="K50" s="40"/>
    </row>
    <row r="51" spans="1:11" x14ac:dyDescent="0.2">
      <c r="A51" s="11" t="s">
        <v>16</v>
      </c>
      <c r="B51" s="58">
        <v>27.78</v>
      </c>
      <c r="C51" s="58">
        <v>26.81</v>
      </c>
      <c r="D51" s="58">
        <v>20.34</v>
      </c>
      <c r="E51" s="58">
        <v>27.31</v>
      </c>
      <c r="F51" s="58">
        <v>23.61</v>
      </c>
      <c r="G51" s="58">
        <v>19.55</v>
      </c>
      <c r="H51" s="58">
        <v>33.29</v>
      </c>
      <c r="I51" s="58">
        <v>44.5</v>
      </c>
      <c r="J51" s="60">
        <f t="shared" ref="J51:J54" si="6">AVERAGE(B51:I51)</f>
        <v>27.89875</v>
      </c>
      <c r="K51" s="40"/>
    </row>
    <row r="52" spans="1:11" x14ac:dyDescent="0.2">
      <c r="A52" s="11" t="s">
        <v>15</v>
      </c>
      <c r="B52" s="58">
        <v>44.8</v>
      </c>
      <c r="C52" s="58">
        <v>47.91</v>
      </c>
      <c r="D52" s="58">
        <v>47.8</v>
      </c>
      <c r="E52" s="58">
        <v>32.97</v>
      </c>
      <c r="F52" s="58">
        <v>34.590000000000003</v>
      </c>
      <c r="G52" s="58">
        <v>35.479999999999997</v>
      </c>
      <c r="H52" s="58">
        <v>42.67</v>
      </c>
      <c r="I52" s="58">
        <v>40.700000000000003</v>
      </c>
      <c r="J52" s="60">
        <f t="shared" si="6"/>
        <v>40.864999999999995</v>
      </c>
      <c r="K52" s="40"/>
    </row>
    <row r="53" spans="1:11" x14ac:dyDescent="0.2">
      <c r="A53" s="11" t="s">
        <v>17</v>
      </c>
      <c r="B53" s="58">
        <v>27.43</v>
      </c>
      <c r="C53" s="58">
        <v>26</v>
      </c>
      <c r="D53" s="58">
        <v>31.85</v>
      </c>
      <c r="E53" s="58">
        <v>39.72</v>
      </c>
      <c r="F53" s="58">
        <v>41.81</v>
      </c>
      <c r="G53" s="58">
        <v>44.97</v>
      </c>
      <c r="H53" s="58">
        <v>24.03</v>
      </c>
      <c r="I53" s="58">
        <v>14.8</v>
      </c>
      <c r="J53" s="60">
        <f t="shared" si="6"/>
        <v>31.326250000000002</v>
      </c>
      <c r="K53" s="61"/>
    </row>
    <row r="54" spans="1:11" x14ac:dyDescent="0.2">
      <c r="A54" s="10" t="s">
        <v>19</v>
      </c>
      <c r="B54" s="62">
        <v>72.22</v>
      </c>
      <c r="C54" s="62">
        <v>73.19</v>
      </c>
      <c r="D54" s="62">
        <v>79.66</v>
      </c>
      <c r="E54" s="62">
        <v>72.69</v>
      </c>
      <c r="F54" s="62">
        <v>76.39</v>
      </c>
      <c r="G54" s="62">
        <v>80.45</v>
      </c>
      <c r="H54" s="62">
        <v>66.709999999999994</v>
      </c>
      <c r="I54" s="62">
        <v>55.5</v>
      </c>
      <c r="J54" s="63">
        <f t="shared" si="6"/>
        <v>72.101249999999993</v>
      </c>
      <c r="K54" s="21"/>
    </row>
    <row r="55" spans="1:11" x14ac:dyDescent="0.2">
      <c r="A55" s="10" t="s">
        <v>22</v>
      </c>
      <c r="B55" s="64">
        <f>B54/100*B50</f>
        <v>1426046.7313999999</v>
      </c>
      <c r="C55" s="64">
        <f t="shared" ref="C55" si="7">C54/100*C50</f>
        <v>6605598.7725</v>
      </c>
      <c r="D55" s="64">
        <f t="shared" ref="D55" si="8">D54/100*D50</f>
        <v>7834554.6272</v>
      </c>
      <c r="E55" s="64">
        <f t="shared" ref="E55" si="9">E54/100*E50</f>
        <v>4718448.9185999995</v>
      </c>
      <c r="F55" s="64">
        <f t="shared" ref="F55" si="10">F54/100*F50</f>
        <v>5147060.4208000004</v>
      </c>
      <c r="G55" s="64">
        <f t="shared" ref="G55" si="11">G54/100*G50</f>
        <v>6494137.1924999999</v>
      </c>
      <c r="H55" s="64">
        <f t="shared" ref="H55" si="12">H54/100*H50</f>
        <v>3790206.7006999995</v>
      </c>
      <c r="I55" s="64">
        <f t="shared" ref="I55" si="13">I54/100*I50</f>
        <v>4578809.9400000004</v>
      </c>
      <c r="J55" s="64">
        <f t="shared" ref="J55" si="14">J54/100*J50</f>
        <v>5053207.9948593751</v>
      </c>
      <c r="K55" s="21"/>
    </row>
    <row r="56" spans="1:11" x14ac:dyDescent="0.2">
      <c r="A56" s="11" t="s">
        <v>26</v>
      </c>
      <c r="B56" s="64"/>
      <c r="C56" s="64"/>
      <c r="D56" s="64"/>
      <c r="E56" s="64"/>
      <c r="F56" s="64"/>
      <c r="G56" s="64"/>
      <c r="H56" s="64"/>
      <c r="I56" s="64"/>
      <c r="J56" s="64"/>
      <c r="K56" s="21"/>
    </row>
    <row r="57" spans="1:11" x14ac:dyDescent="0.2">
      <c r="A57" s="11" t="s">
        <v>27</v>
      </c>
      <c r="B57" s="64"/>
      <c r="C57" s="64"/>
      <c r="D57" s="64"/>
      <c r="E57" s="64"/>
      <c r="F57" s="64"/>
      <c r="G57" s="64"/>
      <c r="H57" s="64"/>
      <c r="I57" s="64"/>
      <c r="J57" s="64"/>
      <c r="K57" s="21"/>
    </row>
    <row r="58" spans="1:11" x14ac:dyDescent="0.2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1" x14ac:dyDescent="0.2">
      <c r="A59" s="8" t="s">
        <v>21</v>
      </c>
      <c r="B59" s="65">
        <v>141</v>
      </c>
      <c r="C59" s="65">
        <v>159</v>
      </c>
      <c r="D59" s="65">
        <v>302</v>
      </c>
      <c r="E59" s="65">
        <v>331</v>
      </c>
      <c r="F59" s="65">
        <v>34</v>
      </c>
      <c r="G59" s="65">
        <v>441</v>
      </c>
      <c r="H59" s="65">
        <v>483</v>
      </c>
      <c r="I59" s="65">
        <v>563</v>
      </c>
      <c r="J59" s="65" t="s">
        <v>18</v>
      </c>
      <c r="K59" s="21"/>
    </row>
    <row r="60" spans="1:11" x14ac:dyDescent="0.2">
      <c r="A60" s="9" t="s">
        <v>2</v>
      </c>
      <c r="B60" s="66">
        <v>1939986</v>
      </c>
      <c r="C60" s="65">
        <v>8896479</v>
      </c>
      <c r="D60" s="65">
        <v>9363810</v>
      </c>
      <c r="E60" s="65">
        <v>6166454</v>
      </c>
      <c r="F60" s="65">
        <v>6531507</v>
      </c>
      <c r="G60" s="65">
        <v>8036783</v>
      </c>
      <c r="H60" s="65">
        <v>5297843</v>
      </c>
      <c r="I60" s="65">
        <v>8128461</v>
      </c>
      <c r="J60" s="66">
        <f>AVERAGE(B60:I60)</f>
        <v>6795165.375</v>
      </c>
      <c r="K60" s="40"/>
    </row>
    <row r="61" spans="1:11" x14ac:dyDescent="0.2">
      <c r="A61" s="9" t="s">
        <v>16</v>
      </c>
      <c r="B61" s="65">
        <v>39.880000000000003</v>
      </c>
      <c r="C61" s="65">
        <v>36.94</v>
      </c>
      <c r="D61" s="65">
        <v>30.77</v>
      </c>
      <c r="E61" s="65">
        <v>41.51</v>
      </c>
      <c r="F61" s="65">
        <v>40.86</v>
      </c>
      <c r="G61" s="65">
        <v>57.78</v>
      </c>
      <c r="H61" s="65">
        <v>42.54</v>
      </c>
      <c r="I61" s="65">
        <v>51.48</v>
      </c>
      <c r="J61" s="67">
        <f t="shared" ref="J61:J64" si="15">AVERAGE(B61:I61)</f>
        <v>42.72</v>
      </c>
      <c r="K61" s="40"/>
    </row>
    <row r="62" spans="1:11" x14ac:dyDescent="0.2">
      <c r="A62" s="9" t="s">
        <v>15</v>
      </c>
      <c r="B62" s="65">
        <v>46.53</v>
      </c>
      <c r="C62" s="65">
        <v>50.22</v>
      </c>
      <c r="D62" s="65">
        <v>50.47</v>
      </c>
      <c r="E62" s="65">
        <v>37.229999999999997</v>
      </c>
      <c r="F62" s="65">
        <v>42.91</v>
      </c>
      <c r="G62" s="65">
        <v>35.9</v>
      </c>
      <c r="H62" s="65">
        <v>44.11</v>
      </c>
      <c r="I62" s="65">
        <v>40.700000000000003</v>
      </c>
      <c r="J62" s="67">
        <f t="shared" si="15"/>
        <v>43.508749999999999</v>
      </c>
      <c r="K62" s="40"/>
    </row>
    <row r="63" spans="1:11" x14ac:dyDescent="0.2">
      <c r="A63" s="9" t="s">
        <v>17</v>
      </c>
      <c r="B63" s="65">
        <v>13.59</v>
      </c>
      <c r="C63" s="65">
        <v>12.84</v>
      </c>
      <c r="D63" s="65">
        <v>18.760000000000002</v>
      </c>
      <c r="E63" s="65">
        <v>21.26</v>
      </c>
      <c r="F63" s="65">
        <v>16.23</v>
      </c>
      <c r="G63" s="65">
        <v>6.42</v>
      </c>
      <c r="H63" s="65">
        <v>13.35</v>
      </c>
      <c r="I63" s="65">
        <v>7.8</v>
      </c>
      <c r="J63" s="67">
        <f t="shared" si="15"/>
        <v>13.78125</v>
      </c>
      <c r="K63" s="61"/>
    </row>
    <row r="64" spans="1:11" x14ac:dyDescent="0.2">
      <c r="A64" s="8" t="s">
        <v>19</v>
      </c>
      <c r="B64" s="68">
        <v>60.12</v>
      </c>
      <c r="C64" s="68">
        <v>63.06</v>
      </c>
      <c r="D64" s="68">
        <v>69.23</v>
      </c>
      <c r="E64" s="65">
        <v>58.49</v>
      </c>
      <c r="F64" s="65">
        <v>59.14</v>
      </c>
      <c r="G64" s="68">
        <v>42.22</v>
      </c>
      <c r="H64" s="68">
        <v>57.46</v>
      </c>
      <c r="I64" s="68">
        <v>48.52</v>
      </c>
      <c r="J64" s="69">
        <f t="shared" si="15"/>
        <v>57.279999999999994</v>
      </c>
      <c r="K64" s="21"/>
    </row>
    <row r="65" spans="1:11" x14ac:dyDescent="0.2">
      <c r="A65" s="8" t="s">
        <v>22</v>
      </c>
      <c r="B65" s="70">
        <f>B64/100*B60</f>
        <v>1166319.5832</v>
      </c>
      <c r="C65" s="70">
        <f t="shared" ref="C65" si="16">C64/100*C60</f>
        <v>5610119.6574000008</v>
      </c>
      <c r="D65" s="70">
        <f t="shared" ref="D65" si="17">D64/100*D60</f>
        <v>6482565.6630000006</v>
      </c>
      <c r="E65" s="70">
        <f t="shared" ref="E65" si="18">E64/100*E60</f>
        <v>3606758.9446</v>
      </c>
      <c r="F65" s="70">
        <f t="shared" ref="F65" si="19">F64/100*F60</f>
        <v>3862733.2398000001</v>
      </c>
      <c r="G65" s="70">
        <f t="shared" ref="G65" si="20">G64/100*G60</f>
        <v>3393129.7825999996</v>
      </c>
      <c r="H65" s="70">
        <f t="shared" ref="H65" si="21">H64/100*H60</f>
        <v>3044140.5877999999</v>
      </c>
      <c r="I65" s="70">
        <f t="shared" ref="I65" si="22">I64/100*I60</f>
        <v>3943929.2772000004</v>
      </c>
      <c r="J65" s="70">
        <f t="shared" ref="J65" si="23">J64/100*J60</f>
        <v>3892270.7267999998</v>
      </c>
      <c r="K65" s="21"/>
    </row>
    <row r="66" spans="1:11" x14ac:dyDescent="0.2">
      <c r="A66" s="9" t="s">
        <v>26</v>
      </c>
      <c r="B66" s="70"/>
      <c r="C66" s="70"/>
      <c r="D66" s="70"/>
      <c r="E66" s="70"/>
      <c r="F66" s="70"/>
      <c r="G66" s="70"/>
      <c r="H66" s="70"/>
      <c r="I66" s="70"/>
      <c r="J66" s="70"/>
      <c r="K66" s="21"/>
    </row>
    <row r="67" spans="1:11" x14ac:dyDescent="0.2">
      <c r="A67" s="9" t="s">
        <v>27</v>
      </c>
      <c r="B67" s="70"/>
      <c r="C67" s="70"/>
      <c r="D67" s="70"/>
      <c r="E67" s="70"/>
      <c r="F67" s="70"/>
      <c r="G67" s="70"/>
      <c r="H67" s="70"/>
      <c r="I67" s="70"/>
      <c r="J67" s="70"/>
      <c r="K67" s="21"/>
    </row>
    <row r="68" spans="1:11" x14ac:dyDescent="0.2"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spans="1:11" x14ac:dyDescent="0.2">
      <c r="A69" s="6" t="s">
        <v>23</v>
      </c>
      <c r="B69" s="71">
        <v>141</v>
      </c>
      <c r="C69" s="71">
        <v>159</v>
      </c>
      <c r="D69" s="71">
        <v>302</v>
      </c>
      <c r="E69" s="71">
        <v>331</v>
      </c>
      <c r="F69" s="71">
        <v>34</v>
      </c>
      <c r="G69" s="71">
        <v>441</v>
      </c>
      <c r="H69" s="71">
        <v>483</v>
      </c>
      <c r="I69" s="71">
        <v>563</v>
      </c>
      <c r="J69" s="71" t="s">
        <v>18</v>
      </c>
      <c r="K69" s="21"/>
    </row>
    <row r="70" spans="1:11" x14ac:dyDescent="0.2">
      <c r="A70" s="7" t="s">
        <v>2</v>
      </c>
      <c r="B70" s="72">
        <v>1939986</v>
      </c>
      <c r="C70" s="71">
        <v>8896479</v>
      </c>
      <c r="D70" s="71">
        <v>9363810</v>
      </c>
      <c r="E70" s="71">
        <v>6166454</v>
      </c>
      <c r="F70" s="71">
        <v>6531507</v>
      </c>
      <c r="G70" s="71">
        <v>8036783</v>
      </c>
      <c r="H70" s="71">
        <v>5297843</v>
      </c>
      <c r="I70" s="71">
        <v>8128461</v>
      </c>
      <c r="J70" s="72">
        <f>AVERAGE(B70:I70)</f>
        <v>6795165.375</v>
      </c>
      <c r="K70" s="21"/>
    </row>
    <row r="71" spans="1:11" x14ac:dyDescent="0.2">
      <c r="A71" s="7" t="s">
        <v>16</v>
      </c>
      <c r="B71" s="71">
        <v>38.82</v>
      </c>
      <c r="C71" s="71">
        <v>35.909999999999997</v>
      </c>
      <c r="D71" s="71">
        <v>29.9</v>
      </c>
      <c r="E71" s="71">
        <v>38.61</v>
      </c>
      <c r="F71" s="71">
        <v>36.79</v>
      </c>
      <c r="G71" s="71">
        <v>57.42</v>
      </c>
      <c r="H71" s="71">
        <v>40.869999999999997</v>
      </c>
      <c r="I71" s="71">
        <v>51.06</v>
      </c>
      <c r="J71" s="73">
        <f t="shared" ref="J71:J74" si="24">AVERAGE(B71:I71)</f>
        <v>41.172499999999999</v>
      </c>
      <c r="K71" s="21"/>
    </row>
    <row r="72" spans="1:11" x14ac:dyDescent="0.2">
      <c r="A72" s="7" t="s">
        <v>15</v>
      </c>
      <c r="B72" s="71">
        <v>46.06</v>
      </c>
      <c r="C72" s="71">
        <v>49.57</v>
      </c>
      <c r="D72" s="71">
        <v>49.94</v>
      </c>
      <c r="E72" s="71">
        <v>36.33</v>
      </c>
      <c r="F72" s="71">
        <v>42.25</v>
      </c>
      <c r="G72" s="71">
        <v>35.520000000000003</v>
      </c>
      <c r="H72" s="71">
        <v>43.86</v>
      </c>
      <c r="I72" s="71">
        <v>40.4</v>
      </c>
      <c r="J72" s="73">
        <f t="shared" si="24"/>
        <v>42.991249999999994</v>
      </c>
      <c r="K72" s="21"/>
    </row>
    <row r="73" spans="1:11" x14ac:dyDescent="0.2">
      <c r="A73" s="7" t="s">
        <v>17</v>
      </c>
      <c r="B73" s="71">
        <v>15.12</v>
      </c>
      <c r="C73" s="71">
        <v>14.52</v>
      </c>
      <c r="D73" s="71">
        <v>20.97</v>
      </c>
      <c r="E73" s="71">
        <v>25.05</v>
      </c>
      <c r="F73" s="71">
        <v>20.96</v>
      </c>
      <c r="G73" s="71">
        <v>7.06</v>
      </c>
      <c r="H73" s="71">
        <v>15.27</v>
      </c>
      <c r="I73" s="71">
        <v>8.5399999999999991</v>
      </c>
      <c r="J73" s="73">
        <f t="shared" si="24"/>
        <v>15.936250000000001</v>
      </c>
      <c r="K73" s="21"/>
    </row>
    <row r="74" spans="1:11" x14ac:dyDescent="0.2">
      <c r="A74" s="6" t="s">
        <v>19</v>
      </c>
      <c r="B74" s="74">
        <v>61.18</v>
      </c>
      <c r="C74" s="74">
        <v>64.09</v>
      </c>
      <c r="D74" s="74">
        <v>70.91</v>
      </c>
      <c r="E74" s="74">
        <v>61.39</v>
      </c>
      <c r="F74" s="71">
        <v>63.21</v>
      </c>
      <c r="G74" s="74">
        <v>42.58</v>
      </c>
      <c r="H74" s="74">
        <v>59.13</v>
      </c>
      <c r="I74" s="74">
        <v>48.94</v>
      </c>
      <c r="J74" s="75">
        <f t="shared" si="24"/>
        <v>58.928749999999994</v>
      </c>
      <c r="K74" s="21"/>
    </row>
    <row r="75" spans="1:11" x14ac:dyDescent="0.2">
      <c r="A75" s="6" t="s">
        <v>22</v>
      </c>
      <c r="B75" s="76">
        <f>B74/100*B70</f>
        <v>1186883.4347999999</v>
      </c>
      <c r="C75" s="76">
        <f t="shared" ref="C75" si="25">C74/100*C70</f>
        <v>5701753.3911000006</v>
      </c>
      <c r="D75" s="76">
        <f t="shared" ref="D75" si="26">D74/100*D70</f>
        <v>6639877.6709999992</v>
      </c>
      <c r="E75" s="76">
        <f t="shared" ref="E75" si="27">E74/100*E70</f>
        <v>3785586.1105999998</v>
      </c>
      <c r="F75" s="76">
        <f t="shared" ref="F75" si="28">F74/100*F70</f>
        <v>4128565.5746999998</v>
      </c>
      <c r="G75" s="76">
        <f t="shared" ref="G75" si="29">G74/100*G70</f>
        <v>3422062.2013999997</v>
      </c>
      <c r="H75" s="76">
        <f t="shared" ref="H75" si="30">H74/100*H70</f>
        <v>3132614.5659000003</v>
      </c>
      <c r="I75" s="76">
        <f t="shared" ref="I75:J75" si="31">I74/100*I70</f>
        <v>3978068.8133999999</v>
      </c>
      <c r="J75" s="76">
        <f t="shared" si="31"/>
        <v>4004306.0159203121</v>
      </c>
      <c r="K75" s="21"/>
    </row>
    <row r="76" spans="1:11" x14ac:dyDescent="0.2">
      <c r="A76" s="7" t="s">
        <v>26</v>
      </c>
      <c r="B76" s="76"/>
      <c r="C76" s="76"/>
      <c r="D76" s="76"/>
      <c r="E76" s="76"/>
      <c r="F76" s="76"/>
      <c r="G76" s="76"/>
      <c r="H76" s="76"/>
      <c r="I76" s="76"/>
      <c r="J76" s="76"/>
      <c r="K76" s="21"/>
    </row>
    <row r="77" spans="1:11" x14ac:dyDescent="0.2">
      <c r="A77" s="7" t="s">
        <v>27</v>
      </c>
      <c r="B77" s="76"/>
      <c r="C77" s="76"/>
      <c r="D77" s="76"/>
      <c r="E77" s="76"/>
      <c r="F77" s="76"/>
      <c r="G77" s="76"/>
      <c r="H77" s="76"/>
      <c r="I77" s="76"/>
      <c r="J77" s="76"/>
      <c r="K77" s="21"/>
    </row>
    <row r="78" spans="1:11" x14ac:dyDescent="0.2"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11" s="3" customFormat="1" ht="17" x14ac:dyDescent="0.2">
      <c r="A79" s="113" t="s">
        <v>52</v>
      </c>
      <c r="B79" s="114">
        <v>141</v>
      </c>
      <c r="C79" s="114">
        <v>159</v>
      </c>
      <c r="D79" s="114">
        <v>302</v>
      </c>
      <c r="E79" s="114">
        <v>331</v>
      </c>
      <c r="F79" s="114">
        <v>34</v>
      </c>
      <c r="G79" s="114">
        <v>441</v>
      </c>
      <c r="H79" s="114">
        <v>483</v>
      </c>
      <c r="I79" s="114">
        <v>563</v>
      </c>
      <c r="J79" s="114" t="s">
        <v>18</v>
      </c>
      <c r="K79" s="115" t="s">
        <v>41</v>
      </c>
    </row>
    <row r="80" spans="1:11" x14ac:dyDescent="0.2">
      <c r="A80" s="15" t="s">
        <v>33</v>
      </c>
      <c r="B80" s="77">
        <v>1974587</v>
      </c>
      <c r="C80" s="77">
        <v>9025275</v>
      </c>
      <c r="D80" s="77">
        <v>9834992</v>
      </c>
      <c r="E80" s="77">
        <v>6491194</v>
      </c>
      <c r="F80" s="77">
        <v>6737872</v>
      </c>
      <c r="G80" s="77">
        <v>8072265</v>
      </c>
      <c r="H80" s="77">
        <v>5681617</v>
      </c>
      <c r="I80" s="77">
        <v>8250108</v>
      </c>
      <c r="J80" s="78">
        <f>AVERAGE(B80:I80)</f>
        <v>7008488.75</v>
      </c>
      <c r="K80" s="116">
        <f>SUM(B80:F80,H80:I80)</f>
        <v>47995645</v>
      </c>
    </row>
    <row r="81" spans="1:12" x14ac:dyDescent="0.2">
      <c r="A81" s="15" t="s">
        <v>34</v>
      </c>
      <c r="B81" s="77">
        <v>1037444</v>
      </c>
      <c r="C81" s="77">
        <v>2942934</v>
      </c>
      <c r="D81" s="77">
        <v>9754250</v>
      </c>
      <c r="E81" s="77">
        <v>4677689</v>
      </c>
      <c r="F81" s="77">
        <v>3372134</v>
      </c>
      <c r="G81" s="77">
        <v>1300888</v>
      </c>
      <c r="H81" s="77">
        <v>2624275</v>
      </c>
      <c r="I81" s="77">
        <v>1974446</v>
      </c>
      <c r="J81" s="78">
        <f t="shared" ref="J81:J85" si="32">AVERAGE(B81:I81)</f>
        <v>3460507.5</v>
      </c>
      <c r="K81" s="117"/>
    </row>
    <row r="82" spans="1:12" x14ac:dyDescent="0.2">
      <c r="A82" s="15" t="s">
        <v>35</v>
      </c>
      <c r="B82" s="77">
        <v>336367</v>
      </c>
      <c r="C82" s="77">
        <v>1769458</v>
      </c>
      <c r="D82" s="77">
        <v>1479653</v>
      </c>
      <c r="E82" s="77">
        <v>680785</v>
      </c>
      <c r="F82" s="77">
        <v>907296</v>
      </c>
      <c r="G82" s="77">
        <v>996617</v>
      </c>
      <c r="H82" s="77">
        <v>1039695</v>
      </c>
      <c r="I82" s="77">
        <v>1383968</v>
      </c>
      <c r="J82" s="78">
        <f t="shared" si="32"/>
        <v>1074229.875</v>
      </c>
      <c r="K82" s="117"/>
    </row>
    <row r="83" spans="1:12" x14ac:dyDescent="0.2">
      <c r="A83" s="15" t="s">
        <v>36</v>
      </c>
      <c r="B83" s="77">
        <v>199383</v>
      </c>
      <c r="C83" s="77">
        <v>1018440</v>
      </c>
      <c r="D83" s="77">
        <v>983545</v>
      </c>
      <c r="E83" s="77">
        <v>356729</v>
      </c>
      <c r="F83" s="77">
        <v>451338</v>
      </c>
      <c r="G83" s="77">
        <v>674188</v>
      </c>
      <c r="H83" s="77">
        <v>392470</v>
      </c>
      <c r="I83" s="77">
        <v>763363</v>
      </c>
      <c r="J83" s="78">
        <f t="shared" si="32"/>
        <v>604932</v>
      </c>
      <c r="K83" s="117"/>
    </row>
    <row r="84" spans="1:12" x14ac:dyDescent="0.2">
      <c r="A84" s="15" t="s">
        <v>37</v>
      </c>
      <c r="B84" s="79">
        <v>40.119999999999997</v>
      </c>
      <c r="C84" s="79">
        <v>34.29</v>
      </c>
      <c r="D84" s="79">
        <v>31.759</v>
      </c>
      <c r="E84" s="79">
        <v>48.18</v>
      </c>
      <c r="F84" s="79">
        <v>52.53</v>
      </c>
      <c r="G84" s="79">
        <v>22.312200000000001</v>
      </c>
      <c r="H84" s="79">
        <v>31.751899999999999</v>
      </c>
      <c r="I84" s="79">
        <v>52.566800000000001</v>
      </c>
      <c r="J84" s="80">
        <f t="shared" si="32"/>
        <v>39.188737499999995</v>
      </c>
      <c r="K84" s="118"/>
    </row>
    <row r="85" spans="1:12" x14ac:dyDescent="0.2">
      <c r="A85" s="99" t="s">
        <v>38</v>
      </c>
      <c r="B85" s="81">
        <v>792273</v>
      </c>
      <c r="C85" s="82">
        <v>3094794</v>
      </c>
      <c r="D85" s="82">
        <v>3123493</v>
      </c>
      <c r="E85" s="82">
        <v>3127603</v>
      </c>
      <c r="F85" s="82">
        <v>3539284</v>
      </c>
      <c r="G85" s="82">
        <v>1801099</v>
      </c>
      <c r="H85" s="82">
        <v>1804019</v>
      </c>
      <c r="I85" s="82">
        <v>4336815</v>
      </c>
      <c r="J85" s="78">
        <f t="shared" si="32"/>
        <v>2702422.5</v>
      </c>
      <c r="K85" s="101">
        <f>SUM(B85:F85,H85:I85)</f>
        <v>19818281</v>
      </c>
    </row>
    <row r="86" spans="1:12" x14ac:dyDescent="0.2">
      <c r="A86" s="15" t="s">
        <v>42</v>
      </c>
      <c r="B86" s="82">
        <v>286050.09999999998</v>
      </c>
      <c r="C86" s="82">
        <v>1091847</v>
      </c>
      <c r="D86" s="82">
        <v>1401908</v>
      </c>
      <c r="E86" s="82">
        <v>711395.8</v>
      </c>
      <c r="F86" s="82">
        <v>596602.19999999995</v>
      </c>
      <c r="G86" s="82">
        <v>858187.7</v>
      </c>
      <c r="H86" s="82">
        <v>670867.6</v>
      </c>
      <c r="I86" s="82">
        <v>1152325</v>
      </c>
      <c r="J86" s="78">
        <f>AVERAGE(B86:I86)</f>
        <v>846147.92500000005</v>
      </c>
      <c r="K86" s="117"/>
    </row>
    <row r="87" spans="1:12" x14ac:dyDescent="0.2">
      <c r="A87" s="99" t="s">
        <v>32</v>
      </c>
      <c r="B87" s="81">
        <v>4590</v>
      </c>
      <c r="C87" s="81">
        <v>4274</v>
      </c>
      <c r="D87" s="81">
        <v>5353</v>
      </c>
      <c r="E87" s="81">
        <v>5039</v>
      </c>
      <c r="F87" s="81">
        <v>4465</v>
      </c>
      <c r="G87" s="81">
        <v>2356</v>
      </c>
      <c r="H87" s="81">
        <v>5089</v>
      </c>
      <c r="I87" s="81">
        <v>4252</v>
      </c>
      <c r="J87" s="78">
        <f>AVERAGE(B87:I87)</f>
        <v>4427.25</v>
      </c>
      <c r="K87" s="119">
        <v>5741</v>
      </c>
      <c r="L87" s="16" t="s">
        <v>44</v>
      </c>
    </row>
    <row r="88" spans="1:12" x14ac:dyDescent="0.2">
      <c r="A88" s="99" t="s">
        <v>43</v>
      </c>
      <c r="B88" s="100">
        <v>285968.40000000002</v>
      </c>
      <c r="C88" s="81">
        <v>1091812</v>
      </c>
      <c r="D88" s="81">
        <v>1400490</v>
      </c>
      <c r="E88" s="100">
        <v>710136.5</v>
      </c>
      <c r="F88" s="100">
        <v>596251.69999999995</v>
      </c>
      <c r="G88" s="100">
        <v>858148.6</v>
      </c>
      <c r="H88" s="100">
        <v>670578.30000000005</v>
      </c>
      <c r="I88" s="81">
        <v>1152134</v>
      </c>
      <c r="J88" s="78">
        <f>AVERAGE(B88:I88)</f>
        <v>845689.93749999988</v>
      </c>
      <c r="K88" s="101">
        <f>SUM(B88:F88,H88:I88)</f>
        <v>5907370.8999999994</v>
      </c>
    </row>
    <row r="89" spans="1:12" s="107" customFormat="1" x14ac:dyDescent="0.2">
      <c r="A89" s="102"/>
      <c r="B89" s="103"/>
      <c r="C89" s="104"/>
      <c r="D89" s="104"/>
      <c r="E89" s="103"/>
      <c r="F89" s="103"/>
      <c r="G89" s="103"/>
      <c r="H89" s="103"/>
      <c r="I89" s="104"/>
      <c r="J89" s="105"/>
      <c r="K89" s="106"/>
    </row>
    <row r="90" spans="1:12" ht="17" thickBot="1" x14ac:dyDescent="0.25"/>
    <row r="91" spans="1:12" ht="17" x14ac:dyDescent="0.2">
      <c r="A91" s="83" t="s">
        <v>45</v>
      </c>
      <c r="B91" s="84" t="s">
        <v>0</v>
      </c>
      <c r="C91" s="84" t="s">
        <v>49</v>
      </c>
      <c r="D91" s="85" t="s">
        <v>1</v>
      </c>
      <c r="E91" s="2"/>
      <c r="F91" s="2"/>
      <c r="G91" s="2"/>
    </row>
    <row r="92" spans="1:12" ht="17" x14ac:dyDescent="0.2">
      <c r="A92" s="96" t="s">
        <v>46</v>
      </c>
      <c r="B92" s="86">
        <f>K2</f>
        <v>47995645</v>
      </c>
      <c r="C92" s="87">
        <f>K35</f>
        <v>47995645</v>
      </c>
      <c r="D92" s="88">
        <f>K80</f>
        <v>47995645</v>
      </c>
      <c r="E92" s="4"/>
      <c r="F92" s="4"/>
      <c r="G92" s="4"/>
    </row>
    <row r="93" spans="1:12" x14ac:dyDescent="0.2">
      <c r="A93" s="97" t="s">
        <v>47</v>
      </c>
      <c r="B93" s="89">
        <f>J4</f>
        <v>58.21857142857143</v>
      </c>
      <c r="C93" s="90">
        <f>J37</f>
        <v>41.372500000000002</v>
      </c>
      <c r="D93" s="91" t="s">
        <v>13</v>
      </c>
      <c r="E93" s="5"/>
      <c r="F93" s="5"/>
      <c r="G93" s="5"/>
    </row>
    <row r="94" spans="1:12" x14ac:dyDescent="0.2">
      <c r="A94" s="97" t="s">
        <v>24</v>
      </c>
      <c r="B94" s="89">
        <f>J9</f>
        <v>4.09</v>
      </c>
      <c r="C94" s="90">
        <f>J38</f>
        <v>30.411250000000003</v>
      </c>
      <c r="D94" s="91" t="s">
        <v>13</v>
      </c>
      <c r="E94" s="5"/>
      <c r="F94" s="5"/>
      <c r="G94" s="5"/>
      <c r="H94">
        <v>3915145660</v>
      </c>
    </row>
    <row r="95" spans="1:12" x14ac:dyDescent="0.2">
      <c r="A95" s="97" t="s">
        <v>19</v>
      </c>
      <c r="B95" s="125">
        <f>J13</f>
        <v>62.308571428571426</v>
      </c>
      <c r="C95" s="90">
        <f>J39</f>
        <v>71.783749999999998</v>
      </c>
      <c r="D95" s="92">
        <f>J84</f>
        <v>39.188737499999995</v>
      </c>
      <c r="E95" s="5"/>
      <c r="F95" s="5"/>
      <c r="G95" s="5"/>
      <c r="H95">
        <v>4102334876</v>
      </c>
    </row>
    <row r="96" spans="1:12" x14ac:dyDescent="0.2">
      <c r="A96" s="97" t="s">
        <v>25</v>
      </c>
      <c r="B96" s="86">
        <f>K14</f>
        <v>30145597.287300002</v>
      </c>
      <c r="C96" s="87">
        <f>K40</f>
        <v>33937733.1043</v>
      </c>
      <c r="D96" s="88">
        <f>K85</f>
        <v>19818281</v>
      </c>
      <c r="E96" s="4"/>
      <c r="F96" s="4"/>
      <c r="G96" s="4"/>
      <c r="H96">
        <f>H94/H95*100</f>
        <v>95.437007907493893</v>
      </c>
    </row>
    <row r="97" spans="1:4" x14ac:dyDescent="0.2">
      <c r="A97" s="97" t="s">
        <v>39</v>
      </c>
      <c r="B97" s="86">
        <f>K16</f>
        <v>59023</v>
      </c>
      <c r="C97" s="87">
        <f>K46</f>
        <v>29775</v>
      </c>
      <c r="D97" s="88">
        <f>K87</f>
        <v>5741</v>
      </c>
    </row>
    <row r="98" spans="1:4" ht="17" thickBot="1" x14ac:dyDescent="0.25">
      <c r="A98" s="98" t="s">
        <v>43</v>
      </c>
      <c r="B98" s="93">
        <f>K17</f>
        <v>18725025</v>
      </c>
      <c r="C98" s="94">
        <f>K47</f>
        <v>18522641</v>
      </c>
      <c r="D98" s="95">
        <f>K88</f>
        <v>5907370.8999999994</v>
      </c>
    </row>
    <row r="99" spans="1:4" x14ac:dyDescent="0.2">
      <c r="B99" s="126">
        <f>B98/B92</f>
        <v>0.39014008458475763</v>
      </c>
      <c r="C99" s="126">
        <f>C98/C92</f>
        <v>0.38592336867230348</v>
      </c>
      <c r="D99" s="126">
        <f>D98/D92</f>
        <v>0.12308139415565723</v>
      </c>
    </row>
    <row r="100" spans="1:4" x14ac:dyDescent="0.2">
      <c r="A100" s="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2020-05-18T22:01:31Z</dcterms:created>
  <dcterms:modified xsi:type="dcterms:W3CDTF">2020-05-21T21:15:45Z</dcterms:modified>
</cp:coreProperties>
</file>