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80" windowHeight="15460" tabRatio="1000" activeTab="11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5" l="1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<sst xmlns="http://schemas.openxmlformats.org/spreadsheetml/2006/main" count="2392" uniqueCount="401">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</sst>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8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</cellXfs>
  <cellStyles count="288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922408"/>
        <c:axId val="-205139772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834520"/>
        <c:axId val="-2068624024"/>
      </c:scatterChart>
      <c:catAx>
        <c:axId val="-20549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97720"/>
        <c:crosses val="autoZero"/>
        <c:auto val="1"/>
        <c:lblAlgn val="ctr"/>
        <c:lblOffset val="100"/>
        <c:noMultiLvlLbl val="0"/>
      </c:catAx>
      <c:valAx>
        <c:axId val="-205139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4922408"/>
        <c:crosses val="autoZero"/>
        <c:crossBetween val="between"/>
        <c:majorUnit val="0.0001"/>
      </c:valAx>
      <c:valAx>
        <c:axId val="-20686240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63834520"/>
        <c:crosses val="max"/>
        <c:crossBetween val="midCat"/>
      </c:valAx>
      <c:valAx>
        <c:axId val="-2063834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624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324776"/>
        <c:axId val="-2051321592"/>
      </c:barChart>
      <c:dateAx>
        <c:axId val="-2051324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1321592"/>
        <c:crosses val="autoZero"/>
        <c:auto val="1"/>
        <c:lblOffset val="100"/>
        <c:baseTimeUnit val="days"/>
        <c:minorUnit val="1.0"/>
        <c:minorTimeUnit val="days"/>
      </c:dateAx>
      <c:valAx>
        <c:axId val="-20513215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1324776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455384"/>
        <c:axId val="-2064022792"/>
      </c:barChart>
      <c:dateAx>
        <c:axId val="-2064455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4022792"/>
        <c:crosses val="autoZero"/>
        <c:auto val="1"/>
        <c:lblOffset val="100"/>
        <c:baseTimeUnit val="days"/>
        <c:minorUnit val="1.0"/>
        <c:minorTimeUnit val="days"/>
      </c:dateAx>
      <c:valAx>
        <c:axId val="-20640227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445538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27816"/>
        <c:axId val="-2145833432"/>
      </c:scatterChart>
      <c:valAx>
        <c:axId val="-2145827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833432"/>
        <c:crosses val="autoZero"/>
        <c:crossBetween val="midCat"/>
        <c:minorUnit val="1.0"/>
      </c:valAx>
      <c:valAx>
        <c:axId val="-21458334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8278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79448"/>
        <c:axId val="-2145888920"/>
      </c:scatterChart>
      <c:valAx>
        <c:axId val="-2145879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888920"/>
        <c:crosses val="autoZero"/>
        <c:crossBetween val="midCat"/>
        <c:minorUnit val="1.0"/>
      </c:valAx>
      <c:valAx>
        <c:axId val="-21458889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87944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36392"/>
        <c:axId val="-2145938888"/>
      </c:scatterChart>
      <c:valAx>
        <c:axId val="-21459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938888"/>
        <c:crosses val="autoZero"/>
        <c:crossBetween val="midCat"/>
        <c:minorUnit val="1.0"/>
      </c:valAx>
      <c:valAx>
        <c:axId val="-21459388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9363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76136"/>
        <c:axId val="-2145987272"/>
      </c:scatterChart>
      <c:valAx>
        <c:axId val="-214597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987272"/>
        <c:crosses val="autoZero"/>
        <c:crossBetween val="midCat"/>
        <c:minorUnit val="1.0"/>
      </c:valAx>
      <c:valAx>
        <c:axId val="-21459872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9761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14632"/>
        <c:axId val="-2146027288"/>
      </c:scatterChart>
      <c:valAx>
        <c:axId val="-2146014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6027288"/>
        <c:crosses val="autoZero"/>
        <c:crossBetween val="midCat"/>
        <c:minorUnit val="1.0"/>
      </c:valAx>
      <c:valAx>
        <c:axId val="-21460272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0146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07224"/>
        <c:axId val="-2064192664"/>
      </c:scatterChart>
      <c:valAx>
        <c:axId val="-2064507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4192664"/>
        <c:crosses val="autoZero"/>
        <c:crossBetween val="midCat"/>
        <c:minorUnit val="1.0"/>
      </c:valAx>
      <c:valAx>
        <c:axId val="-206419266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450722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22536"/>
        <c:axId val="-2063619336"/>
      </c:scatterChart>
      <c:valAx>
        <c:axId val="-2063622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3619336"/>
        <c:crosses val="autoZero"/>
        <c:crossBetween val="midCat"/>
        <c:minorUnit val="1.0"/>
      </c:valAx>
      <c:valAx>
        <c:axId val="-20636193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36225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13544"/>
        <c:axId val="-2064414728"/>
      </c:scatterChart>
      <c:valAx>
        <c:axId val="-2068313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4414728"/>
        <c:crosses val="autoZero"/>
        <c:crossBetween val="midCat"/>
        <c:minorUnit val="1.0"/>
      </c:valAx>
      <c:valAx>
        <c:axId val="-20644147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83135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22584"/>
        <c:axId val="21100044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1448"/>
        <c:axId val="2133154088"/>
      </c:scatterChart>
      <c:catAx>
        <c:axId val="213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04440"/>
        <c:crosses val="autoZero"/>
        <c:auto val="1"/>
        <c:lblAlgn val="ctr"/>
        <c:lblOffset val="100"/>
        <c:noMultiLvlLbl val="0"/>
      </c:catAx>
      <c:valAx>
        <c:axId val="211000444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7222584"/>
        <c:crosses val="autoZero"/>
        <c:crossBetween val="between"/>
      </c:valAx>
      <c:valAx>
        <c:axId val="213315408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37201448"/>
        <c:crosses val="max"/>
        <c:crossBetween val="midCat"/>
      </c:valAx>
      <c:valAx>
        <c:axId val="2137201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15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36152"/>
        <c:axId val="-2146041512"/>
      </c:barChart>
      <c:catAx>
        <c:axId val="-21460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41512"/>
        <c:crosses val="autoZero"/>
        <c:auto val="1"/>
        <c:lblAlgn val="ctr"/>
        <c:lblOffset val="100"/>
        <c:noMultiLvlLbl val="0"/>
      </c:catAx>
      <c:valAx>
        <c:axId val="-2146041512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1460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23256"/>
        <c:axId val="-211191682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90280"/>
        <c:axId val="-2111973752"/>
      </c:scatterChart>
      <c:catAx>
        <c:axId val="212502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16824"/>
        <c:crosses val="autoZero"/>
        <c:auto val="1"/>
        <c:lblAlgn val="ctr"/>
        <c:lblOffset val="100"/>
        <c:noMultiLvlLbl val="0"/>
      </c:catAx>
      <c:valAx>
        <c:axId val="-21119168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5023256"/>
        <c:crosses val="autoZero"/>
        <c:crossBetween val="between"/>
      </c:valAx>
      <c:valAx>
        <c:axId val="-2111973752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11890280"/>
        <c:crosses val="max"/>
        <c:crossBetween val="midCat"/>
        <c:minorUnit val="5.0"/>
      </c:valAx>
      <c:valAx>
        <c:axId val="-21118902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97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174296"/>
        <c:axId val="21374024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903336"/>
        <c:axId val="2137005752"/>
      </c:scatterChart>
      <c:catAx>
        <c:axId val="-20551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02472"/>
        <c:crosses val="autoZero"/>
        <c:auto val="1"/>
        <c:lblAlgn val="ctr"/>
        <c:lblOffset val="100"/>
        <c:noMultiLvlLbl val="0"/>
      </c:catAx>
      <c:valAx>
        <c:axId val="21374024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5174296"/>
        <c:crosses val="autoZero"/>
        <c:crossBetween val="between"/>
      </c:valAx>
      <c:valAx>
        <c:axId val="2137005752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4903336"/>
        <c:crosses val="max"/>
        <c:crossBetween val="midCat"/>
        <c:minorUnit val="5.0"/>
      </c:valAx>
      <c:valAx>
        <c:axId val="-2054903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00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577208"/>
        <c:axId val="-20551758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54877176"/>
        <c:axId val="-2054882888"/>
      </c:scatterChart>
      <c:catAx>
        <c:axId val="-20545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75800"/>
        <c:crosses val="autoZero"/>
        <c:auto val="1"/>
        <c:lblAlgn val="ctr"/>
        <c:lblOffset val="100"/>
        <c:noMultiLvlLbl val="0"/>
      </c:catAx>
      <c:valAx>
        <c:axId val="-2055175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4577208"/>
        <c:crosses val="autoZero"/>
        <c:crossBetween val="between"/>
      </c:valAx>
      <c:valAx>
        <c:axId val="-205488288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4877176"/>
        <c:crosses val="max"/>
        <c:crossBetween val="midCat"/>
        <c:minorUnit val="5.0"/>
      </c:valAx>
      <c:valAx>
        <c:axId val="-2054877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88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125368"/>
        <c:axId val="-2112052744"/>
      </c:barChart>
      <c:dateAx>
        <c:axId val="-2112125368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112052744"/>
        <c:crosses val="autoZero"/>
        <c:auto val="1"/>
        <c:lblOffset val="100"/>
        <c:baseTimeUnit val="days"/>
        <c:minorUnit val="1.0"/>
        <c:minorTimeUnit val="days"/>
      </c:dateAx>
      <c:valAx>
        <c:axId val="-211205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21253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179112"/>
        <c:axId val="-2068177512"/>
      </c:barChart>
      <c:dateAx>
        <c:axId val="-2068179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8177512"/>
        <c:crosses val="autoZero"/>
        <c:auto val="1"/>
        <c:lblOffset val="100"/>
        <c:baseTimeUnit val="days"/>
        <c:minorUnit val="1.0"/>
        <c:minorTimeUnit val="days"/>
      </c:dateAx>
      <c:valAx>
        <c:axId val="-20681775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81791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360424"/>
        <c:axId val="-2051357240"/>
      </c:barChart>
      <c:dateAx>
        <c:axId val="-205136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1357240"/>
        <c:crosses val="autoZero"/>
        <c:auto val="1"/>
        <c:lblOffset val="100"/>
        <c:baseTimeUnit val="days"/>
        <c:minorUnit val="1.0"/>
        <c:minorTimeUnit val="days"/>
      </c:dateAx>
      <c:valAx>
        <c:axId val="-20513572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136042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612952"/>
        <c:axId val="-2051609768"/>
      </c:barChart>
      <c:dateAx>
        <c:axId val="-2051612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1609768"/>
        <c:crosses val="autoZero"/>
        <c:auto val="1"/>
        <c:lblOffset val="100"/>
        <c:baseTimeUnit val="days"/>
        <c:minorUnit val="1.0"/>
        <c:minorTimeUnit val="days"/>
      </c:dateAx>
      <c:valAx>
        <c:axId val="-2051609768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161295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60" activePane="bottomLeft"/>
      <selection activeCell="O1" sqref="O1:O1048576"/>
      <selection pane="bottomLeft" activeCell="T79" sqref="T79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tabSelected="1" topLeftCell="G1" workbookViewId="0">
      <pane ySplit="1160" activePane="bottomLeft"/>
      <selection activeCell="AW1" activeCellId="16" sqref="A1:A1048576 D1:D1048576 G1:G1048576 J1:J1048576 M1:M1048576 P1:P1048576 S1:S1048576 V1:V1048576 Y1:Y1048576 AB1:AB1048576 AE1:AE1048576 AH1:AH1048576 AK1:AK1048576 AN1:AN1048576 AQ1:AQ1048576 AT1:AT1048576 AW1:AW1048576"/>
      <selection pane="bottomLeft" activeCell="M8" sqref="M8"/>
    </sheetView>
  </sheetViews>
  <sheetFormatPr baseColWidth="10" defaultRowHeight="15" x14ac:dyDescent="0"/>
  <cols>
    <col min="1" max="1" width="12.1640625" customWidth="1"/>
    <col min="2" max="2" width="13.5" style="404" bestFit="1" customWidth="1"/>
    <col min="3" max="3" width="13.5" style="23" customWidth="1"/>
    <col min="4" max="4" width="13.5" style="407" customWidth="1"/>
    <col min="5" max="5" width="10.33203125" style="404" bestFit="1" customWidth="1"/>
    <col min="6" max="6" width="10.33203125" style="23" customWidth="1"/>
    <col min="7" max="7" width="13.5" style="407" customWidth="1"/>
    <col min="8" max="8" width="12.5" style="404" bestFit="1" customWidth="1"/>
    <col min="9" max="9" width="12.5" style="23" customWidth="1"/>
    <col min="10" max="10" width="13.5" style="407" customWidth="1"/>
    <col min="11" max="11" width="8.83203125" bestFit="1" customWidth="1"/>
    <col min="12" max="12" width="10.83203125" customWidth="1"/>
    <col min="13" max="13" width="13.5" style="407" customWidth="1"/>
    <col min="14" max="14" width="13.5" bestFit="1" customWidth="1"/>
    <col min="15" max="15" width="13.5" customWidth="1"/>
    <col min="16" max="16" width="13.5" style="407" customWidth="1"/>
    <col min="17" max="17" width="10.33203125" bestFit="1" customWidth="1"/>
    <col min="18" max="18" width="10.33203125" customWidth="1"/>
    <col min="19" max="19" width="13.5" style="407" customWidth="1"/>
    <col min="20" max="20" width="12.5" bestFit="1" customWidth="1"/>
    <col min="21" max="21" width="12.5" customWidth="1"/>
    <col min="22" max="22" width="13.5" style="407" customWidth="1"/>
    <col min="23" max="23" width="8.83203125" bestFit="1" customWidth="1"/>
    <col min="24" max="24" width="13.6640625" customWidth="1"/>
    <col min="25" max="25" width="13.5" style="407" customWidth="1"/>
    <col min="26" max="26" width="13.33203125" bestFit="1" customWidth="1"/>
    <col min="27" max="27" width="13.33203125" customWidth="1"/>
    <col min="28" max="28" width="13.5" style="407" customWidth="1"/>
    <col min="29" max="29" width="10.1640625" bestFit="1" customWidth="1"/>
    <col min="30" max="30" width="13.33203125" customWidth="1"/>
    <col min="31" max="31" width="13.5" style="407" customWidth="1"/>
    <col min="32" max="32" width="12.33203125" bestFit="1" customWidth="1"/>
    <col min="33" max="33" width="12.33203125" customWidth="1"/>
    <col min="34" max="34" width="13.5" style="407" customWidth="1"/>
    <col min="35" max="35" width="8.83203125" bestFit="1" customWidth="1"/>
    <col min="36" max="36" width="10.83203125" customWidth="1"/>
    <col min="37" max="37" width="13.5" style="407" customWidth="1"/>
    <col min="38" max="38" width="12.33203125" bestFit="1" customWidth="1"/>
    <col min="39" max="39" width="12.33203125" customWidth="1"/>
    <col min="40" max="40" width="13.5" style="407" customWidth="1"/>
    <col min="41" max="41" width="9.1640625" bestFit="1" customWidth="1"/>
    <col min="42" max="42" width="12.33203125" customWidth="1"/>
    <col min="43" max="43" width="13.5" style="407" customWidth="1"/>
    <col min="44" max="44" width="11.33203125" bestFit="1" customWidth="1"/>
    <col min="45" max="45" width="11.33203125" customWidth="1"/>
    <col min="46" max="46" width="13.5" style="407" customWidth="1"/>
    <col min="47" max="47" width="13.6640625" customWidth="1"/>
    <col min="48" max="48" width="11.5" bestFit="1" customWidth="1"/>
    <col min="49" max="49" width="13.5" style="407" customWidth="1"/>
  </cols>
  <sheetData>
    <row r="2" spans="1:49" s="395" customFormat="1">
      <c r="B2" s="400" t="s">
        <v>84</v>
      </c>
      <c r="C2" s="396" t="s">
        <v>84</v>
      </c>
      <c r="D2" s="401"/>
      <c r="E2" s="400" t="s">
        <v>76</v>
      </c>
      <c r="F2" s="396" t="s">
        <v>76</v>
      </c>
      <c r="G2" s="401"/>
      <c r="H2" s="400" t="s">
        <v>85</v>
      </c>
      <c r="I2" s="396" t="s">
        <v>85</v>
      </c>
      <c r="J2" s="401"/>
      <c r="K2" s="396" t="s">
        <v>105</v>
      </c>
      <c r="L2" s="396" t="s">
        <v>105</v>
      </c>
      <c r="M2" s="401"/>
      <c r="N2" s="396" t="s">
        <v>86</v>
      </c>
      <c r="O2" s="396" t="s">
        <v>86</v>
      </c>
      <c r="P2" s="401"/>
      <c r="Q2" s="397" t="s">
        <v>135</v>
      </c>
      <c r="R2" s="397" t="s">
        <v>135</v>
      </c>
      <c r="S2" s="401"/>
      <c r="T2" s="396" t="s">
        <v>87</v>
      </c>
      <c r="U2" s="396" t="s">
        <v>87</v>
      </c>
      <c r="V2" s="401"/>
      <c r="W2" s="396" t="s">
        <v>77</v>
      </c>
      <c r="X2" s="396" t="s">
        <v>77</v>
      </c>
      <c r="Y2" s="401"/>
      <c r="Z2" s="396" t="s">
        <v>88</v>
      </c>
      <c r="AA2" s="396" t="s">
        <v>88</v>
      </c>
      <c r="AB2" s="401"/>
      <c r="AC2" s="397" t="s">
        <v>109</v>
      </c>
      <c r="AD2" s="397" t="s">
        <v>109</v>
      </c>
      <c r="AE2" s="401"/>
      <c r="AF2" s="396" t="s">
        <v>119</v>
      </c>
      <c r="AG2" s="396" t="s">
        <v>119</v>
      </c>
      <c r="AH2" s="401"/>
      <c r="AI2" s="396" t="s">
        <v>21</v>
      </c>
      <c r="AJ2" s="396" t="s">
        <v>21</v>
      </c>
      <c r="AK2" s="401"/>
      <c r="AL2" s="396" t="s">
        <v>17</v>
      </c>
      <c r="AM2" s="396" t="s">
        <v>17</v>
      </c>
      <c r="AN2" s="401"/>
      <c r="AO2" s="396" t="s">
        <v>37</v>
      </c>
      <c r="AP2" s="396" t="s">
        <v>37</v>
      </c>
      <c r="AQ2" s="401"/>
      <c r="AR2" s="396" t="s">
        <v>38</v>
      </c>
      <c r="AS2" s="396" t="s">
        <v>38</v>
      </c>
      <c r="AT2" s="401"/>
      <c r="AU2" s="396" t="s">
        <v>46</v>
      </c>
      <c r="AV2" s="396" t="s">
        <v>46</v>
      </c>
      <c r="AW2" s="401"/>
    </row>
    <row r="3" spans="1:49" s="395" customFormat="1">
      <c r="B3" s="400" t="s">
        <v>322</v>
      </c>
      <c r="C3" s="396" t="s">
        <v>399</v>
      </c>
      <c r="D3" s="401" t="s">
        <v>397</v>
      </c>
      <c r="E3" s="400" t="s">
        <v>322</v>
      </c>
      <c r="F3" s="396" t="s">
        <v>399</v>
      </c>
      <c r="G3" s="401" t="s">
        <v>397</v>
      </c>
      <c r="H3" s="400" t="s">
        <v>322</v>
      </c>
      <c r="I3" s="396" t="s">
        <v>399</v>
      </c>
      <c r="J3" s="401" t="s">
        <v>397</v>
      </c>
      <c r="K3" s="396" t="s">
        <v>322</v>
      </c>
      <c r="L3" s="396" t="s">
        <v>399</v>
      </c>
      <c r="M3" s="401" t="s">
        <v>397</v>
      </c>
      <c r="N3" s="396" t="s">
        <v>322</v>
      </c>
      <c r="O3" s="396" t="s">
        <v>399</v>
      </c>
      <c r="P3" s="401" t="s">
        <v>397</v>
      </c>
      <c r="Q3" s="396" t="s">
        <v>322</v>
      </c>
      <c r="R3" s="396" t="s">
        <v>399</v>
      </c>
      <c r="S3" s="401" t="s">
        <v>397</v>
      </c>
      <c r="T3" s="396" t="s">
        <v>322</v>
      </c>
      <c r="U3" s="396" t="s">
        <v>399</v>
      </c>
      <c r="V3" s="401" t="s">
        <v>397</v>
      </c>
      <c r="W3" s="396" t="s">
        <v>322</v>
      </c>
      <c r="X3" s="396" t="s">
        <v>399</v>
      </c>
      <c r="Y3" s="401" t="s">
        <v>397</v>
      </c>
      <c r="Z3" s="396" t="s">
        <v>322</v>
      </c>
      <c r="AA3" s="396" t="s">
        <v>399</v>
      </c>
      <c r="AB3" s="401" t="s">
        <v>397</v>
      </c>
      <c r="AC3" s="396" t="s">
        <v>322</v>
      </c>
      <c r="AD3" s="396" t="s">
        <v>399</v>
      </c>
      <c r="AE3" s="401" t="s">
        <v>397</v>
      </c>
      <c r="AF3" s="396" t="s">
        <v>322</v>
      </c>
      <c r="AG3" s="396" t="s">
        <v>399</v>
      </c>
      <c r="AH3" s="401" t="s">
        <v>397</v>
      </c>
      <c r="AI3" s="396" t="s">
        <v>322</v>
      </c>
      <c r="AJ3" s="396" t="s">
        <v>399</v>
      </c>
      <c r="AK3" s="401" t="s">
        <v>397</v>
      </c>
      <c r="AL3" s="396" t="s">
        <v>322</v>
      </c>
      <c r="AM3" s="396" t="s">
        <v>399</v>
      </c>
      <c r="AN3" s="401" t="s">
        <v>397</v>
      </c>
      <c r="AO3" s="396" t="s">
        <v>322</v>
      </c>
      <c r="AP3" s="396" t="s">
        <v>399</v>
      </c>
      <c r="AQ3" s="401" t="s">
        <v>397</v>
      </c>
      <c r="AR3" s="396" t="s">
        <v>322</v>
      </c>
      <c r="AS3" s="396" t="s">
        <v>399</v>
      </c>
      <c r="AT3" s="401" t="s">
        <v>397</v>
      </c>
      <c r="AU3" s="396" t="s">
        <v>322</v>
      </c>
      <c r="AV3" s="396" t="s">
        <v>399</v>
      </c>
      <c r="AW3" s="401" t="s">
        <v>397</v>
      </c>
    </row>
    <row r="4" spans="1:49" s="395" customFormat="1">
      <c r="A4" s="16">
        <v>42874</v>
      </c>
      <c r="B4" s="402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403">
        <f>B4</f>
        <v>0</v>
      </c>
      <c r="E4" s="402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403">
        <f>E4</f>
        <v>0</v>
      </c>
      <c r="H4" s="402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403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403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403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403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403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403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403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403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403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403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403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403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403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403">
        <f>AU4</f>
        <v>0</v>
      </c>
    </row>
    <row r="5" spans="1:49" s="395" customFormat="1">
      <c r="A5" s="16">
        <v>42875</v>
      </c>
      <c r="B5" s="402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403">
        <f>SUM(B4:B5)</f>
        <v>0</v>
      </c>
      <c r="E5" s="402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403">
        <f>SUM(E4:E5)</f>
        <v>0</v>
      </c>
      <c r="H5" s="402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403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403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403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403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403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403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403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403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403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403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403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403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403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403">
        <f>SUM(AU4:AU5)</f>
        <v>0</v>
      </c>
    </row>
    <row r="6" spans="1:49" s="395" customFormat="1">
      <c r="A6" s="16">
        <v>42876</v>
      </c>
      <c r="B6" s="402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403">
        <f>SUM(B4:B6)</f>
        <v>0</v>
      </c>
      <c r="E6" s="402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403">
        <f>SUM(E4:E6)</f>
        <v>55300</v>
      </c>
      <c r="H6" s="402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403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403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403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403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403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403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403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403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403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403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403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403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403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403">
        <f>SUM(AU4:AU6)</f>
        <v>53900</v>
      </c>
    </row>
    <row r="7" spans="1:49" s="395" customFormat="1">
      <c r="A7" s="16">
        <v>42877</v>
      </c>
      <c r="B7" s="402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403">
        <f>SUM(B4:B7)</f>
        <v>0</v>
      </c>
      <c r="E7" s="402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403">
        <f>SUM(E4:E7)</f>
        <v>55883.333333333336</v>
      </c>
      <c r="H7" s="402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403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403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403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403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403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403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403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403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403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403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403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403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403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403">
        <f>SUM(AU4:AU7)</f>
        <v>55700</v>
      </c>
    </row>
    <row r="8" spans="1:49" s="395" customFormat="1">
      <c r="A8" s="16">
        <v>42878</v>
      </c>
      <c r="B8" s="402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403">
        <f>C8+B8</f>
        <v>0</v>
      </c>
      <c r="E8" s="402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403">
        <f>F8+E8</f>
        <v>51866.666666666664</v>
      </c>
      <c r="H8" s="402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403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403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403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403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403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403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403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403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403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403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403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403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403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403">
        <f>AV8+AU8</f>
        <v>104433.33333333334</v>
      </c>
    </row>
    <row r="9" spans="1:49" s="395" customFormat="1">
      <c r="A9" s="16">
        <v>42879</v>
      </c>
      <c r="B9" s="402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403">
        <f>C8+SUM(B8:B9)</f>
        <v>0</v>
      </c>
      <c r="E9" s="402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403">
        <f>F8+SUM(E8:E9)</f>
        <v>104216.66666666666</v>
      </c>
      <c r="H9" s="402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403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403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403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403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403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403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403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403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403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403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403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403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403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403">
        <f>AV8+SUM(AU8:AU9)</f>
        <v>127266.66666666667</v>
      </c>
    </row>
    <row r="10" spans="1:49" s="395" customFormat="1">
      <c r="A10" s="16">
        <v>42880</v>
      </c>
      <c r="B10" s="402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403">
        <f>C8+SUM(B8:B10)</f>
        <v>69750</v>
      </c>
      <c r="E10" s="402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403">
        <f>F8+SUM(E8:E10)</f>
        <v>104216.66666666666</v>
      </c>
      <c r="H10" s="402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403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403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403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403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403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403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403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403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403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403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403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403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403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403">
        <f>AV8+SUM(AU8:AU10)</f>
        <v>127266.66666666667</v>
      </c>
    </row>
    <row r="11" spans="1:49" s="395" customFormat="1">
      <c r="A11" s="16">
        <v>42881</v>
      </c>
      <c r="B11" s="402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403">
        <f>C8+SUM(B8:B11)</f>
        <v>69750</v>
      </c>
      <c r="E11" s="402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403">
        <f>F8+SUM(E8:E11)</f>
        <v>104216.66666666666</v>
      </c>
      <c r="H11" s="402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403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403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403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403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403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403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403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403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403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403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403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403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403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403">
        <f>AV11+AU11</f>
        <v>75666.666666666672</v>
      </c>
    </row>
    <row r="12" spans="1:49" s="395" customFormat="1">
      <c r="A12" s="16">
        <v>42882</v>
      </c>
      <c r="B12" s="402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403">
        <f>C8+SUM(B8:B12)</f>
        <v>74666.666666666672</v>
      </c>
      <c r="E12" s="402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403">
        <f>F8+SUM(E8:E12)</f>
        <v>109175</v>
      </c>
      <c r="H12" s="402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403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403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403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403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403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403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403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403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403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403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403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403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403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403">
        <f>AV11+SUM(AU11:AU12)</f>
        <v>75666.666666666672</v>
      </c>
    </row>
    <row r="13" spans="1:49" s="395" customFormat="1">
      <c r="A13" s="16">
        <v>42883</v>
      </c>
      <c r="B13" s="402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403">
        <f>C8+SUM(B8:B13)</f>
        <v>74666.666666666672</v>
      </c>
      <c r="E13" s="402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403">
        <f>F8+SUM(E8:E13)</f>
        <v>109175</v>
      </c>
      <c r="H13" s="402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403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403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403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403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403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403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403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403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403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403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403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403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403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403">
        <f>AV11+SUM(AU11:AU13)</f>
        <v>75666.666666666672</v>
      </c>
    </row>
    <row r="14" spans="1:49" s="395" customFormat="1">
      <c r="A14" s="16">
        <v>42884</v>
      </c>
      <c r="B14" s="402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403">
        <f>C8+SUM(B8:B14)</f>
        <v>74666.666666666672</v>
      </c>
      <c r="E14" s="402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403">
        <f>F8+SUM(E8:E14)</f>
        <v>109175</v>
      </c>
      <c r="H14" s="402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403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403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403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403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403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403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403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403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403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403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403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403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403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403">
        <f>AV11+SUM(AU11:AU14)</f>
        <v>75666.666666666672</v>
      </c>
    </row>
    <row r="15" spans="1:49" s="395" customFormat="1">
      <c r="A15" s="16">
        <v>42885</v>
      </c>
      <c r="B15" s="402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403">
        <f>C15+B15</f>
        <v>34666.666666666672</v>
      </c>
      <c r="E15" s="402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403">
        <f>F15+E15</f>
        <v>54933.333333333336</v>
      </c>
      <c r="H15" s="402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403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403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403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403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403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403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403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403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403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403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403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403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403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403">
        <f>AV15+AU15</f>
        <v>83200</v>
      </c>
    </row>
    <row r="16" spans="1:49" s="395" customFormat="1">
      <c r="A16" s="16">
        <v>42886</v>
      </c>
      <c r="B16" s="402">
        <f>SUMIFS(Collection!$O:$O, Collection!$B:$B, "*" &amp; B$2 &amp; "*", Collection!$A:$A, "="&amp;$A16)</f>
        <v>0</v>
      </c>
      <c r="C16" s="118"/>
      <c r="D16" s="403">
        <f>D15+B16</f>
        <v>34666.666666666672</v>
      </c>
      <c r="E16" s="402">
        <f>SUMIFS(Collection!$O:$O, Collection!$B:$B, "*" &amp; E$2 &amp; "*", Collection!$A:$A, "="&amp;$A16)</f>
        <v>0</v>
      </c>
      <c r="F16" s="118"/>
      <c r="G16" s="403">
        <f>G15+E16</f>
        <v>54933.333333333336</v>
      </c>
      <c r="H16" s="402">
        <f>SUMIFS(Collection!$O:$O, Collection!$B:$B, "*" &amp; H$2 &amp; "*", Collection!$A:$A, "="&amp;$A16)</f>
        <v>1333.3333333333335</v>
      </c>
      <c r="I16" s="118"/>
      <c r="J16" s="403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403">
        <f>M15+K16</f>
        <v>35200</v>
      </c>
      <c r="N16" s="17">
        <f>SUMIFS(Collection!$O:$O, Collection!$B:$B, "*" &amp; N$2 &amp; "*", Collection!$A:$A, "="&amp;$A16)</f>
        <v>0</v>
      </c>
      <c r="O16" s="17"/>
      <c r="P16" s="403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403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403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403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403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403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403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403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403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403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403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403">
        <f>AV15+SUM(AU15:AU16)</f>
        <v>83200</v>
      </c>
    </row>
    <row r="17" spans="1:49" s="395" customFormat="1">
      <c r="A17" s="16">
        <v>42887</v>
      </c>
      <c r="B17" s="402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403">
        <f>D15+B15:B17</f>
        <v>34666.666666666672</v>
      </c>
      <c r="E17" s="402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403">
        <f>G15+E15:E17</f>
        <v>56400</v>
      </c>
      <c r="H17" s="402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403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403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403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403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403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403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403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403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403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403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403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403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403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403">
        <f>AV15+SUM(AU15:AU17)</f>
        <v>83200</v>
      </c>
    </row>
    <row r="18" spans="1:49" s="395" customFormat="1">
      <c r="A18" s="16">
        <v>42888</v>
      </c>
      <c r="B18" s="402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403">
        <f>C15+SUM(B15:B18)</f>
        <v>34666.666666666672</v>
      </c>
      <c r="E18" s="402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403">
        <f>F15+SUM(E15:E18)</f>
        <v>56400</v>
      </c>
      <c r="H18" s="402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403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403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403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403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403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403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403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403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403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403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403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403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403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403">
        <f>AV15+SUM(AU15:AU18)</f>
        <v>83200</v>
      </c>
    </row>
    <row r="19" spans="1:49" s="395" customFormat="1">
      <c r="A19" s="16">
        <v>42889</v>
      </c>
      <c r="B19" s="402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403">
        <f>C15+SUM(B15:B19)</f>
        <v>93393.333333333343</v>
      </c>
      <c r="E19" s="402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403">
        <f>F15+SUM(E15:E19)</f>
        <v>107733.33333333333</v>
      </c>
      <c r="H19" s="402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403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403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403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403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403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403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403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403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403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403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403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403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403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403">
        <f>AV15+SUM(AU15:AU19)</f>
        <v>83200</v>
      </c>
    </row>
    <row r="20" spans="1:49" s="395" customFormat="1">
      <c r="A20" s="16">
        <v>42890</v>
      </c>
      <c r="B20" s="402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403">
        <f>C15+SUM(B15:B20)</f>
        <v>96326.666666666686</v>
      </c>
      <c r="E20" s="402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403">
        <f>F15+SUM(E15:E20)</f>
        <v>108933.33333333333</v>
      </c>
      <c r="H20" s="402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403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403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403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403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403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403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403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403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403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403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403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403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403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403">
        <f>AV15+SUM(AU15:AU20)</f>
        <v>83200</v>
      </c>
    </row>
    <row r="21" spans="1:49">
      <c r="A21" s="16">
        <v>42891</v>
      </c>
      <c r="B21" s="402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403">
        <f>C21+B21</f>
        <v>108943.33333333334</v>
      </c>
      <c r="E21" s="402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403">
        <f>F21+E21</f>
        <v>0</v>
      </c>
      <c r="H21" s="402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403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403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403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403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403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403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403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403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403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403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403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403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403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403">
        <f>AV21+AU21</f>
        <v>2175</v>
      </c>
    </row>
    <row r="22" spans="1:49">
      <c r="A22" s="16">
        <f>1+A21</f>
        <v>42892</v>
      </c>
      <c r="B22" s="402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403">
        <f>C21+SUM(B21)</f>
        <v>108943.33333333334</v>
      </c>
      <c r="E22" s="402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403">
        <f>F21+SUM(E21)</f>
        <v>0</v>
      </c>
      <c r="H22" s="402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403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403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403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403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403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403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403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403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403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403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403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403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403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403">
        <f>AV21+SUM(AU21:AU22)</f>
        <v>2175</v>
      </c>
    </row>
    <row r="23" spans="1:49">
      <c r="A23" s="16">
        <f t="shared" ref="A23:A76" si="0">1+A22</f>
        <v>42893</v>
      </c>
      <c r="B23" s="402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403">
        <f>C21+SUM(B22:B23)</f>
        <v>186126.66666666669</v>
      </c>
      <c r="E23" s="402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403">
        <f>F21+SUM(E22:E23)</f>
        <v>0</v>
      </c>
      <c r="H23" s="402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403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403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403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403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403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403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403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403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403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403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403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403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403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403">
        <f>AV21+SUM(AU21:AU23)</f>
        <v>40925</v>
      </c>
    </row>
    <row r="24" spans="1:49">
      <c r="A24" s="16">
        <f t="shared" si="0"/>
        <v>42894</v>
      </c>
      <c r="B24" s="402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403">
        <f>C21+SUM(B21:B24)</f>
        <v>186126.66666666669</v>
      </c>
      <c r="E24" s="402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403">
        <f>F21+SUM(E21:E24)</f>
        <v>0</v>
      </c>
      <c r="H24" s="402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403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403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403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403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403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403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403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403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403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403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403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403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403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403">
        <f>AV21+SUM(AU21:AU24)</f>
        <v>49991.666666666672</v>
      </c>
    </row>
    <row r="25" spans="1:49">
      <c r="A25" s="16">
        <f t="shared" si="0"/>
        <v>42895</v>
      </c>
      <c r="B25" s="402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403">
        <f>C25+B25</f>
        <v>87303.333333333343</v>
      </c>
      <c r="E25" s="402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403">
        <f>F25+E25</f>
        <v>0</v>
      </c>
      <c r="H25" s="402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403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403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403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403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403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403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403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403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403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403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403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403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403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403">
        <f>AV25+AU25</f>
        <v>56316.666666666672</v>
      </c>
    </row>
    <row r="26" spans="1:49">
      <c r="A26" s="16">
        <f t="shared" si="0"/>
        <v>42896</v>
      </c>
      <c r="B26" s="402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403">
        <f>C25+B25</f>
        <v>87303.333333333343</v>
      </c>
      <c r="E26" s="402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403">
        <f>F25+E25</f>
        <v>0</v>
      </c>
      <c r="H26" s="402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403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403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403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403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403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403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403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403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403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403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403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403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403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403">
        <f>AV25+AU25:AU26</f>
        <v>56316.666666666672</v>
      </c>
    </row>
    <row r="27" spans="1:49">
      <c r="A27" s="16">
        <f t="shared" si="0"/>
        <v>42897</v>
      </c>
      <c r="B27" s="402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403">
        <f>C25+SUM(B25:B27)</f>
        <v>87303.333333333343</v>
      </c>
      <c r="E27" s="402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403">
        <f>F25+SUM(E25:E27)</f>
        <v>0</v>
      </c>
      <c r="H27" s="402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403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403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403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403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403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403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403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403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403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403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403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403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403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403">
        <f>AV25+SUM(AU25:AU27)</f>
        <v>56316.666666666672</v>
      </c>
    </row>
    <row r="28" spans="1:49">
      <c r="A28" s="16">
        <f t="shared" si="0"/>
        <v>42898</v>
      </c>
      <c r="B28" s="402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403">
        <f>C28+B28</f>
        <v>83783.333333333328</v>
      </c>
      <c r="E28" s="402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403">
        <f>F28+E28</f>
        <v>0</v>
      </c>
      <c r="H28" s="402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403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403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403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403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403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403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403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403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403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403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403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403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403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403">
        <f>AV28+AU28</f>
        <v>49492.5</v>
      </c>
    </row>
    <row r="29" spans="1:49">
      <c r="A29" s="16">
        <f t="shared" si="0"/>
        <v>42899</v>
      </c>
      <c r="B29" s="402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403">
        <f>C28+SUM(B28:B29)</f>
        <v>83783.333333333328</v>
      </c>
      <c r="E29" s="402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403">
        <f>F28+SUM(E28:E29)</f>
        <v>0</v>
      </c>
      <c r="H29" s="402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403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403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403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403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403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403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403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403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403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403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403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403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403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403">
        <f>AV28+SUM(AU28:AU29)</f>
        <v>49492.5</v>
      </c>
    </row>
    <row r="30" spans="1:49">
      <c r="A30" s="16">
        <f t="shared" si="0"/>
        <v>42900</v>
      </c>
      <c r="B30" s="402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403">
        <f>C28+SUM(B28:B30)</f>
        <v>141650</v>
      </c>
      <c r="E30" s="402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403">
        <f>F28+SUM(E28:E30)</f>
        <v>0</v>
      </c>
      <c r="H30" s="402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403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403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403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403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403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403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403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403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403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403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403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403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403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403">
        <f>AV28+SUM(AU28:AU30)</f>
        <v>49492.5</v>
      </c>
    </row>
    <row r="31" spans="1:49">
      <c r="A31" s="16">
        <f t="shared" si="0"/>
        <v>42901</v>
      </c>
      <c r="B31" s="402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403">
        <f>C31+B31</f>
        <v>141483.33333333334</v>
      </c>
      <c r="E31" s="402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403">
        <f>F31+E31</f>
        <v>0</v>
      </c>
      <c r="H31" s="402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403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403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403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403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403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403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403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403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403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403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403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403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403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403">
        <f>AV31+AU31</f>
        <v>33256.666666666672</v>
      </c>
    </row>
    <row r="32" spans="1:49">
      <c r="A32" s="16">
        <f t="shared" si="0"/>
        <v>42902</v>
      </c>
      <c r="B32" s="402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403">
        <f>C31+SUM(B31:B32)</f>
        <v>141483.33333333334</v>
      </c>
      <c r="E32" s="402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403">
        <f>F31+SUM(E31:E32)</f>
        <v>0</v>
      </c>
      <c r="H32" s="402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403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403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403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403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403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403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403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403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403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403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403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403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403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403">
        <f>AV31+SUM(AU31:AU32)</f>
        <v>33256.666666666672</v>
      </c>
    </row>
    <row r="33" spans="1:49">
      <c r="A33" s="16">
        <f t="shared" si="0"/>
        <v>42903</v>
      </c>
      <c r="B33" s="402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403">
        <f>C31+SUM(B31:B33)</f>
        <v>142150</v>
      </c>
      <c r="E33" s="402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403">
        <f>F31+SUM(E31:E33)</f>
        <v>0</v>
      </c>
      <c r="H33" s="402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403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403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403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403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403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403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403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403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403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403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403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403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403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403">
        <f>AV31+SUM(AU31:AU33)</f>
        <v>33256.666666666672</v>
      </c>
    </row>
    <row r="34" spans="1:49">
      <c r="A34" s="16">
        <f t="shared" si="0"/>
        <v>42904</v>
      </c>
      <c r="B34" s="402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403">
        <f>C31+SUM(B31:B34)</f>
        <v>142150</v>
      </c>
      <c r="E34" s="402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403">
        <f>F31+SUM(E31:E34)</f>
        <v>0</v>
      </c>
      <c r="H34" s="402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403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403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403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403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403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403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403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403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403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403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403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403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403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403">
        <f>AV31+SUM(AU31:AU34)</f>
        <v>33256.666666666672</v>
      </c>
    </row>
    <row r="35" spans="1:49">
      <c r="A35" s="16">
        <f t="shared" si="0"/>
        <v>42905</v>
      </c>
      <c r="B35" s="402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403">
        <f>C35+B35</f>
        <v>74000</v>
      </c>
      <c r="E35" s="402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403">
        <f>F35+E35</f>
        <v>0</v>
      </c>
      <c r="H35" s="402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403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403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403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403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403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403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403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403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403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403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403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403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403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403">
        <f>AV35+AU35</f>
        <v>35316.666666666664</v>
      </c>
    </row>
    <row r="36" spans="1:49">
      <c r="A36" s="16">
        <f t="shared" si="0"/>
        <v>42906</v>
      </c>
      <c r="B36" s="402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403">
        <f>C35+SUM(B35:B36)</f>
        <v>74000</v>
      </c>
      <c r="E36" s="402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403">
        <f>F35+SUM(E35:E36)</f>
        <v>0</v>
      </c>
      <c r="H36" s="402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403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403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403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403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403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403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403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403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403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403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403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403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403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403">
        <f>AV35+SUM(AU35:AU36)</f>
        <v>35316.666666666664</v>
      </c>
    </row>
    <row r="37" spans="1:49">
      <c r="A37" s="16">
        <f t="shared" si="0"/>
        <v>42907</v>
      </c>
      <c r="B37" s="402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403">
        <f>C35+SUM(B35:B37)</f>
        <v>74000</v>
      </c>
      <c r="E37" s="402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403">
        <f>F35+SUM(E35:E37)</f>
        <v>0</v>
      </c>
      <c r="H37" s="402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403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403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403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403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403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403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403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403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403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403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403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403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403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403">
        <f>AV35+SUM(AU35:AU37)</f>
        <v>35316.666666666664</v>
      </c>
    </row>
    <row r="38" spans="1:49">
      <c r="A38" s="16">
        <f t="shared" si="0"/>
        <v>42908</v>
      </c>
      <c r="B38" s="402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403">
        <f>C38+B38</f>
        <v>24358.333333333336</v>
      </c>
      <c r="E38" s="402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403">
        <f>F38+E38</f>
        <v>0</v>
      </c>
      <c r="H38" s="402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403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403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403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403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403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403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403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403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403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403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403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403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403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403">
        <f>AV38+AU38</f>
        <v>29233.333333333336</v>
      </c>
    </row>
    <row r="39" spans="1:49">
      <c r="A39" s="16">
        <f t="shared" si="0"/>
        <v>42909</v>
      </c>
      <c r="B39" s="402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403">
        <f>C38+SUM(B38:B39)</f>
        <v>24358.333333333336</v>
      </c>
      <c r="E39" s="402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403">
        <f>F38+SUM(E38:E39)</f>
        <v>0</v>
      </c>
      <c r="H39" s="402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403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403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403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403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403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403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403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403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403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403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403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403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403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403">
        <f>AV38+SUM(AU38:AU39)</f>
        <v>29233.333333333336</v>
      </c>
    </row>
    <row r="40" spans="1:49">
      <c r="A40" s="16">
        <f t="shared" si="0"/>
        <v>42910</v>
      </c>
      <c r="B40" s="402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403">
        <f>C38+SUM(B38:B40)</f>
        <v>24358.333333333336</v>
      </c>
      <c r="E40" s="402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403">
        <f>F38+SUM(E38:E40)</f>
        <v>0</v>
      </c>
      <c r="H40" s="402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403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403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403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403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403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403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403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403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403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403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403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403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403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403">
        <f>AV38+SUM(AU38:AU40)</f>
        <v>29233.333333333336</v>
      </c>
    </row>
    <row r="41" spans="1:49">
      <c r="A41" s="16">
        <f t="shared" si="0"/>
        <v>42911</v>
      </c>
      <c r="B41" s="402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403">
        <f>C38+SUM(B38:B41)</f>
        <v>24358.333333333336</v>
      </c>
      <c r="E41" s="402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403">
        <f>F38+SUM(E38:E41)</f>
        <v>0</v>
      </c>
      <c r="H41" s="402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403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403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403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403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403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403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403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403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403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403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403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403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403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403">
        <f>AV38+SUM(AU38:AU41)</f>
        <v>29233.333333333336</v>
      </c>
    </row>
    <row r="42" spans="1:49">
      <c r="A42" s="16">
        <f t="shared" si="0"/>
        <v>42912</v>
      </c>
      <c r="B42" s="402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403">
        <f>C42+B42</f>
        <v>10166.666666666666</v>
      </c>
      <c r="E42" s="402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403">
        <f>F42+E42</f>
        <v>0</v>
      </c>
      <c r="H42" s="402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403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403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403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403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403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403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403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403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403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403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403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403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403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403">
        <f>AV42+AU42</f>
        <v>20500</v>
      </c>
    </row>
    <row r="43" spans="1:49">
      <c r="A43" s="16">
        <f t="shared" si="0"/>
        <v>42913</v>
      </c>
      <c r="B43" s="402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403">
        <f>C42+SUM(B42:B43)</f>
        <v>10166.666666666666</v>
      </c>
      <c r="E43" s="402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403">
        <f>F42+SUM(E42:E43)</f>
        <v>0</v>
      </c>
      <c r="H43" s="402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403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403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403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403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403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403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403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403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403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403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403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403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403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403">
        <f>AV42+SUM(AU42:AU43)</f>
        <v>20500</v>
      </c>
    </row>
    <row r="44" spans="1:49">
      <c r="A44" s="16">
        <f t="shared" si="0"/>
        <v>42914</v>
      </c>
      <c r="B44" s="402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403">
        <f>C42+SUM(B42:B44)</f>
        <v>10166.666666666666</v>
      </c>
      <c r="E44" s="402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403">
        <f>F42+SUM(E42:E44)</f>
        <v>0</v>
      </c>
      <c r="H44" s="402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403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403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403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403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403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403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403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403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403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403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403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403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403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403">
        <f>AV42+SUM(AU42:AU44)</f>
        <v>20500</v>
      </c>
    </row>
    <row r="45" spans="1:49">
      <c r="A45" s="16">
        <f t="shared" si="0"/>
        <v>42915</v>
      </c>
      <c r="B45" s="402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403">
        <f>C45+B45</f>
        <v>21619.999999999996</v>
      </c>
      <c r="E45" s="402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403">
        <f>F45+E45</f>
        <v>0</v>
      </c>
      <c r="H45" s="402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403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403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403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403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403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403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403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403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403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403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403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403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403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403">
        <f>AV45+AU45</f>
        <v>23533.333333333332</v>
      </c>
    </row>
    <row r="46" spans="1:49">
      <c r="A46" s="16">
        <f t="shared" si="0"/>
        <v>42916</v>
      </c>
      <c r="B46" s="402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403">
        <f>C45+SUM(B45:B46)</f>
        <v>21619.999999999996</v>
      </c>
      <c r="E46" s="402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403">
        <f>F45+SUM(E45:E46)</f>
        <v>0</v>
      </c>
      <c r="H46" s="402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403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403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403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403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403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403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403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403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403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403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403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403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403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403">
        <f>AV45+SUM(AU45:AU46)</f>
        <v>23533.333333333332</v>
      </c>
    </row>
    <row r="47" spans="1:49">
      <c r="A47" s="16">
        <f t="shared" si="0"/>
        <v>42917</v>
      </c>
      <c r="B47" s="402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403">
        <f>C45+SUM(B45:B47)</f>
        <v>21619.999999999996</v>
      </c>
      <c r="E47" s="402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403">
        <f>F45+SUM(E45:E47)</f>
        <v>0</v>
      </c>
      <c r="H47" s="402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403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403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403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403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403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403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403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403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403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403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403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403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403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403">
        <f>AV45+SUM(AU45:AU47)</f>
        <v>23533.333333333332</v>
      </c>
    </row>
    <row r="48" spans="1:49">
      <c r="A48" s="16">
        <f t="shared" si="0"/>
        <v>42918</v>
      </c>
      <c r="B48" s="402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403">
        <f>C45+SUM(B45:B48)</f>
        <v>21619.999999999996</v>
      </c>
      <c r="E48" s="402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403">
        <f>F45+SUM(E45:E48)</f>
        <v>0</v>
      </c>
      <c r="H48" s="402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403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403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403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403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403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403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403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403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403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403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403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403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403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403">
        <f>AV45+SUM(AU45:AU48)</f>
        <v>23533.333333333332</v>
      </c>
    </row>
    <row r="49" spans="1:49">
      <c r="A49" s="16">
        <f t="shared" si="0"/>
        <v>42919</v>
      </c>
      <c r="B49" s="402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403">
        <f>C49+B49</f>
        <v>1210</v>
      </c>
      <c r="E49" s="402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403">
        <f>F49+E49</f>
        <v>41958.333333333328</v>
      </c>
      <c r="H49" s="402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403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403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403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403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403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403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403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403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403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403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403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403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403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403">
        <f>AV49+AU49</f>
        <v>16425</v>
      </c>
    </row>
    <row r="50" spans="1:49">
      <c r="A50" s="16">
        <f t="shared" si="0"/>
        <v>42920</v>
      </c>
      <c r="B50" s="402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403">
        <f>C49+SUM(B49:B50)</f>
        <v>1210</v>
      </c>
      <c r="E50" s="402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403">
        <f>F49+SUM(E49:E50)</f>
        <v>41958.333333333328</v>
      </c>
      <c r="H50" s="402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403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403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403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403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403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403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403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403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403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403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403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403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403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403">
        <f>AV49+SUM(AU49:AU50)</f>
        <v>16425</v>
      </c>
    </row>
    <row r="51" spans="1:49">
      <c r="A51" s="16">
        <f t="shared" si="0"/>
        <v>42921</v>
      </c>
      <c r="B51" s="402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403">
        <f>C49+SUM(B49:B51)</f>
        <v>1210</v>
      </c>
      <c r="E51" s="402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403">
        <f>F49+SUM(E49:E51)</f>
        <v>41958.333333333328</v>
      </c>
      <c r="H51" s="402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403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403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403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403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403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403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403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403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403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403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403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403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403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403">
        <f>AV49+SUM(AU49:AU51)</f>
        <v>16425</v>
      </c>
    </row>
    <row r="52" spans="1:49">
      <c r="A52" s="16">
        <f t="shared" si="0"/>
        <v>42922</v>
      </c>
      <c r="B52" s="402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403">
        <f>C52+B52</f>
        <v>466</v>
      </c>
      <c r="E52" s="402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403">
        <f>F52+E52</f>
        <v>0</v>
      </c>
      <c r="H52" s="402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403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403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403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403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403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403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403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403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403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403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403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403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403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403">
        <f>AV52+AU52</f>
        <v>7193.3333333333339</v>
      </c>
    </row>
    <row r="53" spans="1:49">
      <c r="A53" s="16">
        <f t="shared" si="0"/>
        <v>42923</v>
      </c>
      <c r="B53" s="402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403">
        <f>C52+SUM(B52:B53)</f>
        <v>466</v>
      </c>
      <c r="E53" s="402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403">
        <f>F52+SUM(E52:E53)</f>
        <v>0</v>
      </c>
      <c r="H53" s="402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403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403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403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403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403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403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403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403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403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403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403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403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403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403">
        <f>AV52+SUM(AU52:AU53)</f>
        <v>7193.3333333333339</v>
      </c>
    </row>
    <row r="54" spans="1:49">
      <c r="A54" s="16">
        <f t="shared" si="0"/>
        <v>42924</v>
      </c>
      <c r="B54" s="402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403">
        <f>C52+SUM(B52:B54)</f>
        <v>466</v>
      </c>
      <c r="E54" s="402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403">
        <f>F52+SUM(E52:E54)</f>
        <v>0</v>
      </c>
      <c r="H54" s="402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403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403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403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403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403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403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403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403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403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403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403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403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403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403">
        <f>AV52+SUM(AU52:AU54)</f>
        <v>7193.3333333333339</v>
      </c>
    </row>
    <row r="55" spans="1:49">
      <c r="A55" s="16">
        <f t="shared" si="0"/>
        <v>42925</v>
      </c>
      <c r="B55" s="402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403">
        <f>C52+SUM(B52:B55)</f>
        <v>466</v>
      </c>
      <c r="E55" s="402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403">
        <f>F52+SUM(E52:E55)</f>
        <v>0</v>
      </c>
      <c r="H55" s="402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403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403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403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403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403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403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403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403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403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403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403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403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403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403">
        <f>AV52+SUM(AU52:AU55)</f>
        <v>7193.3333333333339</v>
      </c>
    </row>
    <row r="56" spans="1:49">
      <c r="A56" s="16">
        <f t="shared" si="0"/>
        <v>42926</v>
      </c>
      <c r="B56" s="402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403">
        <f>C56+B56</f>
        <v>155.55555555555557</v>
      </c>
      <c r="E56" s="402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403">
        <f>F56+E56</f>
        <v>0</v>
      </c>
      <c r="H56" s="402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403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403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403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403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403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403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403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403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403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403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403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403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403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403">
        <f>AV56+AU56</f>
        <v>3277.5</v>
      </c>
    </row>
    <row r="57" spans="1:49">
      <c r="A57" s="16">
        <f t="shared" si="0"/>
        <v>42927</v>
      </c>
      <c r="B57" s="402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403">
        <f>C56+SUM(B56:B57)</f>
        <v>155.55555555555557</v>
      </c>
      <c r="E57" s="402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403">
        <f>F56+SUM(E56:E57)</f>
        <v>0</v>
      </c>
      <c r="H57" s="402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403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403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403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403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403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403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403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403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403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403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403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403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403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403">
        <f>AV56+SUM(AU56:AU57)</f>
        <v>3277.5</v>
      </c>
    </row>
    <row r="58" spans="1:49">
      <c r="A58" s="16">
        <f t="shared" si="0"/>
        <v>42928</v>
      </c>
      <c r="B58" s="402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403">
        <f>C56+SUM(B56:B58)</f>
        <v>155.55555555555557</v>
      </c>
      <c r="E58" s="402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403">
        <f>F56+SUM(E56:E58)</f>
        <v>0</v>
      </c>
      <c r="H58" s="402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403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403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403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403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403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403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403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403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403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403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403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403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403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403">
        <f>AV56+SUM(AU56:AU58)</f>
        <v>3277.5</v>
      </c>
    </row>
    <row r="59" spans="1:49">
      <c r="A59" s="16">
        <f t="shared" si="0"/>
        <v>42929</v>
      </c>
      <c r="B59" s="402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403">
        <f>C59+B59</f>
        <v>46</v>
      </c>
      <c r="E59" s="402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403">
        <f>F59+E59</f>
        <v>0</v>
      </c>
      <c r="H59" s="402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403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403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403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403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403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403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403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403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403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403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403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403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403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403">
        <f>AV59+AU59</f>
        <v>401.11111111111109</v>
      </c>
    </row>
    <row r="60" spans="1:49">
      <c r="A60" s="16">
        <f t="shared" si="0"/>
        <v>42930</v>
      </c>
      <c r="B60" s="402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403">
        <f>C59+SUM(B59:B60)</f>
        <v>46</v>
      </c>
      <c r="E60" s="402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403">
        <f>F59+SUM(E59:E60)</f>
        <v>0</v>
      </c>
      <c r="H60" s="402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403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403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403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403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403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403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403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403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403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403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403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403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403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403">
        <f>AV59+SUM(AU59:AU60)</f>
        <v>401.11111111111109</v>
      </c>
    </row>
    <row r="61" spans="1:49">
      <c r="A61" s="16">
        <f t="shared" si="0"/>
        <v>42931</v>
      </c>
      <c r="B61" s="402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403">
        <f>C59+SUM(B59:B61)</f>
        <v>46</v>
      </c>
      <c r="E61" s="402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403">
        <f>F59+SUM(E59:E61)</f>
        <v>0</v>
      </c>
      <c r="H61" s="402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403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403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403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403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403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403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403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403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403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403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403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403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403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403">
        <f>AV59+SUM(AU59:AU61)</f>
        <v>401.11111111111109</v>
      </c>
    </row>
    <row r="62" spans="1:49">
      <c r="A62" s="16">
        <f t="shared" si="0"/>
        <v>42932</v>
      </c>
      <c r="B62" s="402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403">
        <f>C59+SUM(B59:B62)</f>
        <v>46</v>
      </c>
      <c r="E62" s="402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403">
        <f>F59+SUM(E59:E62)</f>
        <v>0</v>
      </c>
      <c r="H62" s="402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403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403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403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403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403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403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403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403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403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403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403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403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403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403">
        <f>AV59+SUM(AU59:AU62)</f>
        <v>401.11111111111109</v>
      </c>
    </row>
    <row r="63" spans="1:49">
      <c r="A63" s="16">
        <f t="shared" si="0"/>
        <v>42933</v>
      </c>
      <c r="B63" s="402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403">
        <f>C63+B63</f>
        <v>142.77777777777777</v>
      </c>
      <c r="E63" s="402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403">
        <f>F63+E63</f>
        <v>0</v>
      </c>
      <c r="H63" s="402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403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403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403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403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403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403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403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403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403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403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403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403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403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403">
        <f>AV63+AU63</f>
        <v>243</v>
      </c>
    </row>
    <row r="64" spans="1:49">
      <c r="A64" s="16">
        <f t="shared" si="0"/>
        <v>42934</v>
      </c>
      <c r="B64" s="402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403">
        <f>C63+SUM(B63:B64)</f>
        <v>142.77777777777777</v>
      </c>
      <c r="E64" s="402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403">
        <f>F63+SUM(E63:E64)</f>
        <v>0</v>
      </c>
      <c r="H64" s="402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403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403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403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403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403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403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403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403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403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403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403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403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403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403">
        <f>AV63+SUM(AU63:AU64)</f>
        <v>243</v>
      </c>
    </row>
    <row r="65" spans="1:49">
      <c r="A65" s="16">
        <f t="shared" si="0"/>
        <v>42935</v>
      </c>
      <c r="B65" s="402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403">
        <f>C63+SUM(B63:B65)</f>
        <v>142.77777777777777</v>
      </c>
      <c r="E65" s="402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403">
        <f>F63+SUM(E63:E65)</f>
        <v>0</v>
      </c>
      <c r="H65" s="402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403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403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403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403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403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403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403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403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403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403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403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403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403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403">
        <f>AV63+SUM(AU63:AU65)</f>
        <v>243</v>
      </c>
    </row>
    <row r="66" spans="1:49">
      <c r="A66" s="16">
        <f t="shared" si="0"/>
        <v>42936</v>
      </c>
      <c r="B66" s="402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403">
        <f>C66+B66</f>
        <v>37</v>
      </c>
      <c r="E66" s="402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403">
        <f>F66+E66</f>
        <v>0</v>
      </c>
      <c r="H66" s="402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403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403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403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403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403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403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403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403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403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403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403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403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403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403">
        <f>AV66+AU66</f>
        <v>0</v>
      </c>
    </row>
    <row r="67" spans="1:49">
      <c r="A67" s="16">
        <f t="shared" si="0"/>
        <v>42937</v>
      </c>
      <c r="B67" s="402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403">
        <f>C66+SUM(B66:B67)</f>
        <v>37</v>
      </c>
      <c r="E67" s="402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403">
        <f>F66+SUM(E66:E67)</f>
        <v>0</v>
      </c>
      <c r="H67" s="402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403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403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403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403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403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403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403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403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403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403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403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403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403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403">
        <f>AV66+SUM(AU66:AU67)</f>
        <v>0</v>
      </c>
    </row>
    <row r="68" spans="1:49">
      <c r="A68" s="16">
        <f t="shared" si="0"/>
        <v>42938</v>
      </c>
      <c r="B68" s="402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403">
        <f>C66+SUM(B66:B67)</f>
        <v>37</v>
      </c>
      <c r="E68" s="402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403">
        <f>F66+SUM(E66:E67)</f>
        <v>0</v>
      </c>
      <c r="H68" s="402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403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403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403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403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403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403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403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403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403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403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403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403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403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403">
        <f>AV66+SUM(AU66:AU67)</f>
        <v>0</v>
      </c>
    </row>
    <row r="69" spans="1:49">
      <c r="A69" s="16">
        <f t="shared" si="0"/>
        <v>42939</v>
      </c>
      <c r="B69" s="402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403">
        <f>C66+SUM(B66:B69)</f>
        <v>37</v>
      </c>
      <c r="E69" s="402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403">
        <f>F66+SUM(E66:E69)</f>
        <v>0</v>
      </c>
      <c r="H69" s="402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403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403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403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403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403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403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403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403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403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403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403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403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403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403">
        <f>AV66+SUM(AU66:AU69)</f>
        <v>0</v>
      </c>
    </row>
    <row r="70" spans="1:49">
      <c r="A70" s="16">
        <f t="shared" si="0"/>
        <v>42940</v>
      </c>
      <c r="B70" s="402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403">
        <f>C66+SUM(B66:B70)</f>
        <v>37</v>
      </c>
      <c r="E70" s="402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403">
        <f>F66+SUM(E66:E70)</f>
        <v>0</v>
      </c>
      <c r="H70" s="402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403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403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403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403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403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403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403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403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403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403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403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403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403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403">
        <f>AV66+SUM(AU66:AU70)</f>
        <v>0</v>
      </c>
    </row>
    <row r="71" spans="1:49">
      <c r="A71" s="16">
        <f t="shared" si="0"/>
        <v>42941</v>
      </c>
      <c r="B71" s="402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403">
        <f>C66+SUM(B66:B71)</f>
        <v>37</v>
      </c>
      <c r="E71" s="402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403">
        <f>F66+SUM(E66:E71)</f>
        <v>0</v>
      </c>
      <c r="H71" s="402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403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403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403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403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403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403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403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403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403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403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403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403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403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403">
        <f>AV66+SUM(AU66:AU71)</f>
        <v>0</v>
      </c>
    </row>
    <row r="72" spans="1:49">
      <c r="A72" s="16">
        <f t="shared" si="0"/>
        <v>42942</v>
      </c>
      <c r="B72" s="402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403">
        <f>C66+SUM(B66:B72)</f>
        <v>37</v>
      </c>
      <c r="E72" s="402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403">
        <f>F66+SUM(E66:E72)</f>
        <v>0</v>
      </c>
      <c r="H72" s="402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403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403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403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403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403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403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403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403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403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403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403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403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403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403">
        <f>AV66+SUM(AU66:AU72)</f>
        <v>0</v>
      </c>
    </row>
    <row r="73" spans="1:49">
      <c r="A73" s="16">
        <f t="shared" si="0"/>
        <v>42943</v>
      </c>
      <c r="B73" s="402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403">
        <f>C66+SUM(B66:B73)</f>
        <v>37</v>
      </c>
      <c r="E73" s="402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403">
        <f>F66+SUM(E66:E73)</f>
        <v>0</v>
      </c>
      <c r="H73" s="402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403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403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403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403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403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403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403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403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403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403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403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403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403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403">
        <f>AV66+SUM(AU66:AU73)</f>
        <v>0</v>
      </c>
    </row>
    <row r="74" spans="1:49">
      <c r="A74" s="16">
        <f t="shared" si="0"/>
        <v>42944</v>
      </c>
      <c r="B74" s="402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403">
        <f>C66+SUM(B66:B74)</f>
        <v>37</v>
      </c>
      <c r="E74" s="402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403">
        <f>F66+SUM(E66:E74)</f>
        <v>0</v>
      </c>
      <c r="H74" s="402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403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403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403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403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403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403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403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403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403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403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403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403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403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403">
        <f>AV66+SUM(AU66:AU74)</f>
        <v>0</v>
      </c>
    </row>
    <row r="75" spans="1:49">
      <c r="A75" s="16">
        <f t="shared" si="0"/>
        <v>42945</v>
      </c>
      <c r="B75" s="402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403">
        <f>C66+SUM(B66:B75)</f>
        <v>37</v>
      </c>
      <c r="E75" s="402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403">
        <f>F66+SUM(E66:E75)</f>
        <v>0</v>
      </c>
      <c r="H75" s="402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403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403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403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403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403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403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403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403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403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403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403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403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403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403">
        <f>AV66+SUM(AU66:AU75)</f>
        <v>0</v>
      </c>
    </row>
    <row r="76" spans="1:49">
      <c r="A76" s="16">
        <f t="shared" si="0"/>
        <v>42946</v>
      </c>
      <c r="B76" s="402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403">
        <f>C66+SUM(B66:B76)</f>
        <v>37</v>
      </c>
      <c r="E76" s="402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403">
        <f>F66+SUM(E66:E76)</f>
        <v>0</v>
      </c>
      <c r="H76" s="402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403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403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403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403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403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403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403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403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403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403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403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403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403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403">
        <f>AV66+SUM(AU66:AU76)</f>
        <v>0</v>
      </c>
    </row>
    <row r="77" spans="1:49">
      <c r="C77" s="399"/>
      <c r="D77" s="405"/>
      <c r="F77" s="399"/>
      <c r="G77" s="405"/>
      <c r="I77" s="399"/>
      <c r="J77" s="405"/>
      <c r="L77" s="398"/>
      <c r="M77" s="405"/>
      <c r="O77" s="398"/>
      <c r="P77" s="405"/>
      <c r="R77" s="398"/>
      <c r="S77" s="405"/>
      <c r="U77" s="398"/>
      <c r="V77" s="405"/>
      <c r="X77" s="398"/>
      <c r="Y77" s="405"/>
      <c r="AA77" s="398"/>
      <c r="AB77" s="405"/>
      <c r="AD77" s="398"/>
      <c r="AE77" s="405"/>
      <c r="AG77" s="398"/>
      <c r="AH77" s="405"/>
      <c r="AJ77" s="398"/>
      <c r="AK77" s="405"/>
      <c r="AM77" s="398"/>
      <c r="AN77" s="405"/>
      <c r="AP77" s="398"/>
      <c r="AQ77" s="405"/>
      <c r="AS77" s="398"/>
      <c r="AT77" s="405"/>
      <c r="AV77" s="398"/>
      <c r="AW77" s="405"/>
    </row>
    <row r="78" spans="1:49">
      <c r="A78" t="s">
        <v>400</v>
      </c>
      <c r="B78" s="406">
        <f>SUM(B4:B76)</f>
        <v>319276.66666666669</v>
      </c>
      <c r="C78" s="399"/>
      <c r="D78" s="405"/>
      <c r="E78" s="406">
        <f>SUM(E4:E76)</f>
        <v>211416.66666666663</v>
      </c>
      <c r="F78" s="399"/>
      <c r="G78" s="405"/>
      <c r="H78" s="406">
        <f>SUM(H4:H76)</f>
        <v>131675.00000000003</v>
      </c>
      <c r="I78" s="399"/>
      <c r="J78" s="405"/>
      <c r="K78" s="53">
        <f>SUM(K4:K76)</f>
        <v>371015.55555555556</v>
      </c>
      <c r="L78" s="398"/>
      <c r="M78" s="405"/>
      <c r="N78" s="53">
        <f>SUM(N4:N76)</f>
        <v>950793.33333333326</v>
      </c>
      <c r="O78" s="398"/>
      <c r="P78" s="405"/>
      <c r="Q78" s="53">
        <f>SUM(Q4:Q76)</f>
        <v>660449.99999999988</v>
      </c>
      <c r="R78" s="398"/>
      <c r="S78" s="405"/>
      <c r="T78" s="53">
        <f>SUM(T4:T76)</f>
        <v>477403.33333333331</v>
      </c>
      <c r="U78" s="398"/>
      <c r="V78" s="405"/>
      <c r="W78" s="53">
        <f>SUM(W4:W76)</f>
        <v>532416.66666666674</v>
      </c>
      <c r="X78" s="398"/>
      <c r="Y78" s="405"/>
      <c r="Z78" s="53">
        <f>SUM(Z4:Z76)</f>
        <v>283857.77777777775</v>
      </c>
      <c r="AA78" s="398"/>
      <c r="AB78" s="405"/>
      <c r="AC78" s="53">
        <f>SUM(AC4:AC76)</f>
        <v>310875</v>
      </c>
      <c r="AD78" s="398"/>
      <c r="AE78" s="405"/>
      <c r="AF78" s="53">
        <f>SUM(AF4:AF76)</f>
        <v>65666.666666666672</v>
      </c>
      <c r="AG78" s="398"/>
      <c r="AH78" s="405"/>
      <c r="AI78" s="53">
        <f>SUM(AI4:AI76)</f>
        <v>255370.55555555556</v>
      </c>
      <c r="AJ78" s="398"/>
      <c r="AK78" s="405"/>
      <c r="AL78" s="53">
        <f>SUM(AL4:AL76)</f>
        <v>324165.00000000006</v>
      </c>
      <c r="AM78" s="398"/>
      <c r="AN78" s="405"/>
      <c r="AO78" s="53">
        <f>SUM(AO4:AO76)</f>
        <v>11916.666666666666</v>
      </c>
      <c r="AP78" s="398"/>
      <c r="AQ78" s="405"/>
      <c r="AR78" s="53">
        <f>SUM(AR4:AR76)</f>
        <v>353768.33333333326</v>
      </c>
      <c r="AS78" s="398"/>
      <c r="AT78" s="405"/>
      <c r="AU78" s="53">
        <f>SUM(AU4:AU76)</f>
        <v>179716.66666666666</v>
      </c>
      <c r="AV78" s="398"/>
      <c r="AW78" s="405"/>
    </row>
    <row r="79" spans="1:49">
      <c r="C79" s="399"/>
      <c r="D79" s="405"/>
      <c r="E79" s="408"/>
      <c r="F79" s="399"/>
      <c r="G79" s="405"/>
      <c r="H79" s="408"/>
      <c r="I79" s="399"/>
      <c r="J79" s="405"/>
      <c r="L79" s="398"/>
      <c r="M79" s="405"/>
      <c r="O79" s="398"/>
      <c r="P79" s="405"/>
      <c r="R79" s="398"/>
      <c r="S79" s="405"/>
      <c r="U79" s="398"/>
      <c r="V79" s="405"/>
      <c r="X79" s="398"/>
      <c r="Y79" s="405"/>
      <c r="Z79" s="24"/>
      <c r="AA79" s="398"/>
      <c r="AB79" s="405"/>
      <c r="AD79" s="398"/>
      <c r="AE79" s="405"/>
      <c r="AG79" s="398"/>
      <c r="AH79" s="405"/>
      <c r="AJ79" s="398"/>
      <c r="AK79" s="405"/>
      <c r="AM79" s="398"/>
      <c r="AN79" s="405"/>
      <c r="AP79" s="398"/>
      <c r="AQ79" s="405"/>
      <c r="AS79" s="398"/>
      <c r="AT79" s="405"/>
      <c r="AV79" s="398"/>
      <c r="AW79" s="405"/>
    </row>
    <row r="80" spans="1:49">
      <c r="C80" s="399"/>
      <c r="D80" s="405"/>
      <c r="E80" s="408"/>
      <c r="F80" s="399"/>
      <c r="G80" s="405"/>
      <c r="H80" s="408"/>
      <c r="I80" s="399"/>
      <c r="J80" s="405"/>
      <c r="L80" s="398"/>
      <c r="M80" s="405"/>
      <c r="O80" s="398"/>
      <c r="P80" s="405"/>
      <c r="R80" s="398"/>
      <c r="S80" s="405"/>
      <c r="U80" s="398"/>
      <c r="V80" s="405"/>
      <c r="X80" s="398"/>
      <c r="Y80" s="405"/>
      <c r="Z80" s="24"/>
      <c r="AA80" s="398"/>
      <c r="AB80" s="405"/>
      <c r="AD80" s="398"/>
      <c r="AE80" s="405"/>
      <c r="AG80" s="398"/>
      <c r="AH80" s="405"/>
      <c r="AJ80" s="398"/>
      <c r="AK80" s="405"/>
      <c r="AM80" s="398"/>
      <c r="AN80" s="405"/>
      <c r="AP80" s="398"/>
      <c r="AQ80" s="405"/>
      <c r="AS80" s="398"/>
      <c r="AT80" s="405"/>
      <c r="AV80" s="398"/>
      <c r="AW80" s="40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activePane="bottomLeft"/>
      <selection activeCell="D1" sqref="D1:P1048576"/>
      <selection pane="bottomLeft" activeCell="P28" sqref="P2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91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92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92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92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92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92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92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92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92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92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92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92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92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92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92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92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92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93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91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92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92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92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92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92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92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92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92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92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92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92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92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92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93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94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94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94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94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94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94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94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94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94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topLeftCell="A21" workbookViewId="0">
      <selection activeCell="L28" sqref="L28:L29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89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2">Q73+P3</f>
        <v>2977.333333333333</v>
      </c>
      <c r="S3">
        <v>4</v>
      </c>
      <c r="T3">
        <v>2</v>
      </c>
      <c r="U3">
        <v>75</v>
      </c>
      <c r="V3" s="315">
        <f>R3/Q3</f>
        <v>1.411682892906815E-2</v>
      </c>
      <c r="W3" s="328">
        <f>(U3+(S3-T3))/R3</f>
        <v>2.5862068965517244E-2</v>
      </c>
      <c r="X3" s="310">
        <f>(U3+(S3-T3))/Q3</f>
        <v>3.650904033379694E-4</v>
      </c>
      <c r="AC3" s="389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>R4/Q4</f>
        <v>8.487801568218345E-2</v>
      </c>
      <c r="W4" s="329">
        <f>(U4+(S4-T4))/R4</f>
        <v>0.13561828628528605</v>
      </c>
      <c r="X4" s="311">
        <f>(U4+(S4-T4))/Q4</f>
        <v>1.1511011030113354E-2</v>
      </c>
      <c r="AC4" s="389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>R5/Q5</f>
        <v>3.1886481479253631E-2</v>
      </c>
      <c r="W5" s="330">
        <f>(U5+(S5-T5))/R5</f>
        <v>5.8064516129032268E-2</v>
      </c>
      <c r="X5" s="313">
        <f>(U5+(S5-T5))/Q5</f>
        <v>1.8514731181502112E-3</v>
      </c>
      <c r="AC5" s="389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>R6/Q6</f>
        <v>4.1748019438460147E-2</v>
      </c>
      <c r="W6" s="327">
        <f>(U6+(S6-T6))/R6</f>
        <v>1.8246119883765458E-3</v>
      </c>
      <c r="X6" s="309">
        <f>(U6+(S6-T6))/Q6</f>
        <v>7.6173936758391469E-5</v>
      </c>
      <c r="AC6" s="390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>R7/Q7</f>
        <v>7.3576704304999831E-3</v>
      </c>
      <c r="W7" s="328">
        <f>(U7+(S7-T7))/R7</f>
        <v>7.3576642335766414E-3</v>
      </c>
      <c r="X7" s="310">
        <f>(U7+(S7-T7))/Q7</f>
        <v>5.4135268568934178E-5</v>
      </c>
      <c r="AC7" s="390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>R8/Q8</f>
        <v>2.7411813793276688E-2</v>
      </c>
      <c r="W8" s="329">
        <f>(U8+(S8-T8))/R8</f>
        <v>1.0728654447921324E-2</v>
      </c>
      <c r="X8" s="311">
        <f>(U8+(S8-T8))/Q8</f>
        <v>2.9409187797882903E-4</v>
      </c>
      <c r="AC8" s="390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>R9/Q9</f>
        <v>1.1689765073743644E-2</v>
      </c>
      <c r="W9" s="330">
        <f>(U9+(S9-T9))/R9</f>
        <v>3.4994932276789827E-2</v>
      </c>
      <c r="X9" s="313">
        <f>(U9+(S9-T9))/Q9</f>
        <v>4.0908253708724188E-4</v>
      </c>
      <c r="AC9" s="390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3">C18</f>
        <v>939467.77777777775</v>
      </c>
      <c r="L10" s="118">
        <f t="shared" si="3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U10">
        <v>1311</v>
      </c>
      <c r="V10" s="318">
        <f>R10/Q10</f>
        <v>5.1568145090733181E-2</v>
      </c>
      <c r="W10" s="327">
        <f>(U10+(S10-T10))/R10</f>
        <v>9.7221556886227536E-2</v>
      </c>
      <c r="X10" s="323">
        <f>(U10+(S10-T10))/Q10</f>
        <v>5.0135353514559507E-3</v>
      </c>
      <c r="AC10" s="389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3"/>
        <v>705188.33333333337</v>
      </c>
      <c r="L11" s="118">
        <f t="shared" si="3"/>
        <v>6</v>
      </c>
      <c r="M11" s="17">
        <f t="shared" ref="M11:M16" si="4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U11">
        <v>1091</v>
      </c>
      <c r="V11" s="319">
        <f>R11/Q11</f>
        <v>6.6177328245546799E-2</v>
      </c>
      <c r="W11" s="328">
        <f>(U11+(S11-T11))/R11</f>
        <v>5.9574468085106386E-2</v>
      </c>
      <c r="X11" s="324">
        <f>(U11+(S11-T11))/Q11</f>
        <v>3.942479129521937E-3</v>
      </c>
      <c r="AC11" s="389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3"/>
        <v>105133.33333333334</v>
      </c>
      <c r="L12" s="118">
        <f t="shared" si="3"/>
        <v>1</v>
      </c>
      <c r="M12" s="17">
        <f t="shared" si="4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U12">
        <v>501</v>
      </c>
      <c r="V12" s="320">
        <f>R12/Q12</f>
        <v>5.1009725740830389E-2</v>
      </c>
      <c r="W12" s="329">
        <f>(U12+(S12-T12))/R12</f>
        <v>0.26484140233722875</v>
      </c>
      <c r="X12" s="325">
        <f>(U12+(S12-T12))/Q12</f>
        <v>1.3509487298038953E-2</v>
      </c>
      <c r="AC12" s="389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3"/>
        <v>959265</v>
      </c>
      <c r="L13" s="118">
        <f t="shared" si="3"/>
        <v>3</v>
      </c>
      <c r="M13" s="17">
        <f t="shared" si="4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U13">
        <v>834</v>
      </c>
      <c r="V13" s="321">
        <f>R13/Q13</f>
        <v>4.6928483772040043E-2</v>
      </c>
      <c r="W13" s="330">
        <f>(U13+(S13-T13))/R13</f>
        <v>9.3205094879126593E-2</v>
      </c>
      <c r="X13" s="326">
        <f>(U13+(S13-T13))/Q13</f>
        <v>4.3739737825065446E-3</v>
      </c>
      <c r="AC13" s="389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3"/>
        <v>466208.33333333337</v>
      </c>
      <c r="L14" s="118">
        <f t="shared" si="3"/>
        <v>9</v>
      </c>
      <c r="M14" s="17">
        <f t="shared" si="4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>R14/Q14</f>
        <v>4.4306455531261724E-2</v>
      </c>
      <c r="W14" s="331">
        <f>(U14+(S14-T14))/R14</f>
        <v>1.8590814654123915E-2</v>
      </c>
      <c r="X14" s="312">
        <f>(U14+(S14-T14))/Q14</f>
        <v>8.2369310276287006E-4</v>
      </c>
      <c r="AC14" s="390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3"/>
        <v>653356.66666666663</v>
      </c>
      <c r="L15" s="118">
        <f t="shared" si="3"/>
        <v>7</v>
      </c>
      <c r="M15" s="17">
        <f t="shared" si="4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>R15/Q15</f>
        <v>9.5064664037965655E-3</v>
      </c>
      <c r="W15" s="328">
        <f>(U15+(S15-T15))/R15</f>
        <v>5.7941952506596318E-2</v>
      </c>
      <c r="X15" s="310">
        <f>(U15+(S15-T15))/Q15</f>
        <v>5.5082322487433409E-4</v>
      </c>
      <c r="AC15" s="390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3"/>
        <v>517545</v>
      </c>
      <c r="L16" s="118">
        <f t="shared" si="3"/>
        <v>6</v>
      </c>
      <c r="M16" s="17">
        <f t="shared" si="4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>R16/Q16</f>
        <v>6.6589519424930702E-2</v>
      </c>
      <c r="W16" s="329">
        <f>(U16+(S16-T16))/R16</f>
        <v>1.6767246776011015E-2</v>
      </c>
      <c r="X16" s="311">
        <f>(U16+(S16-T16))/Q16</f>
        <v>1.1165229048937923E-3</v>
      </c>
      <c r="AC16" s="390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3"/>
        <v>370073.33333333337</v>
      </c>
      <c r="L17" s="118">
        <f t="shared" si="3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>R17/Q17</f>
        <v>5.65992454682877E-2</v>
      </c>
      <c r="W17" s="330">
        <f>(U17+(S17-T17))/R17</f>
        <v>3.5028448487407909E-2</v>
      </c>
      <c r="X17" s="313">
        <f>(U17+(S17-T17))/Q17</f>
        <v>1.9825837543120711E-3</v>
      </c>
      <c r="AC17" s="390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390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390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390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390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7" t="s">
        <v>223</v>
      </c>
      <c r="D26" s="387"/>
      <c r="E26" s="387"/>
      <c r="F26" s="387"/>
      <c r="G26" s="387"/>
      <c r="H26" s="387"/>
      <c r="I26" s="387"/>
      <c r="J26" s="387"/>
      <c r="K26" s="387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6" t="s">
        <v>220</v>
      </c>
      <c r="D52" s="386"/>
      <c r="E52" s="386"/>
      <c r="F52" s="386"/>
      <c r="G52" s="386"/>
      <c r="H52" s="386"/>
      <c r="I52" s="386"/>
      <c r="J52" s="386"/>
      <c r="K52" s="386"/>
    </row>
    <row r="53" spans="1:12" ht="18">
      <c r="A53" s="200" t="s">
        <v>137</v>
      </c>
      <c r="B53" s="118"/>
      <c r="C53" s="217">
        <f t="shared" ref="C53:L53" si="5">C27</f>
        <v>42891</v>
      </c>
      <c r="D53" s="217">
        <f t="shared" si="5"/>
        <v>42895</v>
      </c>
      <c r="E53" s="217">
        <f t="shared" si="5"/>
        <v>42898</v>
      </c>
      <c r="F53" s="217">
        <f t="shared" si="5"/>
        <v>42901</v>
      </c>
      <c r="G53" s="217">
        <f t="shared" si="5"/>
        <v>42905</v>
      </c>
      <c r="H53" s="217">
        <f t="shared" si="5"/>
        <v>42908</v>
      </c>
      <c r="I53" s="217">
        <f t="shared" si="5"/>
        <v>42912</v>
      </c>
      <c r="J53" s="217">
        <f t="shared" si="5"/>
        <v>42915</v>
      </c>
      <c r="K53" s="217">
        <f t="shared" si="5"/>
        <v>42919</v>
      </c>
      <c r="L53" s="217">
        <f t="shared" si="5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8" t="s">
        <v>221</v>
      </c>
      <c r="D70" s="388"/>
      <c r="E70" s="388"/>
      <c r="F70" s="388"/>
      <c r="G70" s="388"/>
      <c r="H70" s="388"/>
      <c r="I70" s="388"/>
      <c r="J70" s="388"/>
      <c r="K70" s="388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6">D27-1</f>
        <v>42894</v>
      </c>
      <c r="E71" s="216">
        <f t="shared" si="6"/>
        <v>42897</v>
      </c>
      <c r="F71" s="216">
        <f t="shared" si="6"/>
        <v>42900</v>
      </c>
      <c r="G71" s="216">
        <f t="shared" si="6"/>
        <v>42904</v>
      </c>
      <c r="H71" s="216">
        <f t="shared" si="6"/>
        <v>42907</v>
      </c>
      <c r="I71" s="216">
        <f t="shared" si="6"/>
        <v>42911</v>
      </c>
      <c r="J71" s="216">
        <f t="shared" si="6"/>
        <v>42914</v>
      </c>
      <c r="K71" s="216">
        <f t="shared" si="6"/>
        <v>42918</v>
      </c>
      <c r="L71" s="216">
        <f t="shared" si="6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388" t="s">
        <v>222</v>
      </c>
      <c r="D90" s="388"/>
      <c r="E90" s="388"/>
      <c r="F90" s="388"/>
      <c r="G90" s="388"/>
      <c r="H90" s="388"/>
      <c r="I90" s="388"/>
      <c r="J90" s="388"/>
      <c r="K90" s="388"/>
      <c r="L90" s="388"/>
    </row>
    <row r="91" spans="1:18" s="207" customFormat="1" ht="18">
      <c r="B91" s="208"/>
      <c r="C91" s="209">
        <f>C27</f>
        <v>42891</v>
      </c>
      <c r="D91" s="209">
        <f t="shared" ref="D91:L91" si="7">D27</f>
        <v>42895</v>
      </c>
      <c r="E91" s="209">
        <f t="shared" si="7"/>
        <v>42898</v>
      </c>
      <c r="F91" s="209">
        <f t="shared" si="7"/>
        <v>42901</v>
      </c>
      <c r="G91" s="209">
        <f t="shared" si="7"/>
        <v>42905</v>
      </c>
      <c r="H91" s="209">
        <f t="shared" si="7"/>
        <v>42908</v>
      </c>
      <c r="I91" s="209">
        <f t="shared" si="7"/>
        <v>42912</v>
      </c>
      <c r="J91" s="209">
        <f t="shared" si="7"/>
        <v>42915</v>
      </c>
      <c r="K91" s="209">
        <f t="shared" si="7"/>
        <v>42919</v>
      </c>
      <c r="L91" s="209">
        <f t="shared" si="7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8">(C72+C54)/(C28+C29)</f>
        <v>0.79913443200156487</v>
      </c>
      <c r="D92" s="105">
        <f t="shared" si="8"/>
        <v>0.40889575820024043</v>
      </c>
      <c r="E92" s="105">
        <f t="shared" si="8"/>
        <v>0.39314317830546575</v>
      </c>
      <c r="F92" s="105">
        <f t="shared" si="8"/>
        <v>0.35009150872710748</v>
      </c>
      <c r="G92" s="105">
        <f t="shared" si="8"/>
        <v>0.2356054832277126</v>
      </c>
      <c r="H92" s="105">
        <f t="shared" si="8"/>
        <v>8.2880051783719447E-2</v>
      </c>
      <c r="I92" s="105">
        <f t="shared" si="8"/>
        <v>4.0805779731267547E-2</v>
      </c>
      <c r="J92" s="105">
        <f t="shared" si="8"/>
        <v>7.8714385642546153E-2</v>
      </c>
      <c r="K92" s="105">
        <f t="shared" si="8"/>
        <v>1.5028762932879528E-2</v>
      </c>
      <c r="L92" s="105">
        <f t="shared" ref="L92" si="9">(L72+L54)/(L28+L29)</f>
        <v>1.2698495557666807E-2</v>
      </c>
    </row>
    <row r="93" spans="1:18">
      <c r="A93" s="24" t="s">
        <v>76</v>
      </c>
      <c r="C93" s="105">
        <f t="shared" ref="C93:F93" si="10">(C73+C55)/(C30+C31)</f>
        <v>0</v>
      </c>
      <c r="D93" s="105">
        <f t="shared" si="10"/>
        <v>5.3110400786820751E-4</v>
      </c>
      <c r="E93" s="105">
        <f t="shared" si="10"/>
        <v>1.3769363166953527E-3</v>
      </c>
      <c r="F93" s="105">
        <f t="shared" si="10"/>
        <v>3.1472830095893773E-3</v>
      </c>
      <c r="G93" s="105">
        <f t="shared" ref="G93:I93" si="11">(G73+G55)/(G30+G31)</f>
        <v>1.41627735431522E-2</v>
      </c>
      <c r="H93" s="105">
        <f t="shared" si="11"/>
        <v>1.5165970002458814E-2</v>
      </c>
      <c r="I93" s="105">
        <f t="shared" si="11"/>
        <v>1.6444553725104498E-2</v>
      </c>
      <c r="J93" s="105">
        <f>(J73+J55)/(J30+J31)</f>
        <v>1.6444553725104498E-2</v>
      </c>
      <c r="K93" s="105">
        <f t="shared" ref="K93:L93" si="12">(K73+K55)/(K30+K31)</f>
        <v>1.6444553725104498E-2</v>
      </c>
      <c r="L93" s="105">
        <f t="shared" si="12"/>
        <v>1.3190382341348049E-2</v>
      </c>
    </row>
    <row r="94" spans="1:18">
      <c r="A94" s="24" t="s">
        <v>85</v>
      </c>
      <c r="C94" s="105">
        <f t="shared" ref="C94:F94" si="13">(C74+C56)/(C32+C33)</f>
        <v>0.40495030702032025</v>
      </c>
      <c r="D94" s="105">
        <f t="shared" si="13"/>
        <v>0.38146483509527118</v>
      </c>
      <c r="E94" s="105">
        <f t="shared" si="13"/>
        <v>0.35556118250300689</v>
      </c>
      <c r="F94" s="105">
        <f t="shared" si="13"/>
        <v>0.21140722922073807</v>
      </c>
      <c r="G94" s="105">
        <f t="shared" ref="G94:I94" si="14">(G74+G56)/(G32+G33)</f>
        <v>0.1843894410331075</v>
      </c>
      <c r="H94" s="105">
        <f t="shared" si="14"/>
        <v>0.12002278913717793</v>
      </c>
      <c r="I94" s="105">
        <f t="shared" si="14"/>
        <v>0.10685399658249478</v>
      </c>
      <c r="J94" s="105">
        <f>(J74+J56)/(J32+J33)</f>
        <v>9.8095057274856012E-2</v>
      </c>
      <c r="K94" s="105">
        <f t="shared" ref="K94:L94" si="15">(K74+K56)/(K32+K33)</f>
        <v>9.0635613779718571E-2</v>
      </c>
      <c r="L94" s="105">
        <f t="shared" si="15"/>
        <v>8.5623272788642055E-2</v>
      </c>
    </row>
    <row r="95" spans="1:18">
      <c r="A95" s="24" t="s">
        <v>105</v>
      </c>
      <c r="C95" s="105">
        <f t="shared" ref="C95:F95" si="16">(C75+C57)/(C35+C34)</f>
        <v>6.5543278084714551E-2</v>
      </c>
      <c r="D95" s="105">
        <f t="shared" si="16"/>
        <v>0.16358892943022402</v>
      </c>
      <c r="E95" s="105">
        <f t="shared" si="16"/>
        <v>0.23265726368930317</v>
      </c>
      <c r="F95" s="105">
        <f t="shared" si="16"/>
        <v>0.22549188013083402</v>
      </c>
      <c r="G95" s="105">
        <f t="shared" ref="G95:I95" si="17">(G75+G57)/(G35+G34)</f>
        <v>0.21139573000093045</v>
      </c>
      <c r="H95" s="105">
        <f t="shared" si="17"/>
        <v>0.17699045972249736</v>
      </c>
      <c r="I95" s="105">
        <f t="shared" si="17"/>
        <v>0.13469935372580966</v>
      </c>
      <c r="J95" s="105">
        <f>(J75+J57)/(J35+J34)</f>
        <v>9.5033451727091406E-2</v>
      </c>
      <c r="K95" s="105">
        <f t="shared" ref="K95:L95" si="18">(K75+K57)/(K35+K34)</f>
        <v>8.6669022562695777E-2</v>
      </c>
      <c r="L95" s="105">
        <f t="shared" si="18"/>
        <v>7.1045239193325227E-2</v>
      </c>
    </row>
    <row r="96" spans="1:18">
      <c r="A96" s="24" t="s">
        <v>86</v>
      </c>
      <c r="C96" s="105">
        <f t="shared" ref="C96:F96" si="19">(C76+C58)/(C36+C37)</f>
        <v>0.20986162305879505</v>
      </c>
      <c r="D96" s="105">
        <f t="shared" si="19"/>
        <v>0.22284830906197758</v>
      </c>
      <c r="E96" s="105">
        <f t="shared" si="19"/>
        <v>0.16930781316091606</v>
      </c>
      <c r="F96" s="105">
        <f t="shared" si="19"/>
        <v>0.18696026401886937</v>
      </c>
      <c r="G96" s="105">
        <f t="shared" ref="G96:I96" si="20">(G76+G58)/(G36+G37)</f>
        <v>0.13898409682202822</v>
      </c>
      <c r="H96" s="105">
        <f t="shared" si="20"/>
        <v>6.286683419316455E-2</v>
      </c>
      <c r="I96" s="105">
        <f t="shared" si="20"/>
        <v>2.9380033564496214E-2</v>
      </c>
      <c r="J96" s="105">
        <f>(J76+J58)/(J36+J37)</f>
        <v>3.1293565028991548E-2</v>
      </c>
      <c r="K96" s="105">
        <f t="shared" ref="K96:L96" si="21">(K76+K58)/(K36+K37)</f>
        <v>2.9210879158934097E-2</v>
      </c>
      <c r="L96" s="105">
        <f t="shared" si="21"/>
        <v>2.8832316631000682E-2</v>
      </c>
    </row>
    <row r="97" spans="1:12">
      <c r="A97" s="24" t="s">
        <v>135</v>
      </c>
      <c r="C97" s="105" t="e">
        <f t="shared" ref="C97:F97" si="22">(C77+C59)/(C39+C38)</f>
        <v>#VALUE!</v>
      </c>
      <c r="D97" s="105" t="e">
        <f t="shared" si="22"/>
        <v>#VALUE!</v>
      </c>
      <c r="E97" s="105" t="e">
        <f t="shared" si="22"/>
        <v>#VALUE!</v>
      </c>
      <c r="F97" s="105" t="e">
        <f t="shared" si="22"/>
        <v>#VALUE!</v>
      </c>
      <c r="G97" s="105">
        <f t="shared" ref="G97:I97" si="23">(G77+G59)/(G39+G38)</f>
        <v>0</v>
      </c>
      <c r="H97" s="105">
        <f t="shared" si="23"/>
        <v>2.8636064259328191E-4</v>
      </c>
      <c r="I97" s="105">
        <f t="shared" si="23"/>
        <v>5.5517702576526103E-4</v>
      </c>
      <c r="J97" s="105">
        <f>(J77+J59)/(J39+J38)</f>
        <v>6.7025008201478794E-3</v>
      </c>
      <c r="K97" s="105">
        <f t="shared" ref="K97:L97" si="24">(K77+K59)/(K39+K38)</f>
        <v>6.8728392257804026E-3</v>
      </c>
      <c r="L97" s="105">
        <f t="shared" si="24"/>
        <v>6.9502275384628331E-3</v>
      </c>
    </row>
    <row r="98" spans="1:12">
      <c r="A98" s="24" t="s">
        <v>87</v>
      </c>
      <c r="C98" s="105">
        <f t="shared" ref="C98:F98" si="25">(C78+C60)/(C40+C41)</f>
        <v>0.2423597479078417</v>
      </c>
      <c r="D98" s="105">
        <f t="shared" si="25"/>
        <v>0.12269410664172123</v>
      </c>
      <c r="E98" s="105">
        <f t="shared" si="25"/>
        <v>0.14321172435297788</v>
      </c>
      <c r="F98" s="105">
        <f t="shared" si="25"/>
        <v>8.2126598066729006E-2</v>
      </c>
      <c r="G98" s="105">
        <f t="shared" ref="G98:I98" si="26">(G78+G60)/(G40+G41)</f>
        <v>0.14327811608397567</v>
      </c>
      <c r="H98" s="105">
        <f t="shared" si="26"/>
        <v>0.1938437798926135</v>
      </c>
      <c r="I98" s="105">
        <f t="shared" si="26"/>
        <v>0.11110102568757375</v>
      </c>
      <c r="J98" s="105">
        <f>(J78+J60)/(J40+J41)</f>
        <v>4.0252476941230679E-2</v>
      </c>
      <c r="K98" s="105">
        <f t="shared" ref="K98:L98" si="27">(K78+K60)/(K40+K41)</f>
        <v>3.0277217260969647E-2</v>
      </c>
      <c r="L98" s="105">
        <f t="shared" si="27"/>
        <v>2.7199456318091158E-2</v>
      </c>
    </row>
    <row r="99" spans="1:12">
      <c r="A99" s="24" t="s">
        <v>77</v>
      </c>
      <c r="C99" s="105">
        <f t="shared" ref="C99:F99" si="28">(C79+C61)/(C43+C42)</f>
        <v>0.32767245164862435</v>
      </c>
      <c r="D99" s="105">
        <f t="shared" si="28"/>
        <v>0.14689462932203065</v>
      </c>
      <c r="E99" s="105">
        <f t="shared" si="28"/>
        <v>0.18947438761288346</v>
      </c>
      <c r="F99" s="105">
        <f t="shared" si="28"/>
        <v>0.23285994823976172</v>
      </c>
      <c r="G99" s="105">
        <f t="shared" ref="G99:I99" si="29">(G79+G61)/(G43+G42)</f>
        <v>9.4400793029686458E-2</v>
      </c>
      <c r="H99" s="105">
        <f t="shared" si="29"/>
        <v>5.4219230969896177E-2</v>
      </c>
      <c r="I99" s="105">
        <f t="shared" si="29"/>
        <v>2.1882402045181822E-2</v>
      </c>
      <c r="J99" s="105">
        <f>(J79+J61)/(J43+J42)</f>
        <v>1.5512078050816508E-2</v>
      </c>
      <c r="K99" s="105">
        <f t="shared" ref="K99:L99" si="30">(K79+K61)/(K43+K42)</f>
        <v>1.2820994417488392E-2</v>
      </c>
      <c r="L99" s="105">
        <f t="shared" si="30"/>
        <v>1.1927583868106642E-2</v>
      </c>
    </row>
    <row r="100" spans="1:12">
      <c r="A100" s="24" t="s">
        <v>88</v>
      </c>
      <c r="C100" s="105">
        <f t="shared" ref="C100:F100" si="31">(C80+C62)/(C44)</f>
        <v>0.57519123783032</v>
      </c>
      <c r="D100" s="105">
        <f t="shared" si="31"/>
        <v>0.60955247450162264</v>
      </c>
      <c r="E100" s="105">
        <f t="shared" si="31"/>
        <v>0.5041760836810385</v>
      </c>
      <c r="F100" s="105">
        <f t="shared" si="31"/>
        <v>0.35059906699119148</v>
      </c>
      <c r="G100" s="105">
        <f t="shared" ref="G100:I100" si="32">(G80+G62)/(G44)</f>
        <v>0.19056777352804818</v>
      </c>
      <c r="H100" s="105">
        <f t="shared" si="32"/>
        <v>0.23729983508721042</v>
      </c>
      <c r="I100" s="105">
        <f t="shared" si="32"/>
        <v>0.18444875697750676</v>
      </c>
      <c r="J100" s="105">
        <f t="shared" ref="J100:J107" si="33">(J80+J62)/(J44)</f>
        <v>0.11369004142519742</v>
      </c>
      <c r="K100" s="105">
        <f t="shared" ref="K100:L100" si="34">(K80+K62)/(K44)</f>
        <v>0.30195481305191962</v>
      </c>
      <c r="L100" s="105">
        <f t="shared" si="34"/>
        <v>0.31535354167971447</v>
      </c>
    </row>
    <row r="101" spans="1:12">
      <c r="A101" s="24" t="s">
        <v>134</v>
      </c>
      <c r="C101" s="105">
        <f t="shared" ref="C101:F101" si="35">(C81+C63)/(C45)</f>
        <v>0.43539695598519118</v>
      </c>
      <c r="D101" s="105">
        <f t="shared" si="35"/>
        <v>0</v>
      </c>
      <c r="E101" s="105">
        <f t="shared" si="35"/>
        <v>4.0459309494451288E-4</v>
      </c>
      <c r="F101" s="105">
        <f t="shared" si="35"/>
        <v>1.2972922848664688E-2</v>
      </c>
      <c r="G101" s="105">
        <f t="shared" ref="G101:I101" si="36">(G81+G63)/(G45)</f>
        <v>3.0249376558603491E-2</v>
      </c>
      <c r="H101" s="105">
        <f t="shared" si="36"/>
        <v>3.3006508793795873E-2</v>
      </c>
      <c r="I101" s="105">
        <f t="shared" si="36"/>
        <v>3.5081088325961671E-2</v>
      </c>
      <c r="J101" s="105">
        <f t="shared" si="33"/>
        <v>3.7182683286422734E-2</v>
      </c>
      <c r="K101" s="105">
        <f t="shared" ref="K101:L101" si="37">(K81+K63)/(K45)</f>
        <v>3.7890363222088198E-2</v>
      </c>
      <c r="L101" s="105">
        <f t="shared" si="37"/>
        <v>4.036724299691731E-2</v>
      </c>
    </row>
    <row r="102" spans="1:12">
      <c r="A102" s="24" t="s">
        <v>119</v>
      </c>
      <c r="C102" s="105" t="e">
        <f t="shared" ref="C102:F102" si="38">(C82+C64)/(C46)</f>
        <v>#DIV/0!</v>
      </c>
      <c r="D102" s="105" t="e">
        <f t="shared" si="38"/>
        <v>#DIV/0!</v>
      </c>
      <c r="E102" s="105" t="e">
        <f t="shared" si="38"/>
        <v>#DIV/0!</v>
      </c>
      <c r="F102" s="105">
        <f t="shared" si="38"/>
        <v>0.97868020304568526</v>
      </c>
      <c r="G102" s="105">
        <f t="shared" ref="G102:I102" si="39">(G82+G64)/(G46)</f>
        <v>0.57208121827411174</v>
      </c>
      <c r="H102" s="105">
        <f t="shared" si="39"/>
        <v>0.4291370558375634</v>
      </c>
      <c r="I102" s="105">
        <f t="shared" si="39"/>
        <v>0.42335025380710656</v>
      </c>
      <c r="J102" s="105">
        <f t="shared" si="33"/>
        <v>0.29111675126903552</v>
      </c>
      <c r="K102" s="250">
        <f t="shared" ref="K102:L102" si="40">(K82+K64)/(K46)</f>
        <v>8.6294416243654817E-2</v>
      </c>
      <c r="L102" s="250">
        <f t="shared" si="40"/>
        <v>6.0956006768189505E-2</v>
      </c>
    </row>
    <row r="103" spans="1:12">
      <c r="A103" s="24" t="s">
        <v>21</v>
      </c>
      <c r="C103" s="105" t="e">
        <f t="shared" ref="C103:F103" si="41">(C83+C65)/(C47)</f>
        <v>#DIV/0!</v>
      </c>
      <c r="D103" s="105">
        <f t="shared" si="41"/>
        <v>0.69721797064914015</v>
      </c>
      <c r="E103" s="105">
        <f t="shared" si="41"/>
        <v>0.76856036733591415</v>
      </c>
      <c r="F103" s="105">
        <f t="shared" si="41"/>
        <v>0.30611326190690552</v>
      </c>
      <c r="G103" s="105">
        <f t="shared" ref="G103:I103" si="42">(G83+G65)/(G47)</f>
        <v>0.50316004077471976</v>
      </c>
      <c r="H103" s="105">
        <f t="shared" si="42"/>
        <v>0.34840950040950042</v>
      </c>
      <c r="I103" s="105">
        <f t="shared" si="42"/>
        <v>0.10689694931330723</v>
      </c>
      <c r="J103" s="105">
        <f t="shared" si="33"/>
        <v>0.17776781887757878</v>
      </c>
      <c r="K103" s="105">
        <f t="shared" ref="K103:L103" si="43">(K83+K65)/(K47)</f>
        <v>8.8551059788934142E-2</v>
      </c>
      <c r="L103" s="105">
        <f t="shared" si="43"/>
        <v>0.10711884907987738</v>
      </c>
    </row>
    <row r="104" spans="1:12">
      <c r="A104" s="24" t="s">
        <v>17</v>
      </c>
      <c r="C104" s="105">
        <f t="shared" ref="C104:F104" si="44">(C84+C66)/(C48)</f>
        <v>0.48514168102027738</v>
      </c>
      <c r="D104" s="105">
        <f t="shared" si="44"/>
        <v>0.30656154252809525</v>
      </c>
      <c r="E104" s="105">
        <f t="shared" si="44"/>
        <v>0.23876897890506424</v>
      </c>
      <c r="F104" s="105">
        <f t="shared" si="44"/>
        <v>0.20748185244345405</v>
      </c>
      <c r="G104" s="105">
        <f t="shared" ref="G104:I104" si="45">(G84+G66)/(G48)</f>
        <v>0.13676162859449145</v>
      </c>
      <c r="H104" s="105">
        <f t="shared" si="45"/>
        <v>0.1196921320932241</v>
      </c>
      <c r="I104" s="105">
        <f t="shared" si="45"/>
        <v>7.4828148216700321E-2</v>
      </c>
      <c r="J104" s="105">
        <f t="shared" si="33"/>
        <v>6.1275379307862754E-2</v>
      </c>
      <c r="K104" s="105">
        <f t="shared" ref="K104:L104" si="46">(K84+K66)/(K48)</f>
        <v>5.5421878775726352E-2</v>
      </c>
      <c r="L104" s="105">
        <f t="shared" si="46"/>
        <v>5.1131368284669833E-2</v>
      </c>
    </row>
    <row r="105" spans="1:12">
      <c r="A105" s="24" t="s">
        <v>37</v>
      </c>
      <c r="C105" s="105">
        <f t="shared" ref="C105:F105" si="47">(C85+C67)/(C49)</f>
        <v>0.49575592295892273</v>
      </c>
      <c r="D105" s="105">
        <f t="shared" si="47"/>
        <v>0</v>
      </c>
      <c r="E105" s="105">
        <f t="shared" si="47"/>
        <v>6.5766809683379798E-3</v>
      </c>
      <c r="F105" s="105">
        <f t="shared" si="47"/>
        <v>6.5766809683379798E-3</v>
      </c>
      <c r="G105" s="105">
        <f t="shared" ref="G105:I105" si="48">(G85+G67)/(G49)</f>
        <v>6.5766809683379798E-3</v>
      </c>
      <c r="H105" s="105">
        <f t="shared" si="48"/>
        <v>6.6408901744340488E-3</v>
      </c>
      <c r="I105" s="105">
        <f t="shared" si="48"/>
        <v>6.6408901744340488E-3</v>
      </c>
      <c r="J105" s="105">
        <f t="shared" si="33"/>
        <v>7.19429768897022E-3</v>
      </c>
      <c r="K105" s="105">
        <f t="shared" ref="K105:L105" si="49">(K85+K67)/(K49)</f>
        <v>7.7919778046692846E-3</v>
      </c>
      <c r="L105" s="105">
        <f t="shared" si="49"/>
        <v>8.0625325895536341E-3</v>
      </c>
    </row>
    <row r="106" spans="1:12">
      <c r="A106" s="24" t="s">
        <v>38</v>
      </c>
      <c r="C106" s="105">
        <f t="shared" ref="C106:F106" si="50">(C86+C68)/(C50)</f>
        <v>0.33093348207262485</v>
      </c>
      <c r="D106" s="105">
        <f t="shared" si="50"/>
        <v>0.24483059452811029</v>
      </c>
      <c r="E106" s="105">
        <f t="shared" si="50"/>
        <v>0.38267023934696837</v>
      </c>
      <c r="F106" s="105">
        <f t="shared" si="50"/>
        <v>0.31044341436844852</v>
      </c>
      <c r="G106" s="105">
        <f t="shared" ref="G106:I106" si="51">(G86+G68)/(G50)</f>
        <v>0.19049810473427375</v>
      </c>
      <c r="H106" s="105">
        <f t="shared" si="51"/>
        <v>0.25294177724355205</v>
      </c>
      <c r="I106" s="105">
        <f t="shared" si="51"/>
        <v>0.17147913810513163</v>
      </c>
      <c r="J106" s="105">
        <f t="shared" si="33"/>
        <v>0.18998465725372699</v>
      </c>
      <c r="K106" s="105">
        <f t="shared" ref="K106:L106" si="52">(K86+K68)/(K50)</f>
        <v>0.1301903474181943</v>
      </c>
      <c r="L106" s="105">
        <f t="shared" si="52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3">(C89+C69)/(C51)</f>
        <v>1.6489764973464747E-2</v>
      </c>
      <c r="D107" s="218">
        <f t="shared" si="53"/>
        <v>0.31336362793285732</v>
      </c>
      <c r="E107" s="218">
        <f t="shared" si="53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3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4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5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4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5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4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5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4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5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4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5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4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5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4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5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4"/>
        <v>156949.44444444447</v>
      </c>
      <c r="G118" s="203" t="s">
        <v>88</v>
      </c>
      <c r="H118" s="23">
        <f t="shared" ref="H118:I125" si="56">C126</f>
        <v>4</v>
      </c>
      <c r="I118" s="118">
        <f t="shared" si="56"/>
        <v>306610</v>
      </c>
      <c r="J118" s="384">
        <f t="shared" si="55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4"/>
        <v>55817.619047619046</v>
      </c>
      <c r="G119" s="203" t="s">
        <v>109</v>
      </c>
      <c r="H119" s="23">
        <f t="shared" si="56"/>
        <v>5</v>
      </c>
      <c r="I119" s="118">
        <f t="shared" si="56"/>
        <v>394313.33333333331</v>
      </c>
      <c r="J119" s="384">
        <f t="shared" si="55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4"/>
        <v>16450</v>
      </c>
      <c r="G120" s="203" t="s">
        <v>119</v>
      </c>
      <c r="H120" s="23">
        <f t="shared" si="56"/>
        <v>1</v>
      </c>
      <c r="I120" s="118">
        <f t="shared" si="56"/>
        <v>39400</v>
      </c>
      <c r="J120" s="384">
        <f t="shared" si="55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4"/>
        <v>115401.11111111112</v>
      </c>
      <c r="G121" s="203" t="s">
        <v>21</v>
      </c>
      <c r="H121" s="23">
        <f t="shared" si="56"/>
        <v>3</v>
      </c>
      <c r="I121" s="118">
        <f t="shared" si="56"/>
        <v>553900</v>
      </c>
      <c r="J121" s="384">
        <f t="shared" si="55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4"/>
        <v>107100</v>
      </c>
      <c r="G122" s="203" t="s">
        <v>17</v>
      </c>
      <c r="H122" s="23">
        <f t="shared" si="56"/>
        <v>3</v>
      </c>
      <c r="I122" s="118">
        <f t="shared" si="56"/>
        <v>27843.333333333328</v>
      </c>
      <c r="J122" s="384">
        <f t="shared" si="55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4"/>
        <v>140047.22222222222</v>
      </c>
      <c r="G123" s="203" t="s">
        <v>20</v>
      </c>
      <c r="H123" s="23">
        <f t="shared" si="56"/>
        <v>3</v>
      </c>
      <c r="I123" s="118">
        <f t="shared" si="56"/>
        <v>338016.66666666663</v>
      </c>
      <c r="J123" s="384">
        <f t="shared" si="55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4"/>
        <v>99975.000000000015</v>
      </c>
      <c r="G124" s="203" t="s">
        <v>38</v>
      </c>
      <c r="H124" s="23">
        <f t="shared" si="56"/>
        <v>4</v>
      </c>
      <c r="I124" s="118">
        <f t="shared" si="56"/>
        <v>163776.66666666669</v>
      </c>
      <c r="J124" s="384">
        <f t="shared" si="55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4"/>
        <v>179160</v>
      </c>
      <c r="G125" s="204" t="s">
        <v>46</v>
      </c>
      <c r="H125" s="27">
        <f t="shared" si="56"/>
        <v>5</v>
      </c>
      <c r="I125" s="119">
        <f t="shared" si="56"/>
        <v>190356.66666666666</v>
      </c>
      <c r="J125" s="385">
        <f t="shared" si="55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4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4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4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4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4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4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4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4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51" zoomScale="80" zoomScaleNormal="80" zoomScalePageLayoutView="80" workbookViewId="0">
      <selection activeCell="AG30" sqref="AG30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24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35" sqref="J35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44" zoomScale="75" zoomScaleNormal="75" zoomScalePageLayoutView="75" workbookViewId="0">
      <selection activeCell="R184" sqref="R1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2018-01-26T06:20:41Z</dcterms:modified>
</cp:coreProperties>
</file>