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a/Documents/roberts-lab/O.lurida_Stress/Data/RNA-DNA-Isolation/"/>
    </mc:Choice>
  </mc:AlternateContent>
  <xr:revisionPtr revIDLastSave="0" documentId="13_ncr:1_{DED3C466-1EBB-814F-A950-42954A44288F}" xr6:coauthVersionLast="43" xr6:coauthVersionMax="43" xr10:uidLastSave="{00000000-0000-0000-0000-000000000000}"/>
  <bookViews>
    <workbookView xWindow="-100" yWindow="460" windowWidth="28320" windowHeight="17540" activeTab="1" xr2:uid="{9A79F84E-1302-294E-AE89-92A1E42265F9}"/>
  </bookViews>
  <sheets>
    <sheet name="ctenidia" sheetId="1" r:id="rId1"/>
    <sheet name="larvae" sheetId="2" r:id="rId2"/>
    <sheet name="qPCR Master Mix calcs" sheetId="3" r:id="rId3"/>
    <sheet name="qPCR Round I" sheetId="6" r:id="rId4"/>
    <sheet name="qPCR Round II" sheetId="5" r:id="rId5"/>
    <sheet name="qPCR Round III" sheetId="7" r:id="rId6"/>
    <sheet name="qPCR Round IV" sheetId="8" r:id="rId7"/>
    <sheet name="DNAse Batch 1 RNA" sheetId="4" r:id="rId8"/>
  </sheets>
  <definedNames>
    <definedName name="_xlnm._FilterDatabase" localSheetId="1" hidden="1">larvae!$B$1:$AE$107</definedName>
    <definedName name="_xlnm.Print_Area" localSheetId="1">larvae!$B$1:$AE$107</definedName>
    <definedName name="_xlnm.Print_Titles" localSheetId="1">larvae!$1:$1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3" l="1"/>
  <c r="B16" i="3"/>
  <c r="B14" i="3"/>
  <c r="F10" i="3"/>
  <c r="F9" i="3"/>
  <c r="F8" i="3"/>
  <c r="F7" i="3"/>
  <c r="F6" i="3"/>
  <c r="F5" i="3"/>
  <c r="F4" i="3"/>
  <c r="F3" i="3"/>
  <c r="E4" i="3"/>
  <c r="B21" i="3"/>
  <c r="B20" i="3"/>
  <c r="B19" i="3"/>
  <c r="W62" i="1"/>
  <c r="E9" i="3"/>
  <c r="D4" i="3"/>
  <c r="AC109" i="2"/>
  <c r="Z109" i="2"/>
  <c r="D7" i="3"/>
  <c r="C4" i="3"/>
  <c r="C9" i="3" s="1"/>
  <c r="S42" i="2"/>
  <c r="S99" i="2"/>
  <c r="S94" i="2"/>
  <c r="S96" i="2"/>
  <c r="S101" i="2"/>
  <c r="S98" i="2"/>
  <c r="S97" i="2"/>
  <c r="S95" i="2"/>
  <c r="S90" i="2"/>
  <c r="S89" i="2"/>
  <c r="S85" i="2"/>
  <c r="S93" i="2"/>
  <c r="S91" i="2"/>
  <c r="S88" i="2"/>
  <c r="S86" i="2"/>
  <c r="S84" i="2"/>
  <c r="S72" i="2"/>
  <c r="S82" i="2"/>
  <c r="S81" i="2"/>
  <c r="S80" i="2"/>
  <c r="S79" i="2"/>
  <c r="S78" i="2"/>
  <c r="S77" i="2"/>
  <c r="S76" i="2"/>
  <c r="S75" i="2"/>
  <c r="S74" i="2"/>
  <c r="S67" i="2"/>
  <c r="S56" i="2"/>
  <c r="S55" i="2"/>
  <c r="S54" i="2"/>
  <c r="S53" i="2"/>
  <c r="S52" i="2"/>
  <c r="S51" i="2"/>
  <c r="S66" i="2"/>
  <c r="S62" i="2"/>
  <c r="S59" i="2"/>
  <c r="S58" i="2"/>
  <c r="S50" i="2"/>
  <c r="S48" i="2"/>
  <c r="S47" i="2"/>
  <c r="S46" i="2"/>
  <c r="S45" i="2"/>
  <c r="S44" i="2"/>
  <c r="S41" i="2"/>
  <c r="S40" i="2"/>
  <c r="S39" i="2"/>
  <c r="S38" i="2"/>
  <c r="S37" i="2"/>
  <c r="S35" i="2"/>
  <c r="S33" i="2"/>
  <c r="S31" i="2"/>
  <c r="S29" i="2"/>
  <c r="S28" i="2"/>
  <c r="S26" i="2"/>
  <c r="S25" i="2"/>
  <c r="S24" i="2"/>
  <c r="S22" i="2"/>
  <c r="S21" i="2"/>
  <c r="S19" i="2"/>
  <c r="S17" i="2"/>
  <c r="S14" i="2"/>
  <c r="S13" i="2"/>
  <c r="S11" i="2"/>
  <c r="S10" i="2"/>
  <c r="S9" i="2"/>
  <c r="S8" i="2"/>
  <c r="S7" i="2"/>
  <c r="S5" i="2"/>
  <c r="S4" i="2"/>
  <c r="S3" i="2"/>
  <c r="S2" i="2"/>
  <c r="M60" i="1"/>
  <c r="M59" i="1"/>
  <c r="M58" i="1"/>
  <c r="M57" i="1"/>
  <c r="M55" i="1"/>
  <c r="M54" i="1"/>
  <c r="M53" i="1"/>
  <c r="M52" i="1"/>
  <c r="M50" i="1"/>
  <c r="M49" i="1"/>
  <c r="M48" i="1"/>
  <c r="M47" i="1"/>
  <c r="M45" i="1"/>
  <c r="M44" i="1"/>
  <c r="M43" i="1"/>
  <c r="M42" i="1"/>
  <c r="M40" i="1"/>
  <c r="M39" i="1"/>
  <c r="M38" i="1"/>
  <c r="M37" i="1"/>
  <c r="M35" i="1"/>
  <c r="M34" i="1"/>
  <c r="M33" i="1"/>
  <c r="M30" i="1"/>
  <c r="M29" i="1"/>
  <c r="M25" i="1"/>
  <c r="M24" i="1"/>
  <c r="M23" i="1"/>
  <c r="M22" i="1"/>
  <c r="M19" i="1"/>
  <c r="M18" i="1"/>
  <c r="M17" i="1"/>
  <c r="M16" i="1"/>
  <c r="M12" i="1"/>
  <c r="M10" i="1"/>
  <c r="M9" i="1"/>
  <c r="M7" i="1"/>
  <c r="M5" i="1"/>
  <c r="M4" i="1"/>
  <c r="M3" i="1"/>
  <c r="M6" i="1"/>
  <c r="M56" i="1"/>
  <c r="M46" i="1"/>
  <c r="M36" i="1"/>
  <c r="M32" i="1"/>
  <c r="M28" i="1"/>
  <c r="M27" i="1"/>
  <c r="M26" i="1"/>
  <c r="M20" i="1"/>
  <c r="M15" i="1"/>
  <c r="M14" i="1"/>
  <c r="M2" i="1"/>
  <c r="X6" i="4"/>
  <c r="R31" i="4"/>
  <c r="Q31" i="4"/>
  <c r="X30" i="4"/>
  <c r="V30" i="4"/>
  <c r="U30" i="4"/>
  <c r="R30" i="4"/>
  <c r="T30" i="4" s="1"/>
  <c r="Q30" i="4"/>
  <c r="X29" i="4"/>
  <c r="V29" i="4"/>
  <c r="U29" i="4"/>
  <c r="R29" i="4"/>
  <c r="T29" i="4" s="1"/>
  <c r="Q29" i="4"/>
  <c r="X28" i="4"/>
  <c r="V28" i="4"/>
  <c r="U28" i="4"/>
  <c r="R28" i="4"/>
  <c r="T28" i="4" s="1"/>
  <c r="Q28" i="4"/>
  <c r="X27" i="4"/>
  <c r="V27" i="4"/>
  <c r="U27" i="4"/>
  <c r="R27" i="4"/>
  <c r="T27" i="4" s="1"/>
  <c r="Q27" i="4"/>
  <c r="X26" i="4"/>
  <c r="V26" i="4"/>
  <c r="U26" i="4"/>
  <c r="R26" i="4"/>
  <c r="T26" i="4" s="1"/>
  <c r="Q26" i="4"/>
  <c r="X25" i="4"/>
  <c r="V25" i="4"/>
  <c r="U25" i="4"/>
  <c r="T25" i="4"/>
  <c r="Q25" i="4"/>
  <c r="X24" i="4"/>
  <c r="V24" i="4"/>
  <c r="U24" i="4"/>
  <c r="R24" i="4"/>
  <c r="T24" i="4" s="1"/>
  <c r="Q24" i="4"/>
  <c r="X23" i="4"/>
  <c r="V23" i="4"/>
  <c r="U23" i="4"/>
  <c r="R23" i="4"/>
  <c r="T23" i="4" s="1"/>
  <c r="Q23" i="4"/>
  <c r="X22" i="4"/>
  <c r="V22" i="4"/>
  <c r="U22" i="4"/>
  <c r="T22" i="4"/>
  <c r="Q22" i="4"/>
  <c r="X21" i="4"/>
  <c r="V21" i="4"/>
  <c r="U21" i="4"/>
  <c r="R21" i="4"/>
  <c r="T21" i="4" s="1"/>
  <c r="Q21" i="4"/>
  <c r="X20" i="4"/>
  <c r="V20" i="4"/>
  <c r="U20" i="4"/>
  <c r="R20" i="4"/>
  <c r="T20" i="4" s="1"/>
  <c r="Q20" i="4"/>
  <c r="X19" i="4"/>
  <c r="V19" i="4"/>
  <c r="U19" i="4"/>
  <c r="R19" i="4"/>
  <c r="T19" i="4" s="1"/>
  <c r="Q19" i="4"/>
  <c r="X18" i="4"/>
  <c r="V18" i="4"/>
  <c r="U18" i="4"/>
  <c r="R18" i="4"/>
  <c r="T18" i="4" s="1"/>
  <c r="Q18" i="4"/>
  <c r="X17" i="4"/>
  <c r="V17" i="4"/>
  <c r="U17" i="4"/>
  <c r="R17" i="4"/>
  <c r="T17" i="4" s="1"/>
  <c r="Q17" i="4"/>
  <c r="X16" i="4"/>
  <c r="V16" i="4"/>
  <c r="U16" i="4"/>
  <c r="R16" i="4"/>
  <c r="T16" i="4" s="1"/>
  <c r="Q16" i="4"/>
  <c r="X15" i="4"/>
  <c r="V15" i="4"/>
  <c r="U15" i="4"/>
  <c r="R15" i="4"/>
  <c r="T15" i="4" s="1"/>
  <c r="Q15" i="4"/>
  <c r="X14" i="4"/>
  <c r="V14" i="4"/>
  <c r="U14" i="4"/>
  <c r="R14" i="4"/>
  <c r="T14" i="4" s="1"/>
  <c r="Q14" i="4"/>
  <c r="X13" i="4"/>
  <c r="V13" i="4"/>
  <c r="U13" i="4"/>
  <c r="R13" i="4"/>
  <c r="T13" i="4" s="1"/>
  <c r="Q13" i="4"/>
  <c r="X12" i="4"/>
  <c r="V12" i="4"/>
  <c r="U12" i="4"/>
  <c r="R12" i="4"/>
  <c r="T12" i="4" s="1"/>
  <c r="Q12" i="4"/>
  <c r="X11" i="4"/>
  <c r="V11" i="4"/>
  <c r="U11" i="4"/>
  <c r="R11" i="4"/>
  <c r="T11" i="4" s="1"/>
  <c r="Q11" i="4"/>
  <c r="X10" i="4"/>
  <c r="V10" i="4"/>
  <c r="U10" i="4"/>
  <c r="R10" i="4"/>
  <c r="T10" i="4" s="1"/>
  <c r="Q10" i="4"/>
  <c r="X9" i="4"/>
  <c r="V9" i="4"/>
  <c r="U9" i="4"/>
  <c r="R9" i="4"/>
  <c r="T9" i="4" s="1"/>
  <c r="Q9" i="4"/>
  <c r="X8" i="4"/>
  <c r="V8" i="4"/>
  <c r="U8" i="4"/>
  <c r="R8" i="4"/>
  <c r="T8" i="4" s="1"/>
  <c r="Q8" i="4"/>
  <c r="X7" i="4"/>
  <c r="V7" i="4"/>
  <c r="U7" i="4"/>
  <c r="R7" i="4"/>
  <c r="T7" i="4" s="1"/>
  <c r="Q7" i="4"/>
  <c r="X5" i="4"/>
  <c r="V5" i="4"/>
  <c r="U5" i="4"/>
  <c r="R5" i="4"/>
  <c r="T5" i="4" s="1"/>
  <c r="Q5" i="4"/>
  <c r="X4" i="4"/>
  <c r="V4" i="4"/>
  <c r="U4" i="4"/>
  <c r="R4" i="4"/>
  <c r="T4" i="4" s="1"/>
  <c r="Q4" i="4"/>
  <c r="X3" i="4"/>
  <c r="V3" i="4"/>
  <c r="U3" i="4"/>
  <c r="R3" i="4"/>
  <c r="T3" i="4" s="1"/>
  <c r="Q3" i="4"/>
  <c r="X2" i="4"/>
  <c r="V2" i="4"/>
  <c r="U2" i="4"/>
  <c r="R2" i="4"/>
  <c r="T2" i="4" s="1"/>
  <c r="Q2" i="4"/>
  <c r="B10" i="3"/>
  <c r="B4" i="3"/>
  <c r="D6" i="3"/>
  <c r="E8" i="3" l="1"/>
  <c r="E5" i="3"/>
  <c r="E7" i="3"/>
  <c r="E6" i="3"/>
  <c r="E10" i="3"/>
  <c r="D8" i="3"/>
  <c r="D9" i="3"/>
  <c r="D5" i="3"/>
  <c r="C5" i="3"/>
  <c r="C6" i="3"/>
  <c r="C7" i="3"/>
  <c r="C8" i="3"/>
  <c r="D10" i="3" l="1"/>
  <c r="C10" i="3"/>
  <c r="U62" i="1"/>
  <c r="U42" i="1"/>
  <c r="U52" i="1"/>
  <c r="U32" i="1"/>
  <c r="U22" i="1"/>
  <c r="U12" i="1"/>
  <c r="U60" i="1"/>
  <c r="U50" i="1"/>
  <c r="U40" i="1"/>
  <c r="U30" i="1"/>
  <c r="U20" i="1"/>
  <c r="U10" i="1"/>
  <c r="U59" i="1"/>
  <c r="U58" i="1"/>
  <c r="U57" i="1"/>
  <c r="U56" i="1"/>
  <c r="U55" i="1"/>
  <c r="U54" i="1"/>
  <c r="U53" i="1"/>
  <c r="U49" i="1"/>
  <c r="U48" i="1"/>
  <c r="U47" i="1"/>
  <c r="U46" i="1"/>
  <c r="U45" i="1"/>
  <c r="U44" i="1"/>
  <c r="U43" i="1"/>
  <c r="U39" i="1"/>
  <c r="U38" i="1"/>
  <c r="U37" i="1"/>
  <c r="U36" i="1"/>
  <c r="U35" i="1"/>
  <c r="U34" i="1"/>
  <c r="U33" i="1"/>
  <c r="U29" i="1"/>
  <c r="U28" i="1"/>
  <c r="U27" i="1"/>
  <c r="U26" i="1"/>
  <c r="U25" i="1"/>
  <c r="U24" i="1"/>
  <c r="U23" i="1"/>
  <c r="U19" i="1"/>
  <c r="U18" i="1"/>
  <c r="U17" i="1"/>
  <c r="U16" i="1"/>
  <c r="U15" i="1"/>
  <c r="U14" i="1"/>
  <c r="U13" i="1"/>
  <c r="U9" i="1"/>
  <c r="U8" i="1"/>
  <c r="U7" i="1"/>
  <c r="U6" i="1"/>
  <c r="U5" i="1"/>
  <c r="U4" i="1"/>
  <c r="U3" i="1"/>
  <c r="U2" i="1"/>
  <c r="Y17" i="2"/>
  <c r="Y42" i="2"/>
  <c r="Y101" i="2"/>
  <c r="Y82" i="2"/>
  <c r="Y44" i="2"/>
  <c r="Y19" i="2"/>
  <c r="Y84" i="2"/>
  <c r="Y99" i="2"/>
  <c r="Y98" i="2"/>
  <c r="Y97" i="2"/>
  <c r="Y96" i="2"/>
  <c r="Y95" i="2"/>
  <c r="Y94" i="2"/>
  <c r="Y93" i="2"/>
  <c r="Y92" i="2"/>
  <c r="Y91" i="2"/>
  <c r="Y90" i="2"/>
  <c r="Y89" i="2"/>
  <c r="Y88" i="2"/>
  <c r="Y87" i="2"/>
  <c r="Y86" i="2"/>
  <c r="Y85" i="2"/>
  <c r="Y81" i="2"/>
  <c r="Y80" i="2"/>
  <c r="Y79" i="2"/>
  <c r="Y78" i="2"/>
  <c r="Y77" i="2"/>
  <c r="Y76" i="2"/>
  <c r="Y75" i="2"/>
  <c r="Y74" i="2"/>
  <c r="Y73" i="2"/>
  <c r="Y72" i="2"/>
  <c r="Y71" i="2"/>
  <c r="Y69" i="2"/>
  <c r="Y68" i="2"/>
  <c r="Y67" i="2"/>
  <c r="Y66" i="2"/>
  <c r="Y65" i="2"/>
  <c r="Y64" i="2"/>
  <c r="Y63" i="2"/>
  <c r="Y62" i="2"/>
  <c r="Y61" i="2"/>
  <c r="Y60" i="2"/>
  <c r="Y59" i="2"/>
  <c r="Y57" i="2"/>
  <c r="Y56" i="2"/>
  <c r="Y55" i="2"/>
  <c r="Y54" i="2"/>
  <c r="Y53" i="2"/>
  <c r="Y52" i="2"/>
  <c r="Y51" i="2"/>
  <c r="Y50" i="2"/>
  <c r="Y49" i="2"/>
  <c r="Y48" i="2"/>
  <c r="Y47" i="2"/>
  <c r="Y46" i="2"/>
  <c r="Y45" i="2"/>
  <c r="Y41" i="2"/>
  <c r="Y40" i="2"/>
  <c r="Y39" i="2"/>
  <c r="Y38" i="2"/>
  <c r="Y37" i="2"/>
  <c r="Y36" i="2"/>
  <c r="Y35" i="2"/>
  <c r="Y34" i="2"/>
  <c r="Y33" i="2"/>
  <c r="Y32" i="2"/>
  <c r="Y31" i="2"/>
  <c r="Y30" i="2"/>
  <c r="Y29" i="2"/>
  <c r="Y28" i="2"/>
  <c r="Y27" i="2"/>
  <c r="Y26" i="2"/>
  <c r="Y25" i="2"/>
  <c r="Y24" i="2"/>
  <c r="Y23" i="2"/>
  <c r="Y22" i="2"/>
  <c r="Y21" i="2"/>
  <c r="Y14" i="2"/>
  <c r="Y13" i="2"/>
  <c r="Y12" i="2"/>
  <c r="Y11" i="2"/>
  <c r="Y10" i="2"/>
  <c r="Y9" i="2"/>
  <c r="Y8" i="2"/>
  <c r="Y7" i="2"/>
  <c r="Y6" i="2"/>
  <c r="Y5" i="2"/>
  <c r="Y4" i="2"/>
  <c r="Y3" i="2"/>
  <c r="Y2" i="2"/>
  <c r="U66" i="2"/>
  <c r="W59" i="2"/>
  <c r="U59" i="2"/>
  <c r="U50" i="2" l="1"/>
  <c r="R13" i="2"/>
  <c r="R101" i="2"/>
  <c r="R100" i="2"/>
  <c r="R93" i="2"/>
  <c r="R92" i="2"/>
  <c r="R87" i="2"/>
  <c r="R86" i="2"/>
  <c r="R75" i="2"/>
  <c r="R74" i="2"/>
  <c r="R73" i="2"/>
  <c r="R72" i="2"/>
  <c r="R50" i="2"/>
  <c r="R49" i="2"/>
  <c r="R37" i="2"/>
  <c r="R36" i="2"/>
  <c r="R35" i="2"/>
  <c r="R34" i="2"/>
  <c r="R33" i="2"/>
  <c r="R32" i="2"/>
  <c r="R31" i="2"/>
  <c r="R30" i="2"/>
  <c r="R28" i="2"/>
  <c r="R27" i="2"/>
  <c r="R23" i="2"/>
  <c r="R22" i="2"/>
  <c r="R21" i="2"/>
  <c r="R20" i="2"/>
  <c r="R15" i="2"/>
  <c r="R14" i="2"/>
  <c r="R12" i="2"/>
  <c r="R6" i="2"/>
  <c r="R5" i="2"/>
  <c r="W100" i="2"/>
  <c r="V100" i="2"/>
  <c r="U93" i="2"/>
  <c r="V93" i="2"/>
  <c r="W93" i="2"/>
  <c r="U87" i="2"/>
  <c r="V87" i="2"/>
  <c r="W87" i="2"/>
  <c r="W75" i="2"/>
  <c r="V75" i="2"/>
  <c r="U75" i="2"/>
  <c r="W73" i="2"/>
  <c r="V73" i="2"/>
  <c r="V50" i="2"/>
  <c r="W50" i="2"/>
  <c r="U37" i="2"/>
  <c r="V37" i="2"/>
  <c r="W37" i="2"/>
  <c r="W35" i="2"/>
  <c r="V35" i="2"/>
  <c r="U35" i="2"/>
  <c r="W33" i="2"/>
  <c r="V33" i="2"/>
  <c r="U33" i="2"/>
  <c r="W31" i="2"/>
  <c r="V31" i="2"/>
  <c r="U31" i="2"/>
  <c r="U28" i="2"/>
  <c r="V28" i="2"/>
  <c r="W28" i="2"/>
  <c r="W23" i="2"/>
  <c r="V23" i="2"/>
  <c r="W21" i="2"/>
  <c r="V21" i="2"/>
  <c r="U21" i="2"/>
  <c r="V15" i="2"/>
  <c r="W15" i="2"/>
  <c r="U13" i="2"/>
  <c r="V13" i="2"/>
  <c r="W13" i="2"/>
  <c r="S100" i="2"/>
  <c r="U100" i="2" s="1"/>
  <c r="S87" i="2"/>
  <c r="S73" i="2"/>
  <c r="U73" i="2" s="1"/>
  <c r="S23" i="2"/>
  <c r="U23" i="2" s="1"/>
  <c r="S15" i="2"/>
  <c r="U15" i="2" s="1"/>
  <c r="W6" i="2"/>
  <c r="V6" i="2"/>
  <c r="S6" i="2"/>
  <c r="U6" i="2" s="1"/>
  <c r="S12" i="1"/>
  <c r="S22" i="1"/>
  <c r="S32" i="1"/>
  <c r="S42" i="1"/>
  <c r="S52" i="1"/>
  <c r="S60" i="1"/>
  <c r="S50" i="1"/>
  <c r="S40" i="1"/>
  <c r="S30" i="1"/>
  <c r="S20" i="1"/>
  <c r="S10" i="1"/>
  <c r="S59" i="1"/>
  <c r="S58" i="1"/>
  <c r="S57" i="1"/>
  <c r="S56" i="1"/>
  <c r="S55" i="1"/>
  <c r="S54" i="1"/>
  <c r="S53" i="1"/>
  <c r="S49" i="1"/>
  <c r="S48" i="1"/>
  <c r="S47" i="1"/>
  <c r="S46" i="1"/>
  <c r="S45" i="1"/>
  <c r="S44" i="1"/>
  <c r="S43" i="1"/>
  <c r="S39" i="1"/>
  <c r="S38" i="1"/>
  <c r="S37" i="1"/>
  <c r="S36" i="1"/>
  <c r="S35" i="1"/>
  <c r="S34" i="1"/>
  <c r="S33" i="1"/>
  <c r="S29" i="1"/>
  <c r="S28" i="1"/>
  <c r="S27" i="1"/>
  <c r="S26" i="1"/>
  <c r="S25" i="1"/>
  <c r="S24" i="1"/>
  <c r="S23" i="1"/>
  <c r="S19" i="1"/>
  <c r="S18" i="1"/>
  <c r="S17" i="1"/>
  <c r="S16" i="1"/>
  <c r="S15" i="1"/>
  <c r="S14" i="1"/>
  <c r="S13" i="1"/>
  <c r="S9" i="1"/>
  <c r="S8" i="1"/>
  <c r="S7" i="1"/>
  <c r="S6" i="1"/>
  <c r="S5" i="1"/>
  <c r="S4" i="1"/>
  <c r="S3" i="1"/>
  <c r="S2" i="1"/>
  <c r="W101" i="2"/>
  <c r="W82" i="2"/>
  <c r="W84" i="2"/>
  <c r="W44" i="2"/>
  <c r="W98" i="2"/>
  <c r="W97" i="2"/>
  <c r="W96" i="2"/>
  <c r="W95" i="2"/>
  <c r="W94" i="2"/>
  <c r="W92" i="2"/>
  <c r="W91" i="2"/>
  <c r="W90" i="2"/>
  <c r="W89" i="2"/>
  <c r="W88" i="2"/>
  <c r="W86" i="2"/>
  <c r="W85" i="2"/>
  <c r="W81" i="2"/>
  <c r="W80" i="2"/>
  <c r="W79" i="2"/>
  <c r="W78" i="2"/>
  <c r="W77" i="2"/>
  <c r="W76" i="2"/>
  <c r="W74" i="2"/>
  <c r="W72" i="2"/>
  <c r="W67" i="2"/>
  <c r="W62" i="2"/>
  <c r="W56" i="2"/>
  <c r="W55" i="2"/>
  <c r="W54" i="2"/>
  <c r="W53" i="2"/>
  <c r="W52" i="2"/>
  <c r="W51" i="2"/>
  <c r="W49" i="2"/>
  <c r="W48" i="2"/>
  <c r="W47" i="2"/>
  <c r="W46" i="2"/>
  <c r="W45" i="2"/>
  <c r="W41" i="2"/>
  <c r="W40" i="2"/>
  <c r="W39" i="2"/>
  <c r="W38" i="2"/>
  <c r="W36" i="2"/>
  <c r="W34" i="2"/>
  <c r="W32" i="2"/>
  <c r="W30" i="2"/>
  <c r="W29" i="2"/>
  <c r="W27" i="2"/>
  <c r="W26" i="2"/>
  <c r="W25" i="2"/>
  <c r="W24" i="2"/>
  <c r="W22" i="2"/>
  <c r="W19" i="2"/>
  <c r="W17" i="2"/>
  <c r="W14" i="2"/>
  <c r="W12" i="2"/>
  <c r="W11" i="2"/>
  <c r="W10" i="2"/>
  <c r="W9" i="2"/>
  <c r="W8" i="2"/>
  <c r="W7" i="2"/>
  <c r="W5" i="2"/>
  <c r="W4" i="2"/>
  <c r="W3" i="2"/>
  <c r="W2" i="2"/>
  <c r="V101" i="2"/>
  <c r="U101" i="2"/>
  <c r="R98" i="2"/>
  <c r="R99" i="2"/>
  <c r="V90" i="2"/>
  <c r="U90" i="2"/>
  <c r="R90" i="2"/>
  <c r="U80" i="2"/>
  <c r="V80" i="2"/>
  <c r="U79" i="2"/>
  <c r="V79" i="2"/>
  <c r="R80" i="2"/>
  <c r="R79" i="2"/>
  <c r="V54" i="2"/>
  <c r="U54" i="2"/>
  <c r="V53" i="2"/>
  <c r="U53" i="2"/>
  <c r="R54" i="2"/>
  <c r="R53" i="2"/>
  <c r="V29" i="2"/>
  <c r="U29" i="2"/>
  <c r="R11" i="2"/>
  <c r="V17" i="2"/>
  <c r="U14" i="2"/>
  <c r="S12" i="2"/>
  <c r="U12" i="2" s="1"/>
  <c r="U11" i="2"/>
  <c r="V14" i="2"/>
  <c r="V12" i="2"/>
  <c r="V11" i="2"/>
  <c r="R82" i="2"/>
  <c r="R17" i="2"/>
  <c r="R104" i="2"/>
  <c r="R84" i="2"/>
  <c r="R44" i="2"/>
  <c r="R19" i="2"/>
  <c r="R105" i="2"/>
  <c r="R97" i="2"/>
  <c r="R96" i="2"/>
  <c r="R95" i="2"/>
  <c r="R94" i="2"/>
  <c r="R91" i="2"/>
  <c r="R89" i="2"/>
  <c r="R88" i="2"/>
  <c r="R85" i="2"/>
  <c r="R81" i="2"/>
  <c r="R78" i="2"/>
  <c r="R77" i="2"/>
  <c r="R76" i="2"/>
  <c r="R67" i="2"/>
  <c r="R62" i="2"/>
  <c r="R56" i="2"/>
  <c r="R55" i="2"/>
  <c r="R52" i="2"/>
  <c r="R51" i="2"/>
  <c r="R48" i="2"/>
  <c r="R47" i="2"/>
  <c r="R46" i="2"/>
  <c r="R45" i="2"/>
  <c r="R41" i="2"/>
  <c r="R40" i="2"/>
  <c r="R39" i="2"/>
  <c r="R38" i="2"/>
  <c r="R26" i="2"/>
  <c r="R25" i="2"/>
  <c r="R24" i="2"/>
  <c r="R10" i="2"/>
  <c r="R9" i="2"/>
  <c r="R8" i="2"/>
  <c r="R7" i="2"/>
  <c r="R4" i="2"/>
  <c r="R3" i="2"/>
  <c r="R2" i="2"/>
  <c r="V81" i="2"/>
  <c r="V82" i="2"/>
  <c r="V78" i="2"/>
  <c r="V77" i="2"/>
  <c r="V76" i="2"/>
  <c r="V67" i="2"/>
  <c r="V56" i="2"/>
  <c r="V25" i="2"/>
  <c r="V24" i="2"/>
  <c r="V22" i="2"/>
  <c r="U98" i="2"/>
  <c r="U95" i="2"/>
  <c r="U94" i="2"/>
  <c r="U81" i="2"/>
  <c r="U78" i="2"/>
  <c r="U77" i="2"/>
  <c r="U76" i="2"/>
  <c r="U67" i="2"/>
  <c r="U56" i="2"/>
  <c r="U52" i="2"/>
  <c r="U51" i="2"/>
  <c r="U49" i="2"/>
  <c r="U48" i="2"/>
  <c r="U41" i="2"/>
  <c r="U40" i="2"/>
  <c r="U39" i="2"/>
  <c r="U25" i="2"/>
  <c r="U24" i="2"/>
  <c r="U22" i="2"/>
  <c r="U82" i="2"/>
  <c r="U17" i="2"/>
  <c r="U10" i="2"/>
  <c r="U9" i="2"/>
  <c r="V95" i="2"/>
  <c r="V52" i="2"/>
  <c r="V51" i="2"/>
  <c r="V41" i="2"/>
  <c r="V98" i="2"/>
  <c r="V94" i="2"/>
  <c r="V49" i="2"/>
  <c r="V48" i="2"/>
  <c r="V40" i="2"/>
  <c r="V39" i="2"/>
  <c r="V10" i="2"/>
  <c r="V9" i="2"/>
  <c r="V3" i="2"/>
  <c r="V4" i="2"/>
  <c r="V5" i="2"/>
  <c r="V8" i="2"/>
  <c r="V38" i="2"/>
  <c r="V36" i="2"/>
  <c r="V32" i="2"/>
  <c r="V30" i="2"/>
  <c r="V27" i="2"/>
  <c r="V47" i="2"/>
  <c r="U47" i="2"/>
  <c r="V46" i="2"/>
  <c r="V45" i="2"/>
  <c r="V55" i="2"/>
  <c r="V74" i="2"/>
  <c r="V97" i="2"/>
  <c r="V92" i="2"/>
  <c r="V85" i="2"/>
  <c r="V86" i="2"/>
  <c r="V89" i="2"/>
  <c r="U97" i="2"/>
  <c r="S92" i="2"/>
  <c r="U92" i="2" s="1"/>
  <c r="U89" i="2"/>
  <c r="U86" i="2"/>
  <c r="U85" i="2"/>
  <c r="U74" i="2"/>
  <c r="U55" i="2"/>
  <c r="U46" i="2"/>
  <c r="U45" i="2"/>
  <c r="U38" i="2"/>
  <c r="S36" i="2"/>
  <c r="U36" i="2" s="1"/>
  <c r="S32" i="2"/>
  <c r="U32" i="2" s="1"/>
  <c r="S30" i="2"/>
  <c r="U30" i="2" s="1"/>
  <c r="S27" i="2"/>
  <c r="U27" i="2" s="1"/>
  <c r="S20" i="2"/>
  <c r="U8" i="2"/>
  <c r="U5" i="2"/>
  <c r="U4" i="2"/>
  <c r="U3" i="2"/>
  <c r="V84" i="2"/>
  <c r="V44" i="2"/>
  <c r="V19" i="2"/>
  <c r="V96" i="2"/>
  <c r="V91" i="2"/>
  <c r="V88" i="2"/>
  <c r="V72" i="2"/>
  <c r="V62" i="2"/>
  <c r="V34" i="2"/>
  <c r="V26" i="2"/>
  <c r="V7" i="2"/>
  <c r="V2" i="2"/>
  <c r="U96" i="2"/>
  <c r="U91" i="2"/>
  <c r="U88" i="2"/>
  <c r="U84" i="2"/>
  <c r="U72" i="2"/>
  <c r="U62" i="2"/>
  <c r="U44" i="2"/>
  <c r="U19" i="2"/>
  <c r="S34" i="2"/>
  <c r="U34" i="2" s="1"/>
  <c r="U26" i="2"/>
  <c r="U7" i="2"/>
  <c r="U2" i="2"/>
  <c r="Q56" i="1"/>
  <c r="Q46" i="1"/>
  <c r="Q28" i="1"/>
  <c r="Q27" i="1"/>
  <c r="Q26" i="1"/>
  <c r="Q15" i="1"/>
  <c r="P56" i="1"/>
  <c r="P46" i="1"/>
  <c r="P28" i="1"/>
  <c r="P27" i="1"/>
  <c r="P26" i="1"/>
  <c r="P15" i="1"/>
  <c r="R13" i="1" l="1"/>
  <c r="M13" i="1"/>
  <c r="O13" i="1" s="1"/>
  <c r="P13" i="1" s="1"/>
  <c r="Q13" i="1" s="1"/>
  <c r="R60" i="1"/>
  <c r="R59" i="1"/>
  <c r="R58" i="1"/>
  <c r="R57" i="1"/>
  <c r="R56" i="1"/>
  <c r="R55" i="1"/>
  <c r="R54" i="1"/>
  <c r="R53" i="1"/>
  <c r="R52" i="1"/>
  <c r="R50" i="1"/>
  <c r="R49" i="1"/>
  <c r="R48" i="1"/>
  <c r="R47" i="1"/>
  <c r="R46" i="1"/>
  <c r="R45" i="1"/>
  <c r="R44" i="1"/>
  <c r="R43" i="1"/>
  <c r="R42" i="1"/>
  <c r="R40" i="1"/>
  <c r="R39" i="1"/>
  <c r="R38" i="1"/>
  <c r="R37" i="1"/>
  <c r="R36" i="1"/>
  <c r="R35" i="1"/>
  <c r="R34" i="1"/>
  <c r="R33" i="1"/>
  <c r="R32" i="1"/>
  <c r="R30" i="1"/>
  <c r="R29" i="1"/>
  <c r="R28" i="1"/>
  <c r="R27" i="1"/>
  <c r="R26" i="1"/>
  <c r="R25" i="1"/>
  <c r="R24" i="1"/>
  <c r="R23" i="1"/>
  <c r="R22" i="1"/>
  <c r="R20" i="1"/>
  <c r="R19" i="1"/>
  <c r="R18" i="1"/>
  <c r="R17" i="1"/>
  <c r="R16" i="1"/>
  <c r="R15" i="1"/>
  <c r="R14" i="1"/>
  <c r="R12" i="1"/>
  <c r="R10" i="1"/>
  <c r="R9" i="1"/>
  <c r="R8" i="1"/>
  <c r="R7" i="1"/>
  <c r="R6" i="1"/>
  <c r="R5" i="1"/>
  <c r="R4" i="1"/>
  <c r="R3" i="1"/>
  <c r="R2" i="1"/>
  <c r="O59" i="1"/>
  <c r="P59" i="1" s="1"/>
  <c r="Q59" i="1" s="1"/>
  <c r="O54" i="1"/>
  <c r="P54" i="1" s="1"/>
  <c r="Q54" i="1" s="1"/>
  <c r="O53" i="1"/>
  <c r="P53" i="1" s="1"/>
  <c r="Q53" i="1" s="1"/>
  <c r="O52" i="1"/>
  <c r="P52" i="1" s="1"/>
  <c r="Q52" i="1" s="1"/>
  <c r="O44" i="1"/>
  <c r="P44" i="1" s="1"/>
  <c r="Q44" i="1" s="1"/>
  <c r="O43" i="1"/>
  <c r="P43" i="1" s="1"/>
  <c r="Q43" i="1" s="1"/>
  <c r="O42" i="1"/>
  <c r="P42" i="1" s="1"/>
  <c r="Q42" i="1" s="1"/>
  <c r="O34" i="1"/>
  <c r="P34" i="1" s="1"/>
  <c r="Q34" i="1" s="1"/>
  <c r="O33" i="1"/>
  <c r="P33" i="1" s="1"/>
  <c r="Q33" i="1" s="1"/>
  <c r="O32" i="1"/>
  <c r="P32" i="1" s="1"/>
  <c r="Q32" i="1" s="1"/>
  <c r="O35" i="1"/>
  <c r="P35" i="1" s="1"/>
  <c r="Q35" i="1" s="1"/>
  <c r="O24" i="1"/>
  <c r="P24" i="1" s="1"/>
  <c r="Q24" i="1" s="1"/>
  <c r="O23" i="1"/>
  <c r="P23" i="1" s="1"/>
  <c r="Q23" i="1" s="1"/>
  <c r="O22" i="1"/>
  <c r="P22" i="1" s="1"/>
  <c r="Q22" i="1" s="1"/>
  <c r="O14" i="1"/>
  <c r="P14" i="1" s="1"/>
  <c r="Q14" i="1" s="1"/>
  <c r="O12" i="1"/>
  <c r="P12" i="1" s="1"/>
  <c r="Q12" i="1" s="1"/>
  <c r="O60" i="1"/>
  <c r="P60" i="1" s="1"/>
  <c r="Q60" i="1" s="1"/>
  <c r="O58" i="1"/>
  <c r="P58" i="1" s="1"/>
  <c r="Q58" i="1" s="1"/>
  <c r="O57" i="1"/>
  <c r="P57" i="1" s="1"/>
  <c r="Q57" i="1" s="1"/>
  <c r="O55" i="1"/>
  <c r="P55" i="1" s="1"/>
  <c r="Q55" i="1" s="1"/>
  <c r="O50" i="1"/>
  <c r="P50" i="1" s="1"/>
  <c r="Q50" i="1" s="1"/>
  <c r="O49" i="1"/>
  <c r="P49" i="1" s="1"/>
  <c r="Q49" i="1" s="1"/>
  <c r="O48" i="1"/>
  <c r="P48" i="1" s="1"/>
  <c r="Q48" i="1" s="1"/>
  <c r="O47" i="1"/>
  <c r="P47" i="1" s="1"/>
  <c r="Q47" i="1" s="1"/>
  <c r="O45" i="1"/>
  <c r="P45" i="1" s="1"/>
  <c r="Q45" i="1" s="1"/>
  <c r="O40" i="1"/>
  <c r="P40" i="1" s="1"/>
  <c r="Q40" i="1" s="1"/>
  <c r="O39" i="1"/>
  <c r="P39" i="1" s="1"/>
  <c r="Q39" i="1" s="1"/>
  <c r="O38" i="1"/>
  <c r="P38" i="1" s="1"/>
  <c r="Q38" i="1" s="1"/>
  <c r="O37" i="1"/>
  <c r="P37" i="1" s="1"/>
  <c r="Q37" i="1" s="1"/>
  <c r="O36" i="1"/>
  <c r="P36" i="1" s="1"/>
  <c r="Q36" i="1" s="1"/>
  <c r="O30" i="1"/>
  <c r="P30" i="1" s="1"/>
  <c r="Q30" i="1" s="1"/>
  <c r="O29" i="1"/>
  <c r="P29" i="1" s="1"/>
  <c r="Q29" i="1" s="1"/>
  <c r="O25" i="1"/>
  <c r="P25" i="1" s="1"/>
  <c r="Q25" i="1" s="1"/>
  <c r="O20" i="1"/>
  <c r="P20" i="1" s="1"/>
  <c r="Q20" i="1" s="1"/>
  <c r="O19" i="1"/>
  <c r="P19" i="1" s="1"/>
  <c r="Q19" i="1" s="1"/>
  <c r="O18" i="1"/>
  <c r="P18" i="1" s="1"/>
  <c r="Q18" i="1" s="1"/>
  <c r="O17" i="1"/>
  <c r="P17" i="1" s="1"/>
  <c r="Q17" i="1" s="1"/>
  <c r="O16" i="1"/>
  <c r="P16" i="1" s="1"/>
  <c r="Q16" i="1" s="1"/>
  <c r="O10" i="1"/>
  <c r="P10" i="1" s="1"/>
  <c r="Q10" i="1" s="1"/>
  <c r="O9" i="1"/>
  <c r="P9" i="1" s="1"/>
  <c r="Q9" i="1" s="1"/>
  <c r="M8" i="1"/>
  <c r="O8" i="1" s="1"/>
  <c r="P8" i="1" s="1"/>
  <c r="Q8" i="1" s="1"/>
  <c r="O7" i="1"/>
  <c r="P7" i="1" s="1"/>
  <c r="Q7" i="1" s="1"/>
  <c r="O6" i="1"/>
  <c r="P6" i="1" s="1"/>
  <c r="Q6" i="1" s="1"/>
  <c r="O5" i="1"/>
  <c r="P5" i="1" s="1"/>
  <c r="Q5" i="1" s="1"/>
  <c r="O4" i="1"/>
  <c r="P4" i="1" s="1"/>
  <c r="Q4" i="1" s="1"/>
  <c r="O3" i="1"/>
  <c r="P3" i="1" s="1"/>
  <c r="Q3" i="1" s="1"/>
  <c r="O2" i="1"/>
  <c r="P2" i="1" s="1"/>
  <c r="Q2" i="1" s="1"/>
  <c r="Q62" i="1" l="1"/>
</calcChain>
</file>

<file path=xl/sharedStrings.xml><?xml version="1.0" encoding="utf-8"?>
<sst xmlns="http://schemas.openxmlformats.org/spreadsheetml/2006/main" count="3232" uniqueCount="436">
  <si>
    <t>HOMOGENATE TUBE #</t>
  </si>
  <si>
    <t>PURPLE</t>
  </si>
  <si>
    <t>RED</t>
  </si>
  <si>
    <t>ORANGE</t>
  </si>
  <si>
    <t>YELLOW</t>
  </si>
  <si>
    <t>GREEN</t>
  </si>
  <si>
    <t>BLUE</t>
  </si>
  <si>
    <t>CTENIDIA</t>
  </si>
  <si>
    <t>TISSUE SAMPLE #</t>
  </si>
  <si>
    <t>VOL RNAzol</t>
  </si>
  <si>
    <t>MASS TISSUE (mg)</t>
  </si>
  <si>
    <t>1 mL</t>
  </si>
  <si>
    <t>TUBE COLOR</t>
  </si>
  <si>
    <t>TISSUE TYPE</t>
  </si>
  <si>
    <t>DATE HOMOGENIZED</t>
  </si>
  <si>
    <t>DATE RNA ISOLATED</t>
  </si>
  <si>
    <t>Notes</t>
  </si>
  <si>
    <t>[RNA] ng/uL</t>
  </si>
  <si>
    <t>Cohort</t>
  </si>
  <si>
    <t>pCO2</t>
  </si>
  <si>
    <t>HL10-10</t>
  </si>
  <si>
    <t>HL10-11</t>
  </si>
  <si>
    <t>HL10-12</t>
  </si>
  <si>
    <t>HL6-11</t>
  </si>
  <si>
    <t>HL6-12</t>
  </si>
  <si>
    <t>HL6-13</t>
  </si>
  <si>
    <t>HL6-14</t>
  </si>
  <si>
    <t>HL6-15</t>
  </si>
  <si>
    <t>HL10-19</t>
  </si>
  <si>
    <t>HL10-20</t>
  </si>
  <si>
    <t>HL10-21</t>
  </si>
  <si>
    <t>HL6-21</t>
  </si>
  <si>
    <t>HL6-19</t>
  </si>
  <si>
    <t>HL6-20</t>
  </si>
  <si>
    <t>HL6-16</t>
  </si>
  <si>
    <t>HL6-17</t>
  </si>
  <si>
    <t>HL6-18</t>
  </si>
  <si>
    <t>Dabob Bay</t>
  </si>
  <si>
    <t>SN6-16</t>
  </si>
  <si>
    <t>SN6-17</t>
  </si>
  <si>
    <t>SN6-18</t>
  </si>
  <si>
    <t>SN6-19</t>
  </si>
  <si>
    <t>SN6-20</t>
  </si>
  <si>
    <t>SN6-21</t>
  </si>
  <si>
    <t>SN6-22</t>
  </si>
  <si>
    <t>SN6-23</t>
  </si>
  <si>
    <t>SN6-24</t>
  </si>
  <si>
    <t>SN6-25</t>
  </si>
  <si>
    <t>SN6-26</t>
  </si>
  <si>
    <t>SN6-27</t>
  </si>
  <si>
    <t>SN6-28</t>
  </si>
  <si>
    <t>SN6-29</t>
  </si>
  <si>
    <t>SN6-30</t>
  </si>
  <si>
    <t>SN6-31</t>
  </si>
  <si>
    <t>SN6-32</t>
  </si>
  <si>
    <t>SN6-33</t>
  </si>
  <si>
    <t>NF6-16</t>
  </si>
  <si>
    <t>NF6-17</t>
  </si>
  <si>
    <t>NF6-18</t>
  </si>
  <si>
    <t>NF6-19</t>
  </si>
  <si>
    <t>NF6-20</t>
  </si>
  <si>
    <t>NF6-21</t>
  </si>
  <si>
    <t>NF6-22</t>
  </si>
  <si>
    <t>NF6-23</t>
  </si>
  <si>
    <t>NF6-24</t>
  </si>
  <si>
    <t>NF6-25</t>
  </si>
  <si>
    <t>NF6-26</t>
  </si>
  <si>
    <t>NF6-27</t>
  </si>
  <si>
    <t>NF6-28</t>
  </si>
  <si>
    <t>NF6-29</t>
  </si>
  <si>
    <t>NF6-30</t>
  </si>
  <si>
    <t>NF6-31</t>
  </si>
  <si>
    <t>NF6-32</t>
  </si>
  <si>
    <t>NF6-33</t>
  </si>
  <si>
    <t>Oyster Bay</t>
  </si>
  <si>
    <t>Fidalgo Bay</t>
  </si>
  <si>
    <t>&lt; 10</t>
  </si>
  <si>
    <t>Not recorded</t>
  </si>
  <si>
    <t>Homogenization Batch</t>
  </si>
  <si>
    <t>RNA Isolation Batch</t>
  </si>
  <si>
    <t>Total volume, uL (RNA + H2O)</t>
  </si>
  <si>
    <t>TOO HIGH</t>
  </si>
  <si>
    <t>&gt;28,000</t>
  </si>
  <si>
    <t>Volume needed for 500 ng RNA</t>
  </si>
  <si>
    <t>Black substance in homogenate - maybe from tube lid?</t>
  </si>
  <si>
    <t>High</t>
  </si>
  <si>
    <t>Ambient</t>
  </si>
  <si>
    <t>HL6-10</t>
  </si>
  <si>
    <t>Amount of RNA (ng)</t>
  </si>
  <si>
    <t>Spawning Tank</t>
  </si>
  <si>
    <t>Treatment</t>
  </si>
  <si>
    <t>SN-6 Low A</t>
  </si>
  <si>
    <t>Oyster Bay C1</t>
  </si>
  <si>
    <t>6 Low</t>
  </si>
  <si>
    <t>SN-6 Low B</t>
  </si>
  <si>
    <t>SN-10 Ambient A</t>
  </si>
  <si>
    <t>10 Ambient</t>
  </si>
  <si>
    <t>SN-10 Ambient B</t>
  </si>
  <si>
    <t>K-6 Low</t>
  </si>
  <si>
    <t>Oyster Bay C2</t>
  </si>
  <si>
    <t>SN-10 Low B</t>
  </si>
  <si>
    <t>10 Low</t>
  </si>
  <si>
    <t>SN-6 Ambient B</t>
  </si>
  <si>
    <t>6 Ambient</t>
  </si>
  <si>
    <t>K-10 Low</t>
  </si>
  <si>
    <t>HL-10 Ambient</t>
  </si>
  <si>
    <t>NF-10 Low B</t>
  </si>
  <si>
    <t>K-10 Ambient</t>
  </si>
  <si>
    <t>NF-10  Low A</t>
  </si>
  <si>
    <t>NF-6 Low B</t>
  </si>
  <si>
    <t>NF-10 Ambient A</t>
  </si>
  <si>
    <t>NF-6 Ambient B</t>
  </si>
  <si>
    <t>HL-10 Low</t>
  </si>
  <si>
    <t>NF-6 Ambient A</t>
  </si>
  <si>
    <t>SN-10 Low A</t>
  </si>
  <si>
    <t>K-6 Ambient</t>
  </si>
  <si>
    <t>NF-6 Low A</t>
  </si>
  <si>
    <t>HL-6 Low</t>
  </si>
  <si>
    <t>HL-6 Ambient</t>
  </si>
  <si>
    <t>NF-10 Ambient B</t>
  </si>
  <si>
    <t>SN-6 low A</t>
  </si>
  <si>
    <t>SN-6 Ambient A</t>
  </si>
  <si>
    <t>05-A</t>
  </si>
  <si>
    <t>07-A</t>
  </si>
  <si>
    <t>08-A</t>
  </si>
  <si>
    <t>09-A</t>
  </si>
  <si>
    <t>10-A</t>
  </si>
  <si>
    <t>11-A</t>
  </si>
  <si>
    <t>12-A</t>
  </si>
  <si>
    <t>13-A</t>
  </si>
  <si>
    <t>14-A</t>
  </si>
  <si>
    <t>15-A</t>
  </si>
  <si>
    <t>16-A</t>
  </si>
  <si>
    <t>17-A</t>
  </si>
  <si>
    <t>18-A</t>
  </si>
  <si>
    <t>19-A</t>
  </si>
  <si>
    <t>20-A</t>
  </si>
  <si>
    <t>21-A</t>
  </si>
  <si>
    <t>22-A</t>
  </si>
  <si>
    <t>23-A</t>
  </si>
  <si>
    <t>24-A</t>
  </si>
  <si>
    <t>25-A</t>
  </si>
  <si>
    <t>26-A</t>
  </si>
  <si>
    <t>27-A</t>
  </si>
  <si>
    <t>28-A</t>
  </si>
  <si>
    <t>29-A</t>
  </si>
  <si>
    <t>30-A</t>
  </si>
  <si>
    <t>31-A</t>
  </si>
  <si>
    <t>32-A</t>
  </si>
  <si>
    <t>33-A</t>
  </si>
  <si>
    <t>34-A</t>
  </si>
  <si>
    <t>35-A</t>
  </si>
  <si>
    <t>36-A</t>
  </si>
  <si>
    <t>37-A</t>
  </si>
  <si>
    <t>38-A</t>
  </si>
  <si>
    <t>39-A</t>
  </si>
  <si>
    <t>40-A</t>
  </si>
  <si>
    <t>41-A</t>
  </si>
  <si>
    <t>42-A</t>
  </si>
  <si>
    <t>43-A</t>
  </si>
  <si>
    <t>44-A</t>
  </si>
  <si>
    <t>45-A</t>
  </si>
  <si>
    <t>46-A</t>
  </si>
  <si>
    <t>47-A</t>
  </si>
  <si>
    <t>48-A</t>
  </si>
  <si>
    <t>49-A</t>
  </si>
  <si>
    <t>50-A</t>
  </si>
  <si>
    <t>51-A</t>
  </si>
  <si>
    <t>52-A</t>
  </si>
  <si>
    <t>53-A</t>
  </si>
  <si>
    <t>54-A</t>
  </si>
  <si>
    <t>55-A</t>
  </si>
  <si>
    <t>56-A</t>
  </si>
  <si>
    <t>57-A</t>
  </si>
  <si>
    <t>58-A</t>
  </si>
  <si>
    <t>59-A</t>
  </si>
  <si>
    <t>60-A</t>
  </si>
  <si>
    <t>61-A</t>
  </si>
  <si>
    <t>62-A</t>
  </si>
  <si>
    <t>63-A</t>
  </si>
  <si>
    <t>64-A</t>
  </si>
  <si>
    <t>65-A</t>
  </si>
  <si>
    <t>66-A</t>
  </si>
  <si>
    <t>67-A</t>
  </si>
  <si>
    <t>68-A</t>
  </si>
  <si>
    <t>69-A</t>
  </si>
  <si>
    <t>70-A</t>
  </si>
  <si>
    <t>71-A</t>
  </si>
  <si>
    <t>72-A</t>
  </si>
  <si>
    <t>73-A</t>
  </si>
  <si>
    <t>74-A</t>
  </si>
  <si>
    <t>75-A</t>
  </si>
  <si>
    <t>76-A</t>
  </si>
  <si>
    <t>77-A</t>
  </si>
  <si>
    <t>78-A</t>
  </si>
  <si>
    <t>79-A</t>
  </si>
  <si>
    <t>80-A</t>
  </si>
  <si>
    <t>81-A</t>
  </si>
  <si>
    <t>Have DNA already? If so, tube label</t>
  </si>
  <si>
    <t>Have RNA already?</t>
  </si>
  <si>
    <t>QuantSeq already?</t>
  </si>
  <si>
    <t>YES , #1</t>
  </si>
  <si>
    <t>YES, #41</t>
  </si>
  <si>
    <t>YES</t>
  </si>
  <si>
    <t>YES, #43</t>
  </si>
  <si>
    <t>NO</t>
  </si>
  <si>
    <t>YES, #6</t>
  </si>
  <si>
    <t>YES, #35</t>
  </si>
  <si>
    <t>YES, #46</t>
  </si>
  <si>
    <t>YES , #4</t>
  </si>
  <si>
    <t>YES, #47</t>
  </si>
  <si>
    <t>YES, #Test 10</t>
  </si>
  <si>
    <t>YES, #44</t>
  </si>
  <si>
    <t>YES,  #38</t>
  </si>
  <si>
    <t>YES, #7</t>
  </si>
  <si>
    <t>YES, #39</t>
  </si>
  <si>
    <t>YES, #Test 13</t>
  </si>
  <si>
    <t>YES, #Test 11</t>
  </si>
  <si>
    <t>YES, #2</t>
  </si>
  <si>
    <t>YES, #3</t>
  </si>
  <si>
    <t>YES, #8</t>
  </si>
  <si>
    <t>YES, #37</t>
  </si>
  <si>
    <t>YES, #Test 12</t>
  </si>
  <si>
    <t>YES, #5</t>
  </si>
  <si>
    <t>YES, #34</t>
  </si>
  <si>
    <t>YES, #45</t>
  </si>
  <si>
    <t>Tissue Type</t>
  </si>
  <si>
    <t>Larvae upon release</t>
  </si>
  <si>
    <t>RNA ISOLATION BATCH</t>
  </si>
  <si>
    <t>RNA ISOLATION DATE</t>
  </si>
  <si>
    <t>DATE HOMOG.</t>
  </si>
  <si>
    <t>HOMOG. BATCH</t>
  </si>
  <si>
    <t>Yes, too low, #42</t>
  </si>
  <si>
    <t>Yes, too low, #36</t>
  </si>
  <si>
    <t>Yes, too low, #40</t>
  </si>
  <si>
    <t>RNA Control</t>
  </si>
  <si>
    <t>NA</t>
  </si>
  <si>
    <t>na</t>
  </si>
  <si>
    <t>&lt;10</t>
  </si>
  <si>
    <t>Amount of RNA (ug)</t>
  </si>
  <si>
    <t>% of tissue RNA?</t>
  </si>
  <si>
    <t>VOL RNAzol (mL)</t>
  </si>
  <si>
    <t>not recorded</t>
  </si>
  <si>
    <t>Date larvae collected</t>
  </si>
  <si>
    <t>LOW</t>
  </si>
  <si>
    <t>Total RNA volume remaining, uL (RNA + H2O)</t>
  </si>
  <si>
    <t>Volume homogenate left (uL)</t>
  </si>
  <si>
    <t>poor yield b/c black substance w/ RNA?</t>
  </si>
  <si>
    <t>poor yield b/c very little tissue (likely)</t>
  </si>
  <si>
    <t>HIGH</t>
  </si>
  <si>
    <t>Amount of RNA in 5 uL</t>
  </si>
  <si>
    <t>RNA in 5 uL</t>
  </si>
  <si>
    <t>Volume for DNase treatment</t>
  </si>
  <si>
    <t>404b</t>
  </si>
  <si>
    <t>Homo./RNA TUBE #</t>
  </si>
  <si>
    <t>431b</t>
  </si>
  <si>
    <t>432b</t>
  </si>
  <si>
    <t>442b</t>
  </si>
  <si>
    <t>443b</t>
  </si>
  <si>
    <t>452b</t>
  </si>
  <si>
    <t>461b</t>
  </si>
  <si>
    <t>462b</t>
  </si>
  <si>
    <t>471b</t>
  </si>
  <si>
    <t>472b</t>
  </si>
  <si>
    <t>486b</t>
  </si>
  <si>
    <t>521b</t>
  </si>
  <si>
    <t>522b</t>
  </si>
  <si>
    <t>533b</t>
  </si>
  <si>
    <t>552b</t>
  </si>
  <si>
    <t>Imaged for size date</t>
  </si>
  <si>
    <t>01-A</t>
  </si>
  <si>
    <t>06-A</t>
  </si>
  <si>
    <t>02-A</t>
  </si>
  <si>
    <t>04-A</t>
  </si>
  <si>
    <t>03-A</t>
  </si>
  <si>
    <t>565b</t>
  </si>
  <si>
    <t>unknown</t>
  </si>
  <si>
    <t>Amount of RNA in Dnase treatment (ug), max is 10 ug</t>
  </si>
  <si>
    <t>Date Turbo Dnase treatment</t>
  </si>
  <si>
    <t xml:space="preserve"> Volume for DNase treatment </t>
  </si>
  <si>
    <t xml:space="preserve"> Amount of RNA in Dnase treatment (ug), max is 10 ug </t>
  </si>
  <si>
    <t xml:space="preserve"> Date Turbo Dnase treatment </t>
  </si>
  <si>
    <t>[RNA] after Turbo Dnase treatment</t>
  </si>
  <si>
    <t># Reactions</t>
  </si>
  <si>
    <t>Template (RNA sample) (uL)</t>
  </si>
  <si>
    <t>Sso Fast (uL)</t>
  </si>
  <si>
    <t>DEPC-treated water (uL)</t>
  </si>
  <si>
    <t># Samples</t>
  </si>
  <si>
    <t>Date</t>
  </si>
  <si>
    <t>Total Volume in mastermix (uL)</t>
  </si>
  <si>
    <t>Pf, 10 uM (uL)</t>
  </si>
  <si>
    <t>Pr, 10 uM (uL)</t>
  </si>
  <si>
    <t>per reaction</t>
  </si>
  <si>
    <t>Round DNase treated</t>
  </si>
  <si>
    <t>Round Dnase treatment</t>
  </si>
  <si>
    <t>homog. Control</t>
  </si>
  <si>
    <t>RNAzol control</t>
  </si>
  <si>
    <t>Turbo Dnase control</t>
  </si>
  <si>
    <t>Diluted with 50 uL b/f Dnasing</t>
  </si>
  <si>
    <t>Used 25 uL for TurboDNase</t>
  </si>
  <si>
    <t>Appr. Volume Dnased RNA</t>
  </si>
  <si>
    <t>Date qPCR for DNA contam.</t>
  </si>
  <si>
    <t>Concentration stock primers (uM)</t>
  </si>
  <si>
    <t>Concentration working stock primer</t>
  </si>
  <si>
    <t>Volume primers needed</t>
  </si>
  <si>
    <t>Total samples (incl. controls)</t>
  </si>
  <si>
    <t>Sample remaining for qPCR</t>
  </si>
  <si>
    <t># Samples on one plate</t>
  </si>
  <si>
    <t># plates</t>
  </si>
  <si>
    <t>1 plate , 32 rxns</t>
  </si>
  <si>
    <t>1 full plate</t>
  </si>
  <si>
    <t>All 3 reactions</t>
  </si>
  <si>
    <t>Volume primer stocks used</t>
  </si>
  <si>
    <t>Volume H2O to add</t>
  </si>
  <si>
    <t>Check New Concentration</t>
  </si>
  <si>
    <t>[RNA] after Turbo Dnase treatment (ng/uL)</t>
  </si>
  <si>
    <t>[RNA] after Dnase treatment (ng/uL)</t>
  </si>
  <si>
    <t>Date qPCR for contamin.</t>
  </si>
  <si>
    <t>Well</t>
  </si>
  <si>
    <t>Fluor</t>
  </si>
  <si>
    <t>Target</t>
  </si>
  <si>
    <t>Content</t>
  </si>
  <si>
    <t>Sample</t>
  </si>
  <si>
    <t>Melt Temperature</t>
  </si>
  <si>
    <t>Peak Height</t>
  </si>
  <si>
    <t>Begin Temperature</t>
  </si>
  <si>
    <t>End Temperature</t>
  </si>
  <si>
    <t>A01</t>
  </si>
  <si>
    <t>FAM</t>
  </si>
  <si>
    <t>Unkn</t>
  </si>
  <si>
    <t>None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</si>
  <si>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</si>
  <si>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</si>
  <si>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</si>
  <si>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</si>
  <si>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</si>
  <si>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</si>
  <si>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</si>
  <si>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</si>
  <si>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</si>
  <si>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</si>
  <si>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</si>
  <si>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</si>
  <si>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</si>
  <si>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</si>
  <si>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</si>
  <si>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</si>
  <si>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</si>
  <si>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</si>
  <si>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</si>
  <si>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</si>
  <si>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</si>
  <si>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</si>
  <si>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</si>
  <si>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</si>
  <si>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</si>
  <si>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</si>
  <si>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</si>
  <si>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</si>
  <si>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</si>
  <si>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</si>
  <si>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</si>
  <si>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</si>
  <si>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</si>
  <si>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</si>
  <si>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</si>
  <si>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</si>
  <si>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</si>
  <si>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</si>
  <si>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</si>
  <si>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</si>
  <si>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</si>
  <si>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</si>
  <si>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</si>
  <si>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</si>
  <si>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</si>
  <si>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</si>
  <si>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</si>
  <si>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</si>
  <si>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</si>
  <si>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</si>
  <si>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</si>
  <si>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</si>
  <si>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</si>
  <si>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</si>
  <si>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</si>
  <si>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</si>
  <si>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</si>
  <si>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</si>
  <si>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</si>
  <si>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</si>
  <si>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</si>
  <si>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</si>
  <si>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</si>
  <si>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</si>
  <si>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</si>
  <si>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</si>
  <si>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</si>
  <si>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</si>
  <si>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</si>
  <si>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</si>
  <si>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</si>
  <si>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</si>
  <si>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</si>
  <si>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</si>
  <si>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</si>
  <si>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</si>
  <si>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</si>
  <si>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</si>
  <si>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575 Control</t>
  </si>
  <si>
    <t>G08</t>
  </si>
  <si>
    <t>G09</t>
  </si>
  <si>
    <t>NTC</t>
  </si>
  <si>
    <t>G10</t>
  </si>
  <si>
    <t>G11</t>
  </si>
  <si>
    <t>Pos Ctrl</t>
  </si>
  <si>
    <t>DNA (1A)</t>
  </si>
  <si>
    <t>G12</t>
  </si>
  <si>
    <t>EF1_qPCR</t>
  </si>
  <si>
    <t>DNA 8a</t>
  </si>
  <si>
    <t>38b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</si>
  <si>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</si>
  <si>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</si>
  <si>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</si>
  <si>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</si>
  <si>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</si>
  <si>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</si>
  <si>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</si>
  <si>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</si>
  <si>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</si>
  <si>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DNA (7a)</t>
  </si>
  <si>
    <t>H10</t>
  </si>
  <si>
    <t>H11</t>
  </si>
  <si>
    <t>H12</t>
  </si>
  <si>
    <t>572 (control)</t>
  </si>
  <si>
    <t>574 (control)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</si>
</sst>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_);_(* \(#,##0\);_(* &quot;-&quot;??_);_(@_)"/>
    <numFmt numFmtId="165" formatCode="m/d/yy;@"/>
    <numFmt numFmtId="168" formatCode="0.000%"/>
    <numFmt numFmtId="175" formatCode="_(* #,##0.0_);_(* \(#,##0.0\);_(* &quot;-&quot;??_);_(@_)"/>
    <numFmt numFmtId="176" formatCode="_(* #,##0.0_);_(* \(#,##0.0\);_(* &quot;-&quot;?_);_(@_)"/>
    <numFmt numFmtId="178" formatCode="mm/dd/yy;@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FF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1">
    <xf numFmtId="0" fontId="0" fillId="0" borderId="0" xfId="0"/>
    <xf numFmtId="0" fontId="2" fillId="0" borderId="0" xfId="0" applyFont="1" applyAlignment="1">
      <alignment horizont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49" fontId="0" fillId="0" borderId="1" xfId="0" applyNumberFormat="1" applyBorder="1" applyAlignment="1">
      <alignment vertical="center"/>
    </xf>
    <xf numFmtId="14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164" fontId="0" fillId="0" borderId="1" xfId="1" applyNumberFormat="1" applyFont="1" applyBorder="1" applyAlignment="1">
      <alignment horizontal="right" vertical="center"/>
    </xf>
    <xf numFmtId="43" fontId="0" fillId="0" borderId="1" xfId="1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14" fontId="0" fillId="0" borderId="4" xfId="0" applyNumberFormat="1" applyBorder="1" applyAlignment="1">
      <alignment vertical="center"/>
    </xf>
    <xf numFmtId="1" fontId="0" fillId="0" borderId="4" xfId="0" applyNumberFormat="1" applyBorder="1" applyAlignment="1">
      <alignment vertical="center"/>
    </xf>
    <xf numFmtId="164" fontId="0" fillId="0" borderId="4" xfId="1" applyNumberFormat="1" applyFont="1" applyBorder="1" applyAlignment="1">
      <alignment vertical="center"/>
    </xf>
    <xf numFmtId="43" fontId="0" fillId="0" borderId="4" xfId="1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14" fontId="0" fillId="0" borderId="9" xfId="0" applyNumberFormat="1" applyBorder="1" applyAlignment="1">
      <alignment vertical="center"/>
    </xf>
    <xf numFmtId="1" fontId="0" fillId="0" borderId="9" xfId="0" applyNumberFormat="1" applyBorder="1" applyAlignment="1">
      <alignment vertical="center"/>
    </xf>
    <xf numFmtId="164" fontId="0" fillId="0" borderId="9" xfId="1" applyNumberFormat="1" applyFont="1" applyBorder="1" applyAlignment="1">
      <alignment vertical="center"/>
    </xf>
    <xf numFmtId="43" fontId="0" fillId="0" borderId="9" xfId="1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49" fontId="0" fillId="0" borderId="11" xfId="0" applyNumberFormat="1" applyBorder="1" applyAlignment="1">
      <alignment vertical="center"/>
    </xf>
    <xf numFmtId="1" fontId="0" fillId="0" borderId="11" xfId="0" applyNumberFormat="1" applyBorder="1" applyAlignment="1">
      <alignment vertical="center"/>
    </xf>
    <xf numFmtId="164" fontId="0" fillId="0" borderId="11" xfId="1" applyNumberFormat="1" applyFont="1" applyBorder="1" applyAlignment="1">
      <alignment vertical="center"/>
    </xf>
    <xf numFmtId="43" fontId="0" fillId="0" borderId="11" xfId="1" applyFont="1" applyBorder="1" applyAlignment="1">
      <alignment vertical="center"/>
    </xf>
    <xf numFmtId="0" fontId="0" fillId="0" borderId="0" xfId="0" applyBorder="1" applyAlignment="1">
      <alignment vertical="center"/>
    </xf>
    <xf numFmtId="0" fontId="2" fillId="0" borderId="2" xfId="0" applyFont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right" wrapText="1"/>
    </xf>
    <xf numFmtId="165" fontId="4" fillId="0" borderId="3" xfId="0" applyNumberFormat="1" applyFont="1" applyFill="1" applyBorder="1" applyAlignment="1">
      <alignment horizontal="right"/>
    </xf>
    <xf numFmtId="0" fontId="4" fillId="0" borderId="4" xfId="0" applyFont="1" applyFill="1" applyBorder="1" applyAlignment="1">
      <alignment horizontal="right"/>
    </xf>
    <xf numFmtId="0" fontId="4" fillId="0" borderId="4" xfId="0" applyFont="1" applyFill="1" applyBorder="1"/>
    <xf numFmtId="0" fontId="4" fillId="0" borderId="4" xfId="0" applyFont="1" applyFill="1" applyBorder="1" applyAlignment="1">
      <alignment horizontal="center"/>
    </xf>
    <xf numFmtId="0" fontId="4" fillId="0" borderId="5" xfId="0" applyFont="1" applyFill="1" applyBorder="1"/>
    <xf numFmtId="165" fontId="4" fillId="0" borderId="6" xfId="0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right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7" xfId="0" applyFont="1" applyFill="1" applyBorder="1"/>
    <xf numFmtId="165" fontId="4" fillId="0" borderId="8" xfId="0" applyNumberFormat="1" applyFont="1" applyFill="1" applyBorder="1" applyAlignment="1">
      <alignment horizontal="right"/>
    </xf>
    <xf numFmtId="0" fontId="4" fillId="0" borderId="9" xfId="0" applyFont="1" applyFill="1" applyBorder="1" applyAlignment="1">
      <alignment horizontal="right"/>
    </xf>
    <xf numFmtId="0" fontId="4" fillId="0" borderId="9" xfId="0" applyFont="1" applyFill="1" applyBorder="1"/>
    <xf numFmtId="0" fontId="4" fillId="0" borderId="9" xfId="0" applyFont="1" applyFill="1" applyBorder="1" applyAlignment="1">
      <alignment horizontal="center"/>
    </xf>
    <xf numFmtId="0" fontId="4" fillId="0" borderId="10" xfId="0" applyFont="1" applyFill="1" applyBorder="1"/>
    <xf numFmtId="165" fontId="4" fillId="0" borderId="0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4" fillId="0" borderId="11" xfId="0" applyFont="1" applyFill="1" applyBorder="1"/>
    <xf numFmtId="16" fontId="4" fillId="0" borderId="1" xfId="0" applyNumberFormat="1" applyFont="1" applyFill="1" applyBorder="1"/>
    <xf numFmtId="16" fontId="4" fillId="0" borderId="0" xfId="0" applyNumberFormat="1" applyFont="1" applyFill="1" applyBorder="1"/>
    <xf numFmtId="16" fontId="4" fillId="0" borderId="4" xfId="0" applyNumberFormat="1" applyFont="1" applyFill="1" applyBorder="1"/>
    <xf numFmtId="16" fontId="4" fillId="0" borderId="9" xfId="0" applyNumberFormat="1" applyFont="1" applyFill="1" applyBorder="1"/>
    <xf numFmtId="164" fontId="0" fillId="0" borderId="0" xfId="0" applyNumberFormat="1" applyAlignment="1">
      <alignment vertical="center"/>
    </xf>
    <xf numFmtId="43" fontId="0" fillId="0" borderId="0" xfId="0" applyNumberFormat="1" applyAlignment="1">
      <alignment vertical="center"/>
    </xf>
    <xf numFmtId="43" fontId="0" fillId="0" borderId="4" xfId="1" applyNumberFormat="1" applyFont="1" applyBorder="1" applyAlignment="1">
      <alignment vertical="center"/>
    </xf>
    <xf numFmtId="168" fontId="0" fillId="0" borderId="4" xfId="2" applyNumberFormat="1" applyFont="1" applyBorder="1" applyAlignment="1">
      <alignment vertical="center"/>
    </xf>
    <xf numFmtId="0" fontId="0" fillId="0" borderId="4" xfId="0" applyNumberFormat="1" applyBorder="1" applyAlignment="1">
      <alignment vertical="center"/>
    </xf>
    <xf numFmtId="0" fontId="0" fillId="0" borderId="1" xfId="0" applyNumberFormat="1" applyBorder="1" applyAlignment="1">
      <alignment vertical="center"/>
    </xf>
    <xf numFmtId="0" fontId="0" fillId="0" borderId="9" xfId="0" applyNumberFormat="1" applyBorder="1" applyAlignment="1">
      <alignment vertical="center"/>
    </xf>
    <xf numFmtId="43" fontId="0" fillId="0" borderId="1" xfId="1" applyNumberFormat="1" applyFont="1" applyBorder="1" applyAlignment="1">
      <alignment vertical="center"/>
    </xf>
    <xf numFmtId="43" fontId="0" fillId="0" borderId="9" xfId="1" applyNumberFormat="1" applyFont="1" applyBorder="1" applyAlignment="1">
      <alignment vertical="center"/>
    </xf>
    <xf numFmtId="168" fontId="0" fillId="0" borderId="1" xfId="2" applyNumberFormat="1" applyFont="1" applyBorder="1" applyAlignment="1">
      <alignment vertical="center"/>
    </xf>
    <xf numFmtId="168" fontId="0" fillId="0" borderId="9" xfId="2" applyNumberFormat="1" applyFont="1" applyBorder="1" applyAlignment="1">
      <alignment vertical="center"/>
    </xf>
    <xf numFmtId="168" fontId="0" fillId="0" borderId="0" xfId="0" applyNumberFormat="1" applyAlignment="1">
      <alignment vertical="center"/>
    </xf>
    <xf numFmtId="43" fontId="4" fillId="0" borderId="1" xfId="1" applyFont="1" applyFill="1" applyBorder="1"/>
    <xf numFmtId="43" fontId="4" fillId="0" borderId="0" xfId="1" applyFont="1" applyFill="1" applyBorder="1"/>
    <xf numFmtId="43" fontId="0" fillId="0" borderId="0" xfId="1" applyFont="1" applyFill="1"/>
    <xf numFmtId="43" fontId="0" fillId="0" borderId="1" xfId="1" applyFont="1" applyFill="1" applyBorder="1"/>
    <xf numFmtId="43" fontId="4" fillId="0" borderId="4" xfId="1" applyNumberFormat="1" applyFont="1" applyFill="1" applyBorder="1"/>
    <xf numFmtId="43" fontId="4" fillId="0" borderId="1" xfId="1" applyNumberFormat="1" applyFont="1" applyFill="1" applyBorder="1"/>
    <xf numFmtId="43" fontId="4" fillId="0" borderId="9" xfId="1" applyNumberFormat="1" applyFont="1" applyFill="1" applyBorder="1"/>
    <xf numFmtId="43" fontId="4" fillId="0" borderId="0" xfId="1" applyNumberFormat="1" applyFont="1" applyFill="1" applyBorder="1"/>
    <xf numFmtId="43" fontId="0" fillId="0" borderId="0" xfId="1" applyNumberFormat="1" applyFont="1" applyFill="1"/>
    <xf numFmtId="43" fontId="0" fillId="0" borderId="4" xfId="1" applyNumberFormat="1" applyFont="1" applyFill="1" applyBorder="1"/>
    <xf numFmtId="43" fontId="0" fillId="0" borderId="13" xfId="1" applyNumberFormat="1" applyFont="1" applyFill="1" applyBorder="1"/>
    <xf numFmtId="43" fontId="0" fillId="0" borderId="1" xfId="1" applyNumberFormat="1" applyFont="1" applyFill="1" applyBorder="1"/>
    <xf numFmtId="43" fontId="0" fillId="0" borderId="9" xfId="1" applyNumberFormat="1" applyFont="1" applyFill="1" applyBorder="1"/>
    <xf numFmtId="175" fontId="4" fillId="0" borderId="4" xfId="1" applyNumberFormat="1" applyFont="1" applyFill="1" applyBorder="1"/>
    <xf numFmtId="175" fontId="4" fillId="0" borderId="1" xfId="1" applyNumberFormat="1" applyFont="1" applyFill="1" applyBorder="1"/>
    <xf numFmtId="175" fontId="4" fillId="0" borderId="9" xfId="1" applyNumberFormat="1" applyFont="1" applyFill="1" applyBorder="1"/>
    <xf numFmtId="175" fontId="4" fillId="0" borderId="0" xfId="1" applyNumberFormat="1" applyFont="1" applyFill="1" applyBorder="1"/>
    <xf numFmtId="175" fontId="0" fillId="0" borderId="0" xfId="1" applyNumberFormat="1" applyFont="1" applyFill="1"/>
    <xf numFmtId="175" fontId="0" fillId="0" borderId="4" xfId="1" applyNumberFormat="1" applyFont="1" applyFill="1" applyBorder="1"/>
    <xf numFmtId="175" fontId="0" fillId="0" borderId="13" xfId="1" applyNumberFormat="1" applyFont="1" applyFill="1" applyBorder="1"/>
    <xf numFmtId="175" fontId="0" fillId="0" borderId="9" xfId="1" applyNumberFormat="1" applyFont="1" applyFill="1" applyBorder="1"/>
    <xf numFmtId="164" fontId="4" fillId="0" borderId="4" xfId="1" applyNumberFormat="1" applyFont="1" applyFill="1" applyBorder="1"/>
    <xf numFmtId="164" fontId="4" fillId="0" borderId="1" xfId="1" applyNumberFormat="1" applyFont="1" applyFill="1" applyBorder="1"/>
    <xf numFmtId="164" fontId="4" fillId="0" borderId="9" xfId="1" applyNumberFormat="1" applyFont="1" applyFill="1" applyBorder="1"/>
    <xf numFmtId="164" fontId="4" fillId="0" borderId="0" xfId="1" applyNumberFormat="1" applyFont="1" applyFill="1" applyBorder="1"/>
    <xf numFmtId="164" fontId="0" fillId="0" borderId="0" xfId="1" applyNumberFormat="1" applyFont="1" applyFill="1"/>
    <xf numFmtId="164" fontId="0" fillId="0" borderId="4" xfId="1" applyNumberFormat="1" applyFont="1" applyFill="1" applyBorder="1"/>
    <xf numFmtId="164" fontId="0" fillId="0" borderId="13" xfId="1" applyNumberFormat="1" applyFont="1" applyFill="1" applyBorder="1"/>
    <xf numFmtId="164" fontId="0" fillId="0" borderId="1" xfId="1" applyNumberFormat="1" applyFont="1" applyFill="1" applyBorder="1"/>
    <xf numFmtId="164" fontId="0" fillId="0" borderId="9" xfId="1" applyNumberFormat="1" applyFont="1" applyFill="1" applyBorder="1"/>
    <xf numFmtId="0" fontId="0" fillId="0" borderId="1" xfId="0" applyBorder="1"/>
    <xf numFmtId="0" fontId="5" fillId="0" borderId="1" xfId="0" applyFont="1" applyBorder="1"/>
    <xf numFmtId="0" fontId="8" fillId="0" borderId="1" xfId="0" applyFont="1" applyFill="1" applyBorder="1" applyAlignment="1">
      <alignment horizontal="center"/>
    </xf>
    <xf numFmtId="0" fontId="8" fillId="0" borderId="1" xfId="0" applyFont="1" applyFill="1" applyBorder="1"/>
    <xf numFmtId="16" fontId="8" fillId="0" borderId="1" xfId="0" applyNumberFormat="1" applyFont="1" applyFill="1" applyBorder="1"/>
    <xf numFmtId="175" fontId="8" fillId="0" borderId="1" xfId="1" applyNumberFormat="1" applyFont="1" applyFill="1" applyBorder="1"/>
    <xf numFmtId="164" fontId="8" fillId="0" borderId="1" xfId="1" applyNumberFormat="1" applyFont="1" applyFill="1" applyBorder="1"/>
    <xf numFmtId="43" fontId="8" fillId="0" borderId="1" xfId="1" applyNumberFormat="1" applyFont="1" applyFill="1" applyBorder="1"/>
    <xf numFmtId="16" fontId="4" fillId="0" borderId="1" xfId="0" applyNumberFormat="1" applyFont="1" applyBorder="1"/>
    <xf numFmtId="165" fontId="8" fillId="0" borderId="6" xfId="0" applyNumberFormat="1" applyFont="1" applyFill="1" applyBorder="1" applyAlignment="1">
      <alignment horizontal="right"/>
    </xf>
    <xf numFmtId="0" fontId="8" fillId="0" borderId="1" xfId="0" applyFont="1" applyFill="1" applyBorder="1" applyAlignment="1">
      <alignment horizontal="right"/>
    </xf>
    <xf numFmtId="43" fontId="3" fillId="0" borderId="2" xfId="1" applyFont="1" applyFill="1" applyBorder="1" applyAlignment="1">
      <alignment horizontal="center" wrapText="1"/>
    </xf>
    <xf numFmtId="43" fontId="4" fillId="0" borderId="15" xfId="1" applyFont="1" applyFill="1" applyBorder="1"/>
    <xf numFmtId="43" fontId="4" fillId="0" borderId="12" xfId="1" applyFont="1" applyFill="1" applyBorder="1"/>
    <xf numFmtId="43" fontId="4" fillId="0" borderId="16" xfId="1" applyFont="1" applyFill="1" applyBorder="1"/>
    <xf numFmtId="43" fontId="8" fillId="0" borderId="12" xfId="1" applyFont="1" applyFill="1" applyBorder="1"/>
    <xf numFmtId="43" fontId="0" fillId="0" borderId="15" xfId="1" applyFont="1" applyFill="1" applyBorder="1"/>
    <xf numFmtId="43" fontId="0" fillId="0" borderId="17" xfId="1" applyFont="1" applyFill="1" applyBorder="1"/>
    <xf numFmtId="43" fontId="0" fillId="0" borderId="16" xfId="1" applyFont="1" applyFill="1" applyBorder="1"/>
    <xf numFmtId="175" fontId="3" fillId="0" borderId="2" xfId="1" applyNumberFormat="1" applyFont="1" applyFill="1" applyBorder="1" applyAlignment="1">
      <alignment horizontal="center" wrapText="1"/>
    </xf>
    <xf numFmtId="175" fontId="4" fillId="0" borderId="15" xfId="1" applyNumberFormat="1" applyFont="1" applyFill="1" applyBorder="1"/>
    <xf numFmtId="175" fontId="4" fillId="0" borderId="12" xfId="1" applyNumberFormat="1" applyFont="1" applyFill="1" applyBorder="1"/>
    <xf numFmtId="175" fontId="4" fillId="0" borderId="16" xfId="1" applyNumberFormat="1" applyFont="1" applyFill="1" applyBorder="1"/>
    <xf numFmtId="175" fontId="8" fillId="0" borderId="12" xfId="1" applyNumberFormat="1" applyFont="1" applyFill="1" applyBorder="1"/>
    <xf numFmtId="175" fontId="0" fillId="0" borderId="15" xfId="1" applyNumberFormat="1" applyFont="1" applyFill="1" applyBorder="1"/>
    <xf numFmtId="175" fontId="0" fillId="0" borderId="17" xfId="1" applyNumberFormat="1" applyFont="1" applyFill="1" applyBorder="1"/>
    <xf numFmtId="175" fontId="0" fillId="0" borderId="16" xfId="1" applyNumberFormat="1" applyFont="1" applyFill="1" applyBorder="1"/>
    <xf numFmtId="164" fontId="3" fillId="0" borderId="2" xfId="1" applyNumberFormat="1" applyFont="1" applyFill="1" applyBorder="1" applyAlignment="1">
      <alignment horizontal="center" wrapText="1"/>
    </xf>
    <xf numFmtId="164" fontId="4" fillId="0" borderId="15" xfId="1" applyNumberFormat="1" applyFont="1" applyFill="1" applyBorder="1"/>
    <xf numFmtId="164" fontId="4" fillId="0" borderId="12" xfId="1" applyNumberFormat="1" applyFont="1" applyFill="1" applyBorder="1"/>
    <xf numFmtId="164" fontId="4" fillId="0" borderId="16" xfId="1" applyNumberFormat="1" applyFont="1" applyFill="1" applyBorder="1"/>
    <xf numFmtId="164" fontId="8" fillId="0" borderId="12" xfId="1" applyNumberFormat="1" applyFont="1" applyFill="1" applyBorder="1"/>
    <xf numFmtId="164" fontId="0" fillId="0" borderId="15" xfId="1" applyNumberFormat="1" applyFont="1" applyFill="1" applyBorder="1"/>
    <xf numFmtId="164" fontId="0" fillId="0" borderId="17" xfId="1" applyNumberFormat="1" applyFont="1" applyFill="1" applyBorder="1"/>
    <xf numFmtId="164" fontId="0" fillId="0" borderId="16" xfId="1" applyNumberFormat="1" applyFont="1" applyFill="1" applyBorder="1"/>
    <xf numFmtId="43" fontId="0" fillId="0" borderId="15" xfId="1" applyFont="1" applyBorder="1" applyAlignment="1">
      <alignment vertical="center"/>
    </xf>
    <xf numFmtId="43" fontId="0" fillId="0" borderId="12" xfId="1" applyFont="1" applyBorder="1" applyAlignment="1">
      <alignment vertical="center"/>
    </xf>
    <xf numFmtId="43" fontId="0" fillId="0" borderId="16" xfId="1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vertical="center"/>
    </xf>
    <xf numFmtId="14" fontId="6" fillId="0" borderId="1" xfId="0" applyNumberFormat="1" applyFont="1" applyBorder="1" applyAlignment="1">
      <alignment vertical="center"/>
    </xf>
    <xf numFmtId="1" fontId="6" fillId="0" borderId="1" xfId="0" applyNumberFormat="1" applyFont="1" applyBorder="1" applyAlignment="1">
      <alignment vertical="center"/>
    </xf>
    <xf numFmtId="164" fontId="6" fillId="0" borderId="1" xfId="1" applyNumberFormat="1" applyFont="1" applyBorder="1" applyAlignment="1">
      <alignment vertical="center"/>
    </xf>
    <xf numFmtId="43" fontId="6" fillId="0" borderId="1" xfId="1" applyNumberFormat="1" applyFont="1" applyBorder="1" applyAlignment="1">
      <alignment vertical="center"/>
    </xf>
    <xf numFmtId="168" fontId="6" fillId="0" borderId="1" xfId="2" applyNumberFormat="1" applyFont="1" applyBorder="1" applyAlignment="1">
      <alignment vertical="center"/>
    </xf>
    <xf numFmtId="43" fontId="6" fillId="0" borderId="1" xfId="1" applyFont="1" applyBorder="1" applyAlignment="1">
      <alignment vertical="center"/>
    </xf>
    <xf numFmtId="43" fontId="6" fillId="0" borderId="12" xfId="1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NumberFormat="1" applyFont="1" applyBorder="1" applyAlignment="1">
      <alignment vertical="center"/>
    </xf>
    <xf numFmtId="14" fontId="0" fillId="0" borderId="4" xfId="0" applyNumberFormat="1" applyFont="1" applyBorder="1" applyAlignment="1">
      <alignment vertical="center"/>
    </xf>
    <xf numFmtId="1" fontId="0" fillId="0" borderId="4" xfId="0" applyNumberFormat="1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0" xfId="0" applyFont="1" applyAlignment="1">
      <alignment vertical="center"/>
    </xf>
    <xf numFmtId="165" fontId="4" fillId="0" borderId="18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right"/>
    </xf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/>
    <xf numFmtId="175" fontId="4" fillId="0" borderId="2" xfId="1" applyNumberFormat="1" applyFont="1" applyFill="1" applyBorder="1"/>
    <xf numFmtId="164" fontId="4" fillId="0" borderId="2" xfId="1" applyNumberFormat="1" applyFont="1" applyFill="1" applyBorder="1"/>
    <xf numFmtId="164" fontId="4" fillId="0" borderId="19" xfId="1" applyNumberFormat="1" applyFont="1" applyFill="1" applyBorder="1"/>
    <xf numFmtId="0" fontId="4" fillId="0" borderId="20" xfId="0" applyFont="1" applyFill="1" applyBorder="1"/>
    <xf numFmtId="165" fontId="4" fillId="0" borderId="1" xfId="0" applyNumberFormat="1" applyFont="1" applyFill="1" applyBorder="1" applyAlignment="1">
      <alignment horizontal="right"/>
    </xf>
    <xf numFmtId="0" fontId="0" fillId="0" borderId="12" xfId="0" applyFont="1" applyFill="1" applyBorder="1"/>
    <xf numFmtId="0" fontId="0" fillId="0" borderId="0" xfId="0" applyFont="1" applyFill="1"/>
    <xf numFmtId="0" fontId="4" fillId="0" borderId="1" xfId="0" applyFont="1" applyBorder="1"/>
    <xf numFmtId="0" fontId="0" fillId="0" borderId="19" xfId="0" applyFont="1" applyFill="1" applyBorder="1"/>
    <xf numFmtId="0" fontId="0" fillId="0" borderId="0" xfId="0" applyFont="1" applyFill="1" applyBorder="1"/>
    <xf numFmtId="0" fontId="0" fillId="0" borderId="0" xfId="0" applyFont="1" applyFill="1" applyAlignment="1">
      <alignment horizontal="center"/>
    </xf>
    <xf numFmtId="0" fontId="0" fillId="0" borderId="3" xfId="0" applyFont="1" applyFill="1" applyBorder="1" applyAlignment="1">
      <alignment horizontal="right"/>
    </xf>
    <xf numFmtId="0" fontId="0" fillId="0" borderId="4" xfId="0" applyFont="1" applyFill="1" applyBorder="1"/>
    <xf numFmtId="0" fontId="0" fillId="0" borderId="4" xfId="0" applyFont="1" applyFill="1" applyBorder="1" applyAlignment="1">
      <alignment horizontal="center"/>
    </xf>
    <xf numFmtId="16" fontId="0" fillId="0" borderId="4" xfId="0" applyNumberFormat="1" applyFont="1" applyFill="1" applyBorder="1"/>
    <xf numFmtId="0" fontId="0" fillId="0" borderId="5" xfId="0" applyFont="1" applyFill="1" applyBorder="1"/>
    <xf numFmtId="0" fontId="0" fillId="0" borderId="6" xfId="0" applyFont="1" applyFill="1" applyBorder="1" applyAlignment="1">
      <alignment horizontal="right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13" xfId="0" applyFont="1" applyFill="1" applyBorder="1"/>
    <xf numFmtId="0" fontId="0" fillId="0" borderId="13" xfId="0" applyFont="1" applyFill="1" applyBorder="1" applyAlignment="1">
      <alignment horizontal="center"/>
    </xf>
    <xf numFmtId="16" fontId="0" fillId="0" borderId="13" xfId="0" applyNumberFormat="1" applyFont="1" applyFill="1" applyBorder="1"/>
    <xf numFmtId="0" fontId="0" fillId="0" borderId="14" xfId="0" applyFont="1" applyFill="1" applyBorder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/>
    <xf numFmtId="0" fontId="0" fillId="0" borderId="9" xfId="0" applyFont="1" applyFill="1" applyBorder="1" applyAlignment="1">
      <alignment horizontal="center"/>
    </xf>
    <xf numFmtId="0" fontId="0" fillId="0" borderId="10" xfId="0" applyFont="1" applyFill="1" applyBorder="1"/>
    <xf numFmtId="0" fontId="6" fillId="0" borderId="12" xfId="0" applyFont="1" applyFill="1" applyBorder="1"/>
    <xf numFmtId="0" fontId="8" fillId="0" borderId="7" xfId="0" applyFont="1" applyFill="1" applyBorder="1"/>
    <xf numFmtId="0" fontId="6" fillId="0" borderId="0" xfId="0" applyFont="1" applyFill="1"/>
    <xf numFmtId="178" fontId="3" fillId="0" borderId="2" xfId="0" applyNumberFormat="1" applyFont="1" applyFill="1" applyBorder="1" applyAlignment="1">
      <alignment horizontal="center" wrapText="1"/>
    </xf>
    <xf numFmtId="178" fontId="4" fillId="0" borderId="1" xfId="0" applyNumberFormat="1" applyFont="1" applyFill="1" applyBorder="1"/>
    <xf numFmtId="178" fontId="4" fillId="0" borderId="9" xfId="0" applyNumberFormat="1" applyFont="1" applyFill="1" applyBorder="1"/>
    <xf numFmtId="178" fontId="4" fillId="0" borderId="0" xfId="0" applyNumberFormat="1" applyFont="1" applyFill="1" applyBorder="1"/>
    <xf numFmtId="178" fontId="4" fillId="0" borderId="4" xfId="0" applyNumberFormat="1" applyFont="1" applyFill="1" applyBorder="1"/>
    <xf numFmtId="178" fontId="8" fillId="0" borderId="1" xfId="0" applyNumberFormat="1" applyFont="1" applyFill="1" applyBorder="1"/>
    <xf numFmtId="178" fontId="4" fillId="0" borderId="2" xfId="0" applyNumberFormat="1" applyFont="1" applyFill="1" applyBorder="1"/>
    <xf numFmtId="178" fontId="0" fillId="0" borderId="0" xfId="0" applyNumberFormat="1" applyFont="1" applyFill="1"/>
    <xf numFmtId="178" fontId="0" fillId="0" borderId="4" xfId="0" applyNumberFormat="1" applyFont="1" applyFill="1" applyBorder="1"/>
    <xf numFmtId="178" fontId="0" fillId="0" borderId="13" xfId="0" applyNumberFormat="1" applyFont="1" applyFill="1" applyBorder="1"/>
    <xf numFmtId="178" fontId="0" fillId="0" borderId="9" xfId="0" applyNumberFormat="1" applyFont="1" applyFill="1" applyBorder="1"/>
    <xf numFmtId="164" fontId="3" fillId="0" borderId="2" xfId="1" applyNumberFormat="1" applyFont="1" applyFill="1" applyBorder="1" applyAlignment="1">
      <alignment horizontal="right" wrapText="1"/>
    </xf>
    <xf numFmtId="164" fontId="4" fillId="0" borderId="15" xfId="1" applyNumberFormat="1" applyFont="1" applyFill="1" applyBorder="1" applyAlignment="1">
      <alignment horizontal="right"/>
    </xf>
    <xf numFmtId="164" fontId="4" fillId="0" borderId="12" xfId="1" applyNumberFormat="1" applyFont="1" applyFill="1" applyBorder="1" applyAlignment="1">
      <alignment horizontal="right"/>
    </xf>
    <xf numFmtId="164" fontId="8" fillId="0" borderId="12" xfId="1" applyNumberFormat="1" applyFont="1" applyFill="1" applyBorder="1" applyAlignment="1">
      <alignment horizontal="right"/>
    </xf>
    <xf numFmtId="164" fontId="4" fillId="0" borderId="16" xfId="1" applyNumberFormat="1" applyFont="1" applyFill="1" applyBorder="1" applyAlignment="1">
      <alignment horizontal="right"/>
    </xf>
    <xf numFmtId="164" fontId="4" fillId="0" borderId="0" xfId="1" applyNumberFormat="1" applyFont="1" applyFill="1" applyBorder="1" applyAlignment="1">
      <alignment horizontal="right"/>
    </xf>
    <xf numFmtId="164" fontId="4" fillId="0" borderId="1" xfId="1" applyNumberFormat="1" applyFont="1" applyFill="1" applyBorder="1" applyAlignment="1">
      <alignment horizontal="right"/>
    </xf>
    <xf numFmtId="164" fontId="4" fillId="0" borderId="9" xfId="1" applyNumberFormat="1" applyFont="1" applyFill="1" applyBorder="1" applyAlignment="1">
      <alignment horizontal="right"/>
    </xf>
    <xf numFmtId="164" fontId="0" fillId="0" borderId="0" xfId="1" applyNumberFormat="1" applyFont="1" applyFill="1" applyAlignment="1">
      <alignment horizontal="right"/>
    </xf>
    <xf numFmtId="164" fontId="0" fillId="0" borderId="15" xfId="1" applyNumberFormat="1" applyFont="1" applyFill="1" applyBorder="1" applyAlignment="1">
      <alignment horizontal="right"/>
    </xf>
    <xf numFmtId="164" fontId="0" fillId="0" borderId="17" xfId="1" applyNumberFormat="1" applyFont="1" applyFill="1" applyBorder="1" applyAlignment="1">
      <alignment horizontal="right"/>
    </xf>
    <xf numFmtId="164" fontId="0" fillId="0" borderId="16" xfId="1" applyNumberFormat="1" applyFont="1" applyFill="1" applyBorder="1" applyAlignment="1">
      <alignment horizontal="right"/>
    </xf>
    <xf numFmtId="43" fontId="4" fillId="0" borderId="19" xfId="1" applyFont="1" applyFill="1" applyBorder="1"/>
    <xf numFmtId="14" fontId="4" fillId="0" borderId="15" xfId="1" applyNumberFormat="1" applyFont="1" applyFill="1" applyBorder="1"/>
    <xf numFmtId="14" fontId="4" fillId="0" borderId="12" xfId="1" applyNumberFormat="1" applyFont="1" applyFill="1" applyBorder="1"/>
    <xf numFmtId="164" fontId="9" fillId="0" borderId="2" xfId="0" applyNumberFormat="1" applyFont="1" applyBorder="1" applyAlignment="1">
      <alignment horizontal="center" wrapText="1"/>
    </xf>
    <xf numFmtId="43" fontId="9" fillId="0" borderId="21" xfId="0" applyNumberFormat="1" applyFont="1" applyBorder="1" applyAlignment="1">
      <alignment horizontal="center" wrapText="1"/>
    </xf>
    <xf numFmtId="175" fontId="0" fillId="0" borderId="15" xfId="1" applyNumberFormat="1" applyFont="1" applyBorder="1" applyAlignment="1">
      <alignment vertical="center"/>
    </xf>
    <xf numFmtId="175" fontId="0" fillId="0" borderId="12" xfId="1" applyNumberFormat="1" applyFont="1" applyBorder="1" applyAlignment="1">
      <alignment vertical="center"/>
    </xf>
    <xf numFmtId="175" fontId="0" fillId="0" borderId="16" xfId="1" applyNumberFormat="1" applyFont="1" applyBorder="1" applyAlignment="1">
      <alignment vertical="center"/>
    </xf>
    <xf numFmtId="175" fontId="0" fillId="0" borderId="11" xfId="1" applyNumberFormat="1" applyFont="1" applyBorder="1" applyAlignment="1">
      <alignment vertical="center"/>
    </xf>
    <xf numFmtId="164" fontId="0" fillId="0" borderId="15" xfId="1" applyNumberFormat="1" applyFont="1" applyBorder="1" applyAlignment="1">
      <alignment vertical="center"/>
    </xf>
    <xf numFmtId="164" fontId="0" fillId="0" borderId="12" xfId="1" applyNumberFormat="1" applyFont="1" applyBorder="1" applyAlignment="1">
      <alignment vertical="center"/>
    </xf>
    <xf numFmtId="164" fontId="0" fillId="0" borderId="16" xfId="1" applyNumberFormat="1" applyFont="1" applyBorder="1" applyAlignment="1">
      <alignment vertical="center"/>
    </xf>
    <xf numFmtId="164" fontId="6" fillId="0" borderId="12" xfId="1" applyNumberFormat="1" applyFont="1" applyBorder="1" applyAlignment="1">
      <alignment vertical="center"/>
    </xf>
    <xf numFmtId="175" fontId="4" fillId="0" borderId="19" xfId="1" applyNumberFormat="1" applyFont="1" applyFill="1" applyBorder="1"/>
    <xf numFmtId="14" fontId="0" fillId="0" borderId="15" xfId="1" applyNumberFormat="1" applyFont="1" applyFill="1" applyBorder="1"/>
    <xf numFmtId="0" fontId="0" fillId="0" borderId="0" xfId="0" applyAlignment="1">
      <alignment horizontal="right"/>
    </xf>
    <xf numFmtId="43" fontId="0" fillId="0" borderId="0" xfId="0" applyNumberFormat="1"/>
    <xf numFmtId="0" fontId="7" fillId="0" borderId="1" xfId="0" applyFont="1" applyBorder="1" applyAlignment="1">
      <alignment horizontal="right"/>
    </xf>
    <xf numFmtId="0" fontId="10" fillId="0" borderId="1" xfId="0" applyFont="1" applyBorder="1"/>
    <xf numFmtId="14" fontId="0" fillId="0" borderId="1" xfId="0" applyNumberFormat="1" applyBorder="1"/>
    <xf numFmtId="164" fontId="0" fillId="0" borderId="1" xfId="1" applyNumberFormat="1" applyFont="1" applyBorder="1"/>
    <xf numFmtId="175" fontId="0" fillId="0" borderId="1" xfId="1" applyNumberFormat="1" applyFont="1" applyBorder="1"/>
    <xf numFmtId="175" fontId="0" fillId="0" borderId="1" xfId="0" applyNumberFormat="1" applyBorder="1"/>
    <xf numFmtId="0" fontId="0" fillId="0" borderId="0" xfId="0" applyBorder="1"/>
    <xf numFmtId="0" fontId="7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75" fontId="0" fillId="0" borderId="0" xfId="1" applyNumberFormat="1" applyFont="1" applyBorder="1" applyAlignment="1">
      <alignment horizontal="center"/>
    </xf>
    <xf numFmtId="175" fontId="0" fillId="0" borderId="0" xfId="0" applyNumberFormat="1" applyBorder="1" applyAlignment="1">
      <alignment horizontal="center"/>
    </xf>
    <xf numFmtId="14" fontId="4" fillId="0" borderId="0" xfId="1" applyNumberFormat="1" applyFont="1" applyFill="1" applyBorder="1"/>
    <xf numFmtId="164" fontId="4" fillId="0" borderId="17" xfId="1" applyNumberFormat="1" applyFont="1" applyFill="1" applyBorder="1"/>
    <xf numFmtId="14" fontId="4" fillId="0" borderId="1" xfId="1" applyNumberFormat="1" applyFont="1" applyFill="1" applyBorder="1"/>
    <xf numFmtId="0" fontId="0" fillId="0" borderId="1" xfId="0" applyFont="1" applyFill="1" applyBorder="1" applyAlignment="1">
      <alignment horizontal="right"/>
    </xf>
    <xf numFmtId="178" fontId="0" fillId="0" borderId="1" xfId="0" applyNumberFormat="1" applyFont="1" applyFill="1" applyBorder="1"/>
    <xf numFmtId="16" fontId="0" fillId="0" borderId="1" xfId="0" applyNumberFormat="1" applyFont="1" applyFill="1" applyBorder="1"/>
    <xf numFmtId="164" fontId="0" fillId="0" borderId="1" xfId="1" applyNumberFormat="1" applyFont="1" applyFill="1" applyBorder="1" applyAlignment="1">
      <alignment horizontal="right"/>
    </xf>
    <xf numFmtId="14" fontId="0" fillId="0" borderId="1" xfId="1" applyNumberFormat="1" applyFont="1" applyFill="1" applyBorder="1"/>
    <xf numFmtId="175" fontId="0" fillId="0" borderId="1" xfId="1" applyNumberFormat="1" applyFont="1" applyFill="1" applyBorder="1" applyAlignment="1">
      <alignment horizontal="right"/>
    </xf>
    <xf numFmtId="14" fontId="0" fillId="0" borderId="12" xfId="1" applyNumberFormat="1" applyFont="1" applyBorder="1" applyAlignment="1">
      <alignment vertical="center"/>
    </xf>
    <xf numFmtId="0" fontId="0" fillId="2" borderId="1" xfId="0" applyFill="1" applyBorder="1" applyAlignment="1">
      <alignment vertical="center"/>
    </xf>
    <xf numFmtId="175" fontId="6" fillId="0" borderId="12" xfId="1" applyNumberFormat="1" applyFont="1" applyBorder="1" applyAlignment="1">
      <alignment vertical="center"/>
    </xf>
    <xf numFmtId="175" fontId="0" fillId="0" borderId="17" xfId="1" applyNumberFormat="1" applyFont="1" applyBorder="1" applyAlignment="1">
      <alignment vertical="center"/>
    </xf>
    <xf numFmtId="164" fontId="9" fillId="0" borderId="21" xfId="0" applyNumberFormat="1" applyFont="1" applyBorder="1" applyAlignment="1">
      <alignment horizontal="center" wrapText="1"/>
    </xf>
    <xf numFmtId="164" fontId="0" fillId="0" borderId="17" xfId="1" applyNumberFormat="1" applyFont="1" applyBorder="1" applyAlignment="1">
      <alignment vertical="center"/>
    </xf>
    <xf numFmtId="14" fontId="0" fillId="0" borderId="15" xfId="1" applyNumberFormat="1" applyFont="1" applyBorder="1" applyAlignment="1">
      <alignment vertical="center"/>
    </xf>
    <xf numFmtId="14" fontId="0" fillId="0" borderId="16" xfId="1" applyNumberFormat="1" applyFont="1" applyBorder="1" applyAlignment="1">
      <alignment vertical="center"/>
    </xf>
    <xf numFmtId="14" fontId="11" fillId="0" borderId="16" xfId="0" applyNumberFormat="1" applyFont="1" applyBorder="1" applyAlignment="1">
      <alignment vertical="center"/>
    </xf>
    <xf numFmtId="14" fontId="4" fillId="0" borderId="16" xfId="1" applyNumberFormat="1" applyFont="1" applyFill="1" applyBorder="1"/>
    <xf numFmtId="14" fontId="0" fillId="0" borderId="16" xfId="1" applyNumberFormat="1" applyFont="1" applyFill="1" applyBorder="1"/>
    <xf numFmtId="0" fontId="7" fillId="0" borderId="11" xfId="0" applyFont="1" applyFill="1" applyBorder="1" applyAlignment="1">
      <alignment horizontal="right"/>
    </xf>
    <xf numFmtId="0" fontId="12" fillId="0" borderId="11" xfId="0" applyFont="1" applyFill="1" applyBorder="1" applyAlignment="1">
      <alignment horizontal="right"/>
    </xf>
    <xf numFmtId="14" fontId="10" fillId="0" borderId="1" xfId="0" applyNumberFormat="1" applyFont="1" applyBorder="1"/>
    <xf numFmtId="175" fontId="0" fillId="0" borderId="22" xfId="0" applyNumberFormat="1" applyFill="1" applyBorder="1"/>
    <xf numFmtId="0" fontId="7" fillId="0" borderId="0" xfId="0" applyFont="1" applyFill="1" applyBorder="1" applyAlignment="1">
      <alignment horizontal="right"/>
    </xf>
    <xf numFmtId="14" fontId="0" fillId="0" borderId="1" xfId="0" applyNumberFormat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176" fontId="10" fillId="0" borderId="0" xfId="0" applyNumberFormat="1" applyFont="1"/>
    <xf numFmtId="175" fontId="9" fillId="0" borderId="21" xfId="1" applyNumberFormat="1" applyFont="1" applyBorder="1" applyAlignment="1">
      <alignment horizontal="center" wrapText="1"/>
    </xf>
    <xf numFmtId="175" fontId="11" fillId="0" borderId="16" xfId="1" applyNumberFormat="1" applyFont="1" applyBorder="1" applyAlignment="1">
      <alignment vertical="center"/>
    </xf>
    <xf numFmtId="175" fontId="0" fillId="0" borderId="0" xfId="1" applyNumberFormat="1" applyFont="1" applyAlignment="1">
      <alignment vertical="center"/>
    </xf>
    <xf numFmtId="0" fontId="0" fillId="0" borderId="6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NumberFormat="1" applyFont="1" applyBorder="1" applyAlignment="1">
      <alignment vertical="center"/>
    </xf>
    <xf numFmtId="14" fontId="0" fillId="0" borderId="1" xfId="0" applyNumberFormat="1" applyFont="1" applyBorder="1" applyAlignment="1">
      <alignment vertical="center"/>
    </xf>
    <xf numFmtId="1" fontId="0" fillId="0" borderId="1" xfId="0" applyNumberFormat="1" applyFont="1" applyBorder="1" applyAlignment="1">
      <alignment vertical="center"/>
    </xf>
    <xf numFmtId="0" fontId="0" fillId="0" borderId="7" xfId="0" applyFont="1" applyBorder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9FFAF-52E1-6A48-845A-64AB8B4A7282}">
  <sheetPr>
    <pageSetUpPr fitToPage="1"/>
  </sheetPr>
  <dimension ref="A1:Z62"/>
  <sheetViews>
    <sheetView workbookViewId="0">
      <selection activeCell="M20" sqref="M20"/>
    </sheetView>
  </sheetViews>
  <sheetFormatPr baseColWidth="10" defaultRowHeight="16" x14ac:dyDescent="0.2"/>
  <cols>
    <col min="1" max="1" width="14" style="2" customWidth="1"/>
    <col min="2" max="2" width="9.5" style="2" customWidth="1"/>
    <col min="3" max="3" width="15.6640625" style="11" customWidth="1"/>
    <col min="4" max="5" width="10.83203125" style="2" hidden="1" customWidth="1"/>
    <col min="6" max="6" width="15.6640625" style="2" hidden="1" customWidth="1"/>
    <col min="7" max="7" width="11" style="2" hidden="1" customWidth="1"/>
    <col min="8" max="8" width="15.5" style="2" hidden="1" customWidth="1"/>
    <col min="9" max="9" width="18.6640625" style="2" hidden="1" customWidth="1"/>
    <col min="10" max="10" width="18" style="2" hidden="1" customWidth="1"/>
    <col min="11" max="11" width="11.83203125" style="2" hidden="1" customWidth="1"/>
    <col min="12" max="12" width="14.83203125" style="2" hidden="1" customWidth="1"/>
    <col min="13" max="13" width="17.5" style="2" hidden="1" customWidth="1"/>
    <col min="14" max="14" width="17.33203125" style="2" hidden="1" customWidth="1"/>
    <col min="15" max="17" width="10.83203125" style="2" hidden="1" customWidth="1"/>
    <col min="18" max="19" width="12.5" style="2" hidden="1" customWidth="1"/>
    <col min="20" max="20" width="12.5" style="66" hidden="1" customWidth="1"/>
    <col min="21" max="21" width="17.33203125" style="2" hidden="1" customWidth="1"/>
    <col min="22" max="22" width="17.33203125" style="66" hidden="1" customWidth="1"/>
    <col min="23" max="23" width="12.5" style="2" hidden="1" customWidth="1"/>
    <col min="24" max="24" width="12.5" style="2" customWidth="1"/>
    <col min="25" max="25" width="12.5" style="283" customWidth="1"/>
    <col min="26" max="26" width="51.83203125" style="2" customWidth="1"/>
    <col min="27" max="16384" width="10.83203125" style="2"/>
  </cols>
  <sheetData>
    <row r="1" spans="1:26" s="1" customFormat="1" ht="74" thickBot="1" x14ac:dyDescent="0.3">
      <c r="A1" s="37" t="s">
        <v>18</v>
      </c>
      <c r="B1" s="37" t="s">
        <v>19</v>
      </c>
      <c r="C1" s="37" t="s">
        <v>0</v>
      </c>
      <c r="D1" s="37" t="s">
        <v>12</v>
      </c>
      <c r="E1" s="37" t="s">
        <v>13</v>
      </c>
      <c r="F1" s="37" t="s">
        <v>8</v>
      </c>
      <c r="G1" s="37" t="s">
        <v>9</v>
      </c>
      <c r="H1" s="37" t="s">
        <v>10</v>
      </c>
      <c r="I1" s="37" t="s">
        <v>14</v>
      </c>
      <c r="J1" s="37" t="s">
        <v>78</v>
      </c>
      <c r="K1" s="37" t="s">
        <v>15</v>
      </c>
      <c r="L1" s="37" t="s">
        <v>79</v>
      </c>
      <c r="M1" s="37" t="s">
        <v>80</v>
      </c>
      <c r="N1" s="37" t="s">
        <v>17</v>
      </c>
      <c r="O1" s="1" t="s">
        <v>88</v>
      </c>
      <c r="P1" s="1" t="s">
        <v>239</v>
      </c>
      <c r="Q1" s="1" t="s">
        <v>240</v>
      </c>
      <c r="R1" s="1" t="s">
        <v>83</v>
      </c>
      <c r="S1" s="1" t="s">
        <v>251</v>
      </c>
      <c r="T1" s="225" t="s">
        <v>279</v>
      </c>
      <c r="U1" s="226" t="s">
        <v>280</v>
      </c>
      <c r="V1" s="266" t="s">
        <v>294</v>
      </c>
      <c r="W1" s="226" t="s">
        <v>281</v>
      </c>
      <c r="X1" s="226" t="s">
        <v>317</v>
      </c>
      <c r="Y1" s="281" t="s">
        <v>316</v>
      </c>
      <c r="Z1" s="37" t="s">
        <v>16</v>
      </c>
    </row>
    <row r="2" spans="1:26" x14ac:dyDescent="0.2">
      <c r="A2" s="12" t="s">
        <v>37</v>
      </c>
      <c r="B2" s="13" t="s">
        <v>85</v>
      </c>
      <c r="C2" s="14">
        <v>291</v>
      </c>
      <c r="D2" s="13" t="s">
        <v>1</v>
      </c>
      <c r="E2" s="13" t="s">
        <v>7</v>
      </c>
      <c r="F2" s="13" t="s">
        <v>20</v>
      </c>
      <c r="G2" s="13" t="s">
        <v>11</v>
      </c>
      <c r="H2" s="70">
        <v>80</v>
      </c>
      <c r="I2" s="15">
        <v>43656</v>
      </c>
      <c r="J2" s="16">
        <v>1</v>
      </c>
      <c r="K2" s="15">
        <v>43658</v>
      </c>
      <c r="L2" s="16">
        <v>1</v>
      </c>
      <c r="M2" s="13">
        <f>50-5+100-1+50-50</f>
        <v>144</v>
      </c>
      <c r="N2" s="13">
        <v>200</v>
      </c>
      <c r="O2" s="17">
        <f>N2*M2</f>
        <v>28800</v>
      </c>
      <c r="P2" s="68">
        <f>O2/1000</f>
        <v>28.8</v>
      </c>
      <c r="Q2" s="69">
        <f>(P2/1000)/H2</f>
        <v>3.5999999999999997E-4</v>
      </c>
      <c r="R2" s="18">
        <f>500/N2</f>
        <v>2.5</v>
      </c>
      <c r="S2" s="143">
        <f>5*N2</f>
        <v>1000</v>
      </c>
      <c r="T2" s="231">
        <v>50</v>
      </c>
      <c r="U2" s="143">
        <f>T2*N2/1000</f>
        <v>10</v>
      </c>
      <c r="V2" s="231">
        <v>4</v>
      </c>
      <c r="W2" s="268">
        <v>43682</v>
      </c>
      <c r="X2" s="262">
        <v>43683</v>
      </c>
      <c r="Y2" s="227"/>
      <c r="Z2" s="19" t="s">
        <v>298</v>
      </c>
    </row>
    <row r="3" spans="1:26" x14ac:dyDescent="0.2">
      <c r="A3" s="20" t="s">
        <v>37</v>
      </c>
      <c r="B3" s="3" t="s">
        <v>85</v>
      </c>
      <c r="C3" s="10">
        <v>292</v>
      </c>
      <c r="D3" s="3" t="s">
        <v>1</v>
      </c>
      <c r="E3" s="3" t="s">
        <v>7</v>
      </c>
      <c r="F3" s="3" t="s">
        <v>21</v>
      </c>
      <c r="G3" s="3" t="s">
        <v>11</v>
      </c>
      <c r="H3" s="71">
        <v>10</v>
      </c>
      <c r="I3" s="5">
        <v>43656</v>
      </c>
      <c r="J3" s="6">
        <v>1</v>
      </c>
      <c r="K3" s="5">
        <v>43661</v>
      </c>
      <c r="L3" s="6">
        <v>2</v>
      </c>
      <c r="M3" s="3">
        <f>50-5+100-1-50</f>
        <v>94</v>
      </c>
      <c r="N3" s="3">
        <v>47.8</v>
      </c>
      <c r="O3" s="7">
        <f t="shared" ref="O3:O60" si="0">N3*M3</f>
        <v>4493.2</v>
      </c>
      <c r="P3" s="73">
        <f>O3/1000</f>
        <v>4.4931999999999999</v>
      </c>
      <c r="Q3" s="75">
        <f>P3/1000/H3</f>
        <v>4.4932000000000001E-4</v>
      </c>
      <c r="R3" s="9">
        <f t="shared" ref="R3:R10" si="1">500/N3</f>
        <v>10.460251046025105</v>
      </c>
      <c r="S3" s="144">
        <f>5*N3</f>
        <v>239</v>
      </c>
      <c r="T3" s="232">
        <v>50</v>
      </c>
      <c r="U3" s="144">
        <f>T3*N3/1000</f>
        <v>2.39</v>
      </c>
      <c r="V3" s="232">
        <v>2</v>
      </c>
      <c r="W3" s="262">
        <v>43682</v>
      </c>
      <c r="X3" s="262">
        <v>43683</v>
      </c>
      <c r="Y3" s="228">
        <v>29.6</v>
      </c>
      <c r="Z3" s="21"/>
    </row>
    <row r="4" spans="1:26" x14ac:dyDescent="0.2">
      <c r="A4" s="20" t="s">
        <v>37</v>
      </c>
      <c r="B4" s="3" t="s">
        <v>85</v>
      </c>
      <c r="C4" s="10">
        <v>293</v>
      </c>
      <c r="D4" s="3" t="s">
        <v>1</v>
      </c>
      <c r="E4" s="3" t="s">
        <v>7</v>
      </c>
      <c r="F4" s="3" t="s">
        <v>22</v>
      </c>
      <c r="G4" s="3" t="s">
        <v>11</v>
      </c>
      <c r="H4" s="71">
        <v>10</v>
      </c>
      <c r="I4" s="5">
        <v>43656</v>
      </c>
      <c r="J4" s="6">
        <v>1</v>
      </c>
      <c r="K4" s="5">
        <v>43661</v>
      </c>
      <c r="L4" s="6">
        <v>2</v>
      </c>
      <c r="M4" s="3">
        <f>50-5+100-1-50</f>
        <v>94</v>
      </c>
      <c r="N4" s="3">
        <v>47.2</v>
      </c>
      <c r="O4" s="7">
        <f t="shared" si="0"/>
        <v>4436.8</v>
      </c>
      <c r="P4" s="73">
        <f t="shared" ref="P4:P9" si="2">O4/1000</f>
        <v>4.4367999999999999</v>
      </c>
      <c r="Q4" s="75">
        <f t="shared" ref="Q4:Q9" si="3">P4/1000/H4</f>
        <v>4.4367999999999995E-4</v>
      </c>
      <c r="R4" s="9">
        <f t="shared" si="1"/>
        <v>10.59322033898305</v>
      </c>
      <c r="S4" s="144">
        <f t="shared" ref="S4:S9" si="4">5*N4</f>
        <v>236</v>
      </c>
      <c r="T4" s="232">
        <v>50</v>
      </c>
      <c r="U4" s="144">
        <f t="shared" ref="U4:U9" si="5">T4*N4/1000</f>
        <v>2.36</v>
      </c>
      <c r="V4" s="232">
        <v>2</v>
      </c>
      <c r="W4" s="262">
        <v>43682</v>
      </c>
      <c r="X4" s="262">
        <v>43683</v>
      </c>
      <c r="Y4" s="228">
        <v>39.6</v>
      </c>
      <c r="Z4" s="21"/>
    </row>
    <row r="5" spans="1:26" x14ac:dyDescent="0.2">
      <c r="A5" s="20" t="s">
        <v>37</v>
      </c>
      <c r="B5" s="3" t="s">
        <v>85</v>
      </c>
      <c r="C5" s="10">
        <v>294</v>
      </c>
      <c r="D5" s="3" t="s">
        <v>1</v>
      </c>
      <c r="E5" s="3" t="s">
        <v>7</v>
      </c>
      <c r="F5" s="3" t="s">
        <v>87</v>
      </c>
      <c r="G5" s="3" t="s">
        <v>11</v>
      </c>
      <c r="H5" s="71">
        <v>80</v>
      </c>
      <c r="I5" s="5">
        <v>43656</v>
      </c>
      <c r="J5" s="6">
        <v>4</v>
      </c>
      <c r="K5" s="5">
        <v>43661</v>
      </c>
      <c r="L5" s="6">
        <v>2</v>
      </c>
      <c r="M5" s="3">
        <f>150-1-50</f>
        <v>99</v>
      </c>
      <c r="N5" s="3">
        <v>108</v>
      </c>
      <c r="O5" s="7">
        <f t="shared" si="0"/>
        <v>10692</v>
      </c>
      <c r="P5" s="73">
        <f t="shared" si="2"/>
        <v>10.692</v>
      </c>
      <c r="Q5" s="75">
        <f t="shared" si="3"/>
        <v>1.3365E-4</v>
      </c>
      <c r="R5" s="9">
        <f t="shared" si="1"/>
        <v>4.6296296296296298</v>
      </c>
      <c r="S5" s="144">
        <f t="shared" si="4"/>
        <v>540</v>
      </c>
      <c r="T5" s="232">
        <v>50</v>
      </c>
      <c r="U5" s="144">
        <f t="shared" si="5"/>
        <v>5.4</v>
      </c>
      <c r="V5" s="232">
        <v>4</v>
      </c>
      <c r="W5" s="262">
        <v>43682</v>
      </c>
      <c r="X5" s="262">
        <v>43683</v>
      </c>
      <c r="Y5" s="228"/>
      <c r="Z5" s="21"/>
    </row>
    <row r="6" spans="1:26" x14ac:dyDescent="0.2">
      <c r="A6" s="20" t="s">
        <v>37</v>
      </c>
      <c r="B6" s="3" t="s">
        <v>85</v>
      </c>
      <c r="C6" s="10">
        <v>295</v>
      </c>
      <c r="D6" s="3" t="s">
        <v>1</v>
      </c>
      <c r="E6" s="3" t="s">
        <v>7</v>
      </c>
      <c r="F6" s="3" t="s">
        <v>23</v>
      </c>
      <c r="G6" s="3" t="s">
        <v>11</v>
      </c>
      <c r="H6" s="71">
        <v>10</v>
      </c>
      <c r="I6" s="5">
        <v>43656</v>
      </c>
      <c r="J6" s="6">
        <v>4</v>
      </c>
      <c r="K6" s="5">
        <v>43661</v>
      </c>
      <c r="L6" s="6">
        <v>2</v>
      </c>
      <c r="M6" s="263">
        <f>50-1+3-50</f>
        <v>2</v>
      </c>
      <c r="N6" s="3">
        <v>49.6</v>
      </c>
      <c r="O6" s="7">
        <f t="shared" si="0"/>
        <v>99.2</v>
      </c>
      <c r="P6" s="73">
        <f t="shared" si="2"/>
        <v>9.9199999999999997E-2</v>
      </c>
      <c r="Q6" s="75">
        <f t="shared" si="3"/>
        <v>9.9199999999999999E-6</v>
      </c>
      <c r="R6" s="9">
        <f t="shared" si="1"/>
        <v>10.080645161290322</v>
      </c>
      <c r="S6" s="144">
        <f t="shared" si="4"/>
        <v>248</v>
      </c>
      <c r="T6" s="232">
        <v>49</v>
      </c>
      <c r="U6" s="144">
        <f t="shared" si="5"/>
        <v>2.4304000000000001</v>
      </c>
      <c r="V6" s="232">
        <v>2</v>
      </c>
      <c r="W6" s="262">
        <v>43682</v>
      </c>
      <c r="X6" s="262">
        <v>43683</v>
      </c>
      <c r="Y6" s="228">
        <v>34.799999999999997</v>
      </c>
      <c r="Z6" s="21"/>
    </row>
    <row r="7" spans="1:26" x14ac:dyDescent="0.2">
      <c r="A7" s="20" t="s">
        <v>37</v>
      </c>
      <c r="B7" s="3" t="s">
        <v>85</v>
      </c>
      <c r="C7" s="10">
        <v>296</v>
      </c>
      <c r="D7" s="3" t="s">
        <v>1</v>
      </c>
      <c r="E7" s="3" t="s">
        <v>7</v>
      </c>
      <c r="F7" s="3" t="s">
        <v>24</v>
      </c>
      <c r="G7" s="3" t="s">
        <v>11</v>
      </c>
      <c r="H7" s="71">
        <v>60</v>
      </c>
      <c r="I7" s="5">
        <v>43658</v>
      </c>
      <c r="J7" s="6">
        <v>5</v>
      </c>
      <c r="K7" s="5">
        <v>43662</v>
      </c>
      <c r="L7" s="6">
        <v>3</v>
      </c>
      <c r="M7" s="3">
        <f>150-1-50</f>
        <v>99</v>
      </c>
      <c r="N7" s="3">
        <v>198</v>
      </c>
      <c r="O7" s="7">
        <f t="shared" si="0"/>
        <v>19602</v>
      </c>
      <c r="P7" s="73">
        <f t="shared" si="2"/>
        <v>19.602</v>
      </c>
      <c r="Q7" s="75">
        <f t="shared" si="3"/>
        <v>3.2670000000000003E-4</v>
      </c>
      <c r="R7" s="9">
        <f t="shared" si="1"/>
        <v>2.5252525252525251</v>
      </c>
      <c r="S7" s="144">
        <f t="shared" si="4"/>
        <v>990</v>
      </c>
      <c r="T7" s="232">
        <v>50</v>
      </c>
      <c r="U7" s="144">
        <f t="shared" si="5"/>
        <v>9.9</v>
      </c>
      <c r="V7" s="232">
        <v>2</v>
      </c>
      <c r="W7" s="262">
        <v>43682</v>
      </c>
      <c r="X7" s="262">
        <v>43683</v>
      </c>
      <c r="Y7" s="228">
        <v>180</v>
      </c>
      <c r="Z7" s="21"/>
    </row>
    <row r="8" spans="1:26" x14ac:dyDescent="0.2">
      <c r="A8" s="146" t="s">
        <v>37</v>
      </c>
      <c r="B8" s="147" t="s">
        <v>85</v>
      </c>
      <c r="C8" s="148">
        <v>297</v>
      </c>
      <c r="D8" s="147" t="s">
        <v>1</v>
      </c>
      <c r="E8" s="147" t="s">
        <v>7</v>
      </c>
      <c r="F8" s="147" t="s">
        <v>25</v>
      </c>
      <c r="G8" s="147" t="s">
        <v>11</v>
      </c>
      <c r="H8" s="149" t="s">
        <v>76</v>
      </c>
      <c r="I8" s="150">
        <v>43658</v>
      </c>
      <c r="J8" s="151">
        <v>5</v>
      </c>
      <c r="K8" s="150">
        <v>43662</v>
      </c>
      <c r="L8" s="151">
        <v>3</v>
      </c>
      <c r="M8" s="147">
        <f t="shared" ref="M7:M10" si="6">150-1</f>
        <v>149</v>
      </c>
      <c r="N8" s="147">
        <v>4.2</v>
      </c>
      <c r="O8" s="152">
        <f t="shared" si="0"/>
        <v>625.80000000000007</v>
      </c>
      <c r="P8" s="153">
        <f t="shared" si="2"/>
        <v>0.62580000000000002</v>
      </c>
      <c r="Q8" s="154" t="e">
        <f t="shared" si="3"/>
        <v>#VALUE!</v>
      </c>
      <c r="R8" s="155">
        <f t="shared" si="1"/>
        <v>119.04761904761904</v>
      </c>
      <c r="S8" s="156">
        <f t="shared" si="4"/>
        <v>21</v>
      </c>
      <c r="T8" s="234">
        <v>50</v>
      </c>
      <c r="U8" s="156">
        <f t="shared" si="5"/>
        <v>0.21</v>
      </c>
      <c r="V8" s="234"/>
      <c r="W8" s="156"/>
      <c r="X8" s="262">
        <v>43683</v>
      </c>
      <c r="Y8" s="264" t="s">
        <v>244</v>
      </c>
      <c r="Z8" s="21"/>
    </row>
    <row r="9" spans="1:26" x14ac:dyDescent="0.2">
      <c r="A9" s="20" t="s">
        <v>37</v>
      </c>
      <c r="B9" s="3" t="s">
        <v>85</v>
      </c>
      <c r="C9" s="10">
        <v>298</v>
      </c>
      <c r="D9" s="3" t="s">
        <v>1</v>
      </c>
      <c r="E9" s="3" t="s">
        <v>7</v>
      </c>
      <c r="F9" s="3" t="s">
        <v>26</v>
      </c>
      <c r="G9" s="3" t="s">
        <v>11</v>
      </c>
      <c r="H9" s="71">
        <v>80</v>
      </c>
      <c r="I9" s="5">
        <v>43658</v>
      </c>
      <c r="J9" s="6">
        <v>7</v>
      </c>
      <c r="K9" s="5">
        <v>43662</v>
      </c>
      <c r="L9" s="6">
        <v>4</v>
      </c>
      <c r="M9" s="3">
        <f>150-1-50</f>
        <v>99</v>
      </c>
      <c r="N9" s="3">
        <v>76.400000000000006</v>
      </c>
      <c r="O9" s="7">
        <f t="shared" si="0"/>
        <v>7563.6</v>
      </c>
      <c r="P9" s="73">
        <f t="shared" si="2"/>
        <v>7.5636000000000001</v>
      </c>
      <c r="Q9" s="75">
        <f t="shared" si="3"/>
        <v>9.4544999999999997E-5</v>
      </c>
      <c r="R9" s="9">
        <f t="shared" si="1"/>
        <v>6.5445026178010464</v>
      </c>
      <c r="S9" s="144">
        <f t="shared" si="4"/>
        <v>382</v>
      </c>
      <c r="T9" s="232">
        <v>50</v>
      </c>
      <c r="U9" s="144">
        <f t="shared" si="5"/>
        <v>3.8200000000000003</v>
      </c>
      <c r="V9" s="232">
        <v>2</v>
      </c>
      <c r="W9" s="262">
        <v>43682</v>
      </c>
      <c r="X9" s="262">
        <v>43683</v>
      </c>
      <c r="Y9" s="228"/>
      <c r="Z9" s="21" t="s">
        <v>84</v>
      </c>
    </row>
    <row r="10" spans="1:26" ht="17" thickBot="1" x14ac:dyDescent="0.25">
      <c r="A10" s="22" t="s">
        <v>37</v>
      </c>
      <c r="B10" s="23" t="s">
        <v>85</v>
      </c>
      <c r="C10" s="24">
        <v>299</v>
      </c>
      <c r="D10" s="23" t="s">
        <v>1</v>
      </c>
      <c r="E10" s="23" t="s">
        <v>7</v>
      </c>
      <c r="F10" s="23" t="s">
        <v>27</v>
      </c>
      <c r="G10" s="23" t="s">
        <v>11</v>
      </c>
      <c r="H10" s="72">
        <v>10</v>
      </c>
      <c r="I10" s="25">
        <v>43658</v>
      </c>
      <c r="J10" s="26">
        <v>7</v>
      </c>
      <c r="K10" s="25">
        <v>43662</v>
      </c>
      <c r="L10" s="26">
        <v>4</v>
      </c>
      <c r="M10" s="23">
        <f>150-1-50</f>
        <v>99</v>
      </c>
      <c r="N10" s="23">
        <v>56.8</v>
      </c>
      <c r="O10" s="27">
        <f t="shared" si="0"/>
        <v>5623.2</v>
      </c>
      <c r="P10" s="74">
        <f>O10/1000</f>
        <v>5.6231999999999998</v>
      </c>
      <c r="Q10" s="76">
        <f>P10/1000/H10</f>
        <v>5.6232000000000005E-4</v>
      </c>
      <c r="R10" s="28">
        <f t="shared" si="1"/>
        <v>8.8028169014084519</v>
      </c>
      <c r="S10" s="145">
        <f>5*N10</f>
        <v>284</v>
      </c>
      <c r="T10" s="233">
        <v>50</v>
      </c>
      <c r="U10" s="145">
        <f>T10*N10/1000</f>
        <v>2.84</v>
      </c>
      <c r="V10" s="233">
        <v>4</v>
      </c>
      <c r="W10" s="269">
        <v>43682</v>
      </c>
      <c r="X10" s="262">
        <v>43683</v>
      </c>
      <c r="Y10" s="229"/>
      <c r="Z10" s="29"/>
    </row>
    <row r="11" spans="1:26" ht="17" thickBot="1" x14ac:dyDescent="0.25">
      <c r="A11" s="30"/>
      <c r="B11" s="30"/>
      <c r="C11" s="31"/>
      <c r="D11" s="30"/>
      <c r="E11" s="30"/>
      <c r="F11" s="30"/>
      <c r="G11" s="30"/>
      <c r="H11" s="32"/>
      <c r="I11" s="30"/>
      <c r="J11" s="33"/>
      <c r="K11" s="30"/>
      <c r="L11" s="33"/>
      <c r="M11" s="30"/>
      <c r="N11" s="30"/>
      <c r="O11" s="34"/>
      <c r="P11" s="34"/>
      <c r="Q11" s="34"/>
      <c r="R11" s="35"/>
      <c r="S11" s="35"/>
      <c r="T11" s="34"/>
      <c r="U11" s="35"/>
      <c r="V11" s="34"/>
      <c r="W11" s="35"/>
      <c r="X11" s="35"/>
      <c r="Y11" s="230"/>
      <c r="Z11" s="30"/>
    </row>
    <row r="12" spans="1:26" s="164" customFormat="1" x14ac:dyDescent="0.2">
      <c r="A12" s="157" t="s">
        <v>37</v>
      </c>
      <c r="B12" s="158" t="s">
        <v>86</v>
      </c>
      <c r="C12" s="159">
        <v>301</v>
      </c>
      <c r="D12" s="158" t="s">
        <v>2</v>
      </c>
      <c r="E12" s="158" t="s">
        <v>7</v>
      </c>
      <c r="F12" s="158" t="s">
        <v>28</v>
      </c>
      <c r="G12" s="158" t="s">
        <v>11</v>
      </c>
      <c r="H12" s="160">
        <v>10</v>
      </c>
      <c r="I12" s="161">
        <v>43656</v>
      </c>
      <c r="J12" s="162">
        <v>1</v>
      </c>
      <c r="K12" s="161">
        <v>43658</v>
      </c>
      <c r="L12" s="162">
        <v>1</v>
      </c>
      <c r="M12" s="158">
        <f>50-5+100-1-50</f>
        <v>94</v>
      </c>
      <c r="N12" s="158">
        <v>82.6</v>
      </c>
      <c r="O12" s="17">
        <f t="shared" si="0"/>
        <v>7764.4</v>
      </c>
      <c r="P12" s="68">
        <f>O12/1000</f>
        <v>7.7643999999999993</v>
      </c>
      <c r="Q12" s="69">
        <f>(P12/1000)/H12</f>
        <v>7.7643999999999999E-4</v>
      </c>
      <c r="R12" s="18">
        <f t="shared" ref="R12:R20" si="7">500/N12</f>
        <v>6.053268765133172</v>
      </c>
      <c r="S12" s="143">
        <f>5*N12</f>
        <v>413</v>
      </c>
      <c r="T12" s="231">
        <v>50</v>
      </c>
      <c r="U12" s="143">
        <f>T12*N12/1000</f>
        <v>4.13</v>
      </c>
      <c r="V12" s="267">
        <v>2</v>
      </c>
      <c r="W12" s="262">
        <v>43682</v>
      </c>
      <c r="X12" s="262">
        <v>43683</v>
      </c>
      <c r="Y12" s="265">
        <v>75.8</v>
      </c>
      <c r="Z12" s="163"/>
    </row>
    <row r="13" spans="1:26" s="164" customFormat="1" x14ac:dyDescent="0.2">
      <c r="A13" s="284" t="s">
        <v>37</v>
      </c>
      <c r="B13" s="285" t="s">
        <v>86</v>
      </c>
      <c r="C13" s="286">
        <v>302</v>
      </c>
      <c r="D13" s="285" t="s">
        <v>2</v>
      </c>
      <c r="E13" s="285" t="s">
        <v>7</v>
      </c>
      <c r="F13" s="285" t="s">
        <v>29</v>
      </c>
      <c r="G13" s="285" t="s">
        <v>11</v>
      </c>
      <c r="H13" s="287">
        <v>10</v>
      </c>
      <c r="I13" s="288">
        <v>43656</v>
      </c>
      <c r="J13" s="289">
        <v>1</v>
      </c>
      <c r="K13" s="288">
        <v>43661</v>
      </c>
      <c r="L13" s="289">
        <v>2</v>
      </c>
      <c r="M13" s="285">
        <f>50-5</f>
        <v>45</v>
      </c>
      <c r="N13" s="285">
        <v>36.799999999999997</v>
      </c>
      <c r="O13" s="7">
        <f>N13*M13</f>
        <v>1655.9999999999998</v>
      </c>
      <c r="P13" s="73">
        <f t="shared" ref="P13:P19" si="8">O13/1000</f>
        <v>1.6559999999999997</v>
      </c>
      <c r="Q13" s="75">
        <f t="shared" ref="Q13:Q19" si="9">P13/1000/H13</f>
        <v>1.6559999999999996E-4</v>
      </c>
      <c r="R13" s="9">
        <f>500/N13</f>
        <v>13.586956521739131</v>
      </c>
      <c r="S13" s="144">
        <f t="shared" ref="S13:S19" si="10">5*N13</f>
        <v>184</v>
      </c>
      <c r="T13" s="232">
        <v>50</v>
      </c>
      <c r="U13" s="144">
        <f t="shared" ref="U13:U19" si="11">T13*N13/1000</f>
        <v>1.8399999999999999</v>
      </c>
      <c r="V13" s="232">
        <v>5</v>
      </c>
      <c r="W13" s="262">
        <v>43683</v>
      </c>
      <c r="X13" s="262">
        <v>43683</v>
      </c>
      <c r="Y13" s="228">
        <v>62.4</v>
      </c>
      <c r="Z13" s="290" t="s">
        <v>299</v>
      </c>
    </row>
    <row r="14" spans="1:26" x14ac:dyDescent="0.2">
      <c r="A14" s="20" t="s">
        <v>37</v>
      </c>
      <c r="B14" s="3" t="s">
        <v>86</v>
      </c>
      <c r="C14" s="10">
        <v>306</v>
      </c>
      <c r="D14" s="3" t="s">
        <v>2</v>
      </c>
      <c r="E14" s="3" t="s">
        <v>7</v>
      </c>
      <c r="F14" s="3" t="s">
        <v>30</v>
      </c>
      <c r="G14" s="3" t="s">
        <v>11</v>
      </c>
      <c r="H14" s="71">
        <v>50</v>
      </c>
      <c r="I14" s="5">
        <v>43656</v>
      </c>
      <c r="J14" s="6">
        <v>2</v>
      </c>
      <c r="K14" s="5">
        <v>43661</v>
      </c>
      <c r="L14" s="6">
        <v>3</v>
      </c>
      <c r="M14" s="3">
        <f>50-5+100-1+50-50</f>
        <v>144</v>
      </c>
      <c r="N14" s="3">
        <v>200</v>
      </c>
      <c r="O14" s="7">
        <f t="shared" si="0"/>
        <v>28800</v>
      </c>
      <c r="P14" s="73">
        <f t="shared" si="8"/>
        <v>28.8</v>
      </c>
      <c r="Q14" s="75">
        <f t="shared" si="9"/>
        <v>5.7600000000000001E-4</v>
      </c>
      <c r="R14" s="9">
        <f t="shared" si="7"/>
        <v>2.5</v>
      </c>
      <c r="S14" s="144">
        <f t="shared" si="10"/>
        <v>1000</v>
      </c>
      <c r="T14" s="232">
        <v>50</v>
      </c>
      <c r="U14" s="144">
        <f t="shared" si="11"/>
        <v>10</v>
      </c>
      <c r="V14" s="232">
        <v>4</v>
      </c>
      <c r="W14" s="262">
        <v>43682</v>
      </c>
      <c r="X14" s="262">
        <v>43683</v>
      </c>
      <c r="Y14" s="228"/>
      <c r="Z14" s="21" t="s">
        <v>298</v>
      </c>
    </row>
    <row r="15" spans="1:26" x14ac:dyDescent="0.2">
      <c r="A15" s="20" t="s">
        <v>37</v>
      </c>
      <c r="B15" s="3" t="s">
        <v>86</v>
      </c>
      <c r="C15" s="10">
        <v>304</v>
      </c>
      <c r="D15" s="3" t="s">
        <v>2</v>
      </c>
      <c r="E15" s="3" t="s">
        <v>7</v>
      </c>
      <c r="F15" s="3" t="s">
        <v>32</v>
      </c>
      <c r="G15" s="3" t="s">
        <v>11</v>
      </c>
      <c r="H15" s="71">
        <v>50</v>
      </c>
      <c r="I15" s="5">
        <v>43656</v>
      </c>
      <c r="J15" s="6">
        <v>1</v>
      </c>
      <c r="K15" s="5">
        <v>43661</v>
      </c>
      <c r="L15" s="6">
        <v>2</v>
      </c>
      <c r="M15" s="3">
        <f>150-1+50-50</f>
        <v>149</v>
      </c>
      <c r="N15" s="3" t="s">
        <v>81</v>
      </c>
      <c r="O15" s="8" t="s">
        <v>82</v>
      </c>
      <c r="P15" s="73" t="e">
        <f t="shared" si="8"/>
        <v>#VALUE!</v>
      </c>
      <c r="Q15" s="75" t="e">
        <f t="shared" si="9"/>
        <v>#VALUE!</v>
      </c>
      <c r="R15" s="9" t="e">
        <f t="shared" si="7"/>
        <v>#VALUE!</v>
      </c>
      <c r="S15" s="144" t="e">
        <f t="shared" si="10"/>
        <v>#VALUE!</v>
      </c>
      <c r="T15" s="232">
        <v>50</v>
      </c>
      <c r="U15" s="144" t="e">
        <f t="shared" si="11"/>
        <v>#VALUE!</v>
      </c>
      <c r="V15" s="232">
        <v>4</v>
      </c>
      <c r="W15" s="262">
        <v>43682</v>
      </c>
      <c r="X15" s="262">
        <v>43683</v>
      </c>
      <c r="Y15" s="228"/>
      <c r="Z15" s="21" t="s">
        <v>298</v>
      </c>
    </row>
    <row r="16" spans="1:26" x14ac:dyDescent="0.2">
      <c r="A16" s="20" t="s">
        <v>37</v>
      </c>
      <c r="B16" s="3" t="s">
        <v>86</v>
      </c>
      <c r="C16" s="10">
        <v>305</v>
      </c>
      <c r="D16" s="3" t="s">
        <v>2</v>
      </c>
      <c r="E16" s="3" t="s">
        <v>7</v>
      </c>
      <c r="F16" s="3" t="s">
        <v>33</v>
      </c>
      <c r="G16" s="3" t="s">
        <v>11</v>
      </c>
      <c r="H16" s="71">
        <v>20</v>
      </c>
      <c r="I16" s="5">
        <v>43656</v>
      </c>
      <c r="J16" s="6">
        <v>1</v>
      </c>
      <c r="K16" s="5">
        <v>43661</v>
      </c>
      <c r="L16" s="6">
        <v>2</v>
      </c>
      <c r="M16" s="3">
        <f>150-1-50</f>
        <v>99</v>
      </c>
      <c r="N16" s="3">
        <v>82</v>
      </c>
      <c r="O16" s="7">
        <f t="shared" si="0"/>
        <v>8118</v>
      </c>
      <c r="P16" s="73">
        <f t="shared" si="8"/>
        <v>8.1180000000000003</v>
      </c>
      <c r="Q16" s="75">
        <f t="shared" si="9"/>
        <v>4.059E-4</v>
      </c>
      <c r="R16" s="9">
        <f t="shared" si="7"/>
        <v>6.0975609756097562</v>
      </c>
      <c r="S16" s="144">
        <f t="shared" si="10"/>
        <v>410</v>
      </c>
      <c r="T16" s="232">
        <v>50</v>
      </c>
      <c r="U16" s="144">
        <f t="shared" si="11"/>
        <v>4.0999999999999996</v>
      </c>
      <c r="V16" s="232">
        <v>2</v>
      </c>
      <c r="W16" s="262">
        <v>43682</v>
      </c>
      <c r="X16" s="262">
        <v>43683</v>
      </c>
      <c r="Y16" s="228"/>
      <c r="Z16" s="21"/>
    </row>
    <row r="17" spans="1:26" x14ac:dyDescent="0.2">
      <c r="A17" s="20" t="s">
        <v>37</v>
      </c>
      <c r="B17" s="3" t="s">
        <v>86</v>
      </c>
      <c r="C17" s="10">
        <v>303</v>
      </c>
      <c r="D17" s="3" t="s">
        <v>2</v>
      </c>
      <c r="E17" s="3" t="s">
        <v>7</v>
      </c>
      <c r="F17" s="36" t="s">
        <v>31</v>
      </c>
      <c r="G17" s="3" t="s">
        <v>11</v>
      </c>
      <c r="H17" s="71">
        <v>80</v>
      </c>
      <c r="I17" s="5">
        <v>43658</v>
      </c>
      <c r="J17" s="6">
        <v>1</v>
      </c>
      <c r="K17" s="5">
        <v>43662</v>
      </c>
      <c r="L17" s="6">
        <v>2</v>
      </c>
      <c r="M17" s="3">
        <f>150-1-50</f>
        <v>99</v>
      </c>
      <c r="N17" s="3">
        <v>120</v>
      </c>
      <c r="O17" s="7">
        <f t="shared" si="0"/>
        <v>11880</v>
      </c>
      <c r="P17" s="73">
        <f t="shared" si="8"/>
        <v>11.88</v>
      </c>
      <c r="Q17" s="75">
        <f t="shared" si="9"/>
        <v>1.485E-4</v>
      </c>
      <c r="R17" s="9">
        <f t="shared" si="7"/>
        <v>4.166666666666667</v>
      </c>
      <c r="S17" s="144">
        <f t="shared" si="10"/>
        <v>600</v>
      </c>
      <c r="T17" s="232">
        <v>50</v>
      </c>
      <c r="U17" s="144">
        <f t="shared" si="11"/>
        <v>6</v>
      </c>
      <c r="V17" s="232">
        <v>2</v>
      </c>
      <c r="W17" s="262">
        <v>43682</v>
      </c>
      <c r="X17" s="262">
        <v>43683</v>
      </c>
      <c r="Y17" s="228">
        <v>95.2</v>
      </c>
      <c r="Z17" s="21"/>
    </row>
    <row r="18" spans="1:26" x14ac:dyDescent="0.2">
      <c r="A18" s="20" t="s">
        <v>37</v>
      </c>
      <c r="B18" s="3" t="s">
        <v>86</v>
      </c>
      <c r="C18" s="10">
        <v>307</v>
      </c>
      <c r="D18" s="3" t="s">
        <v>2</v>
      </c>
      <c r="E18" s="3" t="s">
        <v>7</v>
      </c>
      <c r="F18" s="3" t="s">
        <v>34</v>
      </c>
      <c r="G18" s="3" t="s">
        <v>11</v>
      </c>
      <c r="H18" s="71">
        <v>70</v>
      </c>
      <c r="I18" s="5">
        <v>43658</v>
      </c>
      <c r="J18" s="6">
        <v>4</v>
      </c>
      <c r="K18" s="5">
        <v>43662</v>
      </c>
      <c r="L18" s="6">
        <v>3</v>
      </c>
      <c r="M18" s="3">
        <f>150-1-50</f>
        <v>99</v>
      </c>
      <c r="N18" s="3">
        <v>95.4</v>
      </c>
      <c r="O18" s="7">
        <f t="shared" si="0"/>
        <v>9444.6</v>
      </c>
      <c r="P18" s="73">
        <f t="shared" si="8"/>
        <v>9.4446000000000012</v>
      </c>
      <c r="Q18" s="75">
        <f t="shared" si="9"/>
        <v>1.3492285714285715E-4</v>
      </c>
      <c r="R18" s="9">
        <f t="shared" si="7"/>
        <v>5.2410901467505235</v>
      </c>
      <c r="S18" s="144">
        <f t="shared" si="10"/>
        <v>477</v>
      </c>
      <c r="T18" s="232">
        <v>50</v>
      </c>
      <c r="U18" s="144">
        <f t="shared" si="11"/>
        <v>4.7699999999999996</v>
      </c>
      <c r="V18" s="232">
        <v>2</v>
      </c>
      <c r="W18" s="262">
        <v>43682</v>
      </c>
      <c r="X18" s="262">
        <v>43683</v>
      </c>
      <c r="Y18" s="228">
        <v>89.4</v>
      </c>
      <c r="Z18" s="21"/>
    </row>
    <row r="19" spans="1:26" x14ac:dyDescent="0.2">
      <c r="A19" s="20" t="s">
        <v>37</v>
      </c>
      <c r="B19" s="3" t="s">
        <v>86</v>
      </c>
      <c r="C19" s="10">
        <v>308</v>
      </c>
      <c r="D19" s="3" t="s">
        <v>2</v>
      </c>
      <c r="E19" s="3" t="s">
        <v>7</v>
      </c>
      <c r="F19" s="3" t="s">
        <v>35</v>
      </c>
      <c r="G19" s="3" t="s">
        <v>11</v>
      </c>
      <c r="H19" s="71">
        <v>70</v>
      </c>
      <c r="I19" s="5">
        <v>43658</v>
      </c>
      <c r="J19" s="6">
        <v>4</v>
      </c>
      <c r="K19" s="5">
        <v>43662</v>
      </c>
      <c r="L19" s="6">
        <v>4</v>
      </c>
      <c r="M19" s="3">
        <f>150-1-50</f>
        <v>99</v>
      </c>
      <c r="N19" s="3">
        <v>63.6</v>
      </c>
      <c r="O19" s="7">
        <f t="shared" si="0"/>
        <v>6296.4000000000005</v>
      </c>
      <c r="P19" s="73">
        <f t="shared" si="8"/>
        <v>6.2964000000000002</v>
      </c>
      <c r="Q19" s="75">
        <f t="shared" si="9"/>
        <v>8.994857142857144E-5</v>
      </c>
      <c r="R19" s="9">
        <f t="shared" si="7"/>
        <v>7.8616352201257858</v>
      </c>
      <c r="S19" s="144">
        <f t="shared" si="10"/>
        <v>318</v>
      </c>
      <c r="T19" s="232">
        <v>50</v>
      </c>
      <c r="U19" s="144">
        <f t="shared" si="11"/>
        <v>3.18</v>
      </c>
      <c r="V19" s="232">
        <v>2</v>
      </c>
      <c r="W19" s="262">
        <v>43682</v>
      </c>
      <c r="X19" s="262">
        <v>43683</v>
      </c>
      <c r="Y19" s="228">
        <v>73.599999999999994</v>
      </c>
      <c r="Z19" s="21"/>
    </row>
    <row r="20" spans="1:26" ht="17" thickBot="1" x14ac:dyDescent="0.25">
      <c r="A20" s="22" t="s">
        <v>37</v>
      </c>
      <c r="B20" s="23" t="s">
        <v>86</v>
      </c>
      <c r="C20" s="24">
        <v>309</v>
      </c>
      <c r="D20" s="23" t="s">
        <v>2</v>
      </c>
      <c r="E20" s="23" t="s">
        <v>7</v>
      </c>
      <c r="F20" s="23" t="s">
        <v>36</v>
      </c>
      <c r="G20" s="23" t="s">
        <v>11</v>
      </c>
      <c r="H20" s="72">
        <v>80</v>
      </c>
      <c r="I20" s="25">
        <v>43658</v>
      </c>
      <c r="J20" s="26">
        <v>6</v>
      </c>
      <c r="K20" s="25">
        <v>43662</v>
      </c>
      <c r="L20" s="26">
        <v>4</v>
      </c>
      <c r="M20" s="23">
        <f>150-1+50-50</f>
        <v>149</v>
      </c>
      <c r="N20" s="23">
        <v>200</v>
      </c>
      <c r="O20" s="27">
        <f t="shared" si="0"/>
        <v>29800</v>
      </c>
      <c r="P20" s="74">
        <f>O20/1000</f>
        <v>29.8</v>
      </c>
      <c r="Q20" s="76">
        <f>P20/1000/H20</f>
        <v>3.725E-4</v>
      </c>
      <c r="R20" s="28">
        <f t="shared" si="7"/>
        <v>2.5</v>
      </c>
      <c r="S20" s="145">
        <f>5*N20</f>
        <v>1000</v>
      </c>
      <c r="T20" s="233">
        <v>50</v>
      </c>
      <c r="U20" s="145">
        <f>T20*N20/1000</f>
        <v>10</v>
      </c>
      <c r="V20" s="233">
        <v>4</v>
      </c>
      <c r="W20" s="269">
        <v>43682</v>
      </c>
      <c r="X20" s="262">
        <v>43683</v>
      </c>
      <c r="Y20" s="229"/>
      <c r="Z20" s="29" t="s">
        <v>298</v>
      </c>
    </row>
    <row r="21" spans="1:26" ht="17" thickBot="1" x14ac:dyDescent="0.25">
      <c r="A21" s="30"/>
      <c r="B21" s="30"/>
      <c r="C21" s="31"/>
      <c r="D21" s="30"/>
      <c r="E21" s="30"/>
      <c r="F21" s="30"/>
      <c r="G21" s="30"/>
      <c r="H21" s="32"/>
      <c r="I21" s="30"/>
      <c r="J21" s="33"/>
      <c r="K21" s="30"/>
      <c r="L21" s="33"/>
      <c r="M21" s="30"/>
      <c r="N21" s="30"/>
      <c r="O21" s="34"/>
      <c r="P21" s="34"/>
      <c r="Q21" s="34"/>
      <c r="R21" s="35"/>
      <c r="S21" s="35"/>
      <c r="T21" s="34"/>
      <c r="U21" s="35"/>
      <c r="V21" s="34"/>
      <c r="W21" s="35"/>
      <c r="X21" s="35"/>
      <c r="Y21" s="230"/>
      <c r="Z21" s="30"/>
    </row>
    <row r="22" spans="1:26" s="164" customFormat="1" x14ac:dyDescent="0.2">
      <c r="A22" s="157" t="s">
        <v>74</v>
      </c>
      <c r="B22" s="158" t="s">
        <v>85</v>
      </c>
      <c r="C22" s="159">
        <v>311</v>
      </c>
      <c r="D22" s="158" t="s">
        <v>3</v>
      </c>
      <c r="E22" s="158" t="s">
        <v>7</v>
      </c>
      <c r="F22" s="158" t="s">
        <v>38</v>
      </c>
      <c r="G22" s="158" t="s">
        <v>11</v>
      </c>
      <c r="H22" s="160">
        <v>80</v>
      </c>
      <c r="I22" s="161">
        <v>43656</v>
      </c>
      <c r="J22" s="162">
        <v>2</v>
      </c>
      <c r="K22" s="161">
        <v>43658</v>
      </c>
      <c r="L22" s="162">
        <v>1</v>
      </c>
      <c r="M22" s="158">
        <f>50-5+100-1-50</f>
        <v>94</v>
      </c>
      <c r="N22" s="158">
        <v>174</v>
      </c>
      <c r="O22" s="17">
        <f t="shared" si="0"/>
        <v>16356</v>
      </c>
      <c r="P22" s="68">
        <f>O22/1000</f>
        <v>16.356000000000002</v>
      </c>
      <c r="Q22" s="69">
        <f>(P22/1000)/H22</f>
        <v>2.0445000000000004E-4</v>
      </c>
      <c r="R22" s="18">
        <f t="shared" ref="R22:R30" si="12">500/N22</f>
        <v>2.8735632183908044</v>
      </c>
      <c r="S22" s="143">
        <f>5*N22</f>
        <v>870</v>
      </c>
      <c r="T22" s="231">
        <v>50</v>
      </c>
      <c r="U22" s="143">
        <f>T22*N22/1000</f>
        <v>8.6999999999999993</v>
      </c>
      <c r="V22" s="267">
        <v>2</v>
      </c>
      <c r="W22" s="262">
        <v>43682</v>
      </c>
      <c r="X22" s="262">
        <v>43683</v>
      </c>
      <c r="Y22" s="265">
        <v>158</v>
      </c>
      <c r="Z22" s="163"/>
    </row>
    <row r="23" spans="1:26" x14ac:dyDescent="0.2">
      <c r="A23" s="20" t="s">
        <v>74</v>
      </c>
      <c r="B23" s="3" t="s">
        <v>85</v>
      </c>
      <c r="C23" s="10">
        <v>312</v>
      </c>
      <c r="D23" s="3" t="s">
        <v>3</v>
      </c>
      <c r="E23" s="3" t="s">
        <v>7</v>
      </c>
      <c r="F23" s="3" t="s">
        <v>39</v>
      </c>
      <c r="G23" s="3" t="s">
        <v>11</v>
      </c>
      <c r="H23" s="71">
        <v>80</v>
      </c>
      <c r="I23" s="5">
        <v>43656</v>
      </c>
      <c r="J23" s="6">
        <v>2</v>
      </c>
      <c r="K23" s="5">
        <v>43661</v>
      </c>
      <c r="L23" s="6">
        <v>2</v>
      </c>
      <c r="M23" s="3">
        <f>50-5+100-1-50</f>
        <v>94</v>
      </c>
      <c r="N23" s="3">
        <v>97.4</v>
      </c>
      <c r="O23" s="7">
        <f t="shared" si="0"/>
        <v>9155.6</v>
      </c>
      <c r="P23" s="73">
        <f t="shared" ref="P23:P29" si="13">O23/1000</f>
        <v>9.1555999999999997</v>
      </c>
      <c r="Q23" s="75">
        <f t="shared" ref="Q23:Q29" si="14">P23/1000/H23</f>
        <v>1.1444499999999999E-4</v>
      </c>
      <c r="R23" s="9">
        <f t="shared" si="12"/>
        <v>5.1334702258726894</v>
      </c>
      <c r="S23" s="144">
        <f t="shared" ref="S23:S29" si="15">5*N23</f>
        <v>487</v>
      </c>
      <c r="T23" s="232">
        <v>50</v>
      </c>
      <c r="U23" s="144">
        <f t="shared" ref="U23:U29" si="16">T23*N23/1000</f>
        <v>4.87</v>
      </c>
      <c r="V23" s="232">
        <v>2</v>
      </c>
      <c r="W23" s="262">
        <v>43682</v>
      </c>
      <c r="X23" s="262">
        <v>43683</v>
      </c>
      <c r="Y23" s="228">
        <v>90.6</v>
      </c>
      <c r="Z23" s="21"/>
    </row>
    <row r="24" spans="1:26" x14ac:dyDescent="0.2">
      <c r="A24" s="20" t="s">
        <v>74</v>
      </c>
      <c r="B24" s="3" t="s">
        <v>85</v>
      </c>
      <c r="C24" s="10">
        <v>313</v>
      </c>
      <c r="D24" s="3" t="s">
        <v>3</v>
      </c>
      <c r="E24" s="3" t="s">
        <v>7</v>
      </c>
      <c r="F24" s="3" t="s">
        <v>40</v>
      </c>
      <c r="G24" s="3" t="s">
        <v>11</v>
      </c>
      <c r="H24" s="4" t="s">
        <v>77</v>
      </c>
      <c r="I24" s="5">
        <v>43656</v>
      </c>
      <c r="J24" s="6">
        <v>3</v>
      </c>
      <c r="K24" s="5">
        <v>43661</v>
      </c>
      <c r="L24" s="6">
        <v>2</v>
      </c>
      <c r="M24" s="3">
        <f>50-5+100-1-50</f>
        <v>94</v>
      </c>
      <c r="N24" s="3">
        <v>76.2</v>
      </c>
      <c r="O24" s="7">
        <f t="shared" si="0"/>
        <v>7162.8</v>
      </c>
      <c r="P24" s="73">
        <f t="shared" si="13"/>
        <v>7.1627999999999998</v>
      </c>
      <c r="Q24" s="75" t="e">
        <f t="shared" si="14"/>
        <v>#VALUE!</v>
      </c>
      <c r="R24" s="9">
        <f t="shared" si="12"/>
        <v>6.5616797900262469</v>
      </c>
      <c r="S24" s="144">
        <f t="shared" si="15"/>
        <v>381</v>
      </c>
      <c r="T24" s="232">
        <v>50</v>
      </c>
      <c r="U24" s="144">
        <f t="shared" si="16"/>
        <v>3.81</v>
      </c>
      <c r="V24" s="232">
        <v>2</v>
      </c>
      <c r="W24" s="262">
        <v>43682</v>
      </c>
      <c r="X24" s="262">
        <v>43683</v>
      </c>
      <c r="Y24" s="228">
        <v>72.400000000000006</v>
      </c>
      <c r="Z24" s="21"/>
    </row>
    <row r="25" spans="1:26" x14ac:dyDescent="0.2">
      <c r="A25" s="20" t="s">
        <v>74</v>
      </c>
      <c r="B25" s="3" t="s">
        <v>85</v>
      </c>
      <c r="C25" s="10">
        <v>314</v>
      </c>
      <c r="D25" s="3" t="s">
        <v>3</v>
      </c>
      <c r="E25" s="3" t="s">
        <v>7</v>
      </c>
      <c r="F25" s="3" t="s">
        <v>41</v>
      </c>
      <c r="G25" s="3" t="s">
        <v>11</v>
      </c>
      <c r="H25" s="4" t="s">
        <v>77</v>
      </c>
      <c r="I25" s="5">
        <v>43656</v>
      </c>
      <c r="J25" s="6">
        <v>3</v>
      </c>
      <c r="K25" s="5">
        <v>43661</v>
      </c>
      <c r="L25" s="6">
        <v>2</v>
      </c>
      <c r="M25" s="3">
        <f>150-1-50</f>
        <v>99</v>
      </c>
      <c r="N25" s="3">
        <v>49.6</v>
      </c>
      <c r="O25" s="7">
        <f t="shared" si="0"/>
        <v>4910.4000000000005</v>
      </c>
      <c r="P25" s="73">
        <f t="shared" si="13"/>
        <v>4.910400000000001</v>
      </c>
      <c r="Q25" s="75" t="e">
        <f t="shared" si="14"/>
        <v>#VALUE!</v>
      </c>
      <c r="R25" s="9">
        <f t="shared" si="12"/>
        <v>10.080645161290322</v>
      </c>
      <c r="S25" s="144">
        <f t="shared" si="15"/>
        <v>248</v>
      </c>
      <c r="T25" s="232">
        <v>50</v>
      </c>
      <c r="U25" s="144">
        <f t="shared" si="16"/>
        <v>2.48</v>
      </c>
      <c r="V25" s="232">
        <v>2</v>
      </c>
      <c r="W25" s="262">
        <v>43682</v>
      </c>
      <c r="X25" s="262">
        <v>43683</v>
      </c>
      <c r="Y25" s="228">
        <v>42.2</v>
      </c>
      <c r="Z25" s="21"/>
    </row>
    <row r="26" spans="1:26" x14ac:dyDescent="0.2">
      <c r="A26" s="20" t="s">
        <v>74</v>
      </c>
      <c r="B26" s="3" t="s">
        <v>85</v>
      </c>
      <c r="C26" s="10">
        <v>315</v>
      </c>
      <c r="D26" s="3" t="s">
        <v>3</v>
      </c>
      <c r="E26" s="3" t="s">
        <v>7</v>
      </c>
      <c r="F26" s="3" t="s">
        <v>42</v>
      </c>
      <c r="G26" s="3" t="s">
        <v>11</v>
      </c>
      <c r="H26" s="71">
        <v>70</v>
      </c>
      <c r="I26" s="5">
        <v>43656</v>
      </c>
      <c r="J26" s="6">
        <v>4</v>
      </c>
      <c r="K26" s="5">
        <v>43661</v>
      </c>
      <c r="L26" s="6">
        <v>2</v>
      </c>
      <c r="M26" s="3">
        <f>150-1+50-50</f>
        <v>149</v>
      </c>
      <c r="N26" s="3" t="s">
        <v>81</v>
      </c>
      <c r="O26" s="8" t="s">
        <v>82</v>
      </c>
      <c r="P26" s="73" t="e">
        <f t="shared" si="13"/>
        <v>#VALUE!</v>
      </c>
      <c r="Q26" s="75" t="e">
        <f t="shared" si="14"/>
        <v>#VALUE!</v>
      </c>
      <c r="R26" s="9" t="e">
        <f t="shared" si="12"/>
        <v>#VALUE!</v>
      </c>
      <c r="S26" s="144" t="e">
        <f t="shared" si="15"/>
        <v>#VALUE!</v>
      </c>
      <c r="T26" s="232">
        <v>50</v>
      </c>
      <c r="U26" s="144" t="e">
        <f t="shared" si="16"/>
        <v>#VALUE!</v>
      </c>
      <c r="V26" s="232">
        <v>4</v>
      </c>
      <c r="W26" s="262">
        <v>43682</v>
      </c>
      <c r="X26" s="262">
        <v>43683</v>
      </c>
      <c r="Y26" s="228"/>
      <c r="Z26" s="21" t="s">
        <v>298</v>
      </c>
    </row>
    <row r="27" spans="1:26" x14ac:dyDescent="0.2">
      <c r="A27" s="20" t="s">
        <v>74</v>
      </c>
      <c r="B27" s="3" t="s">
        <v>85</v>
      </c>
      <c r="C27" s="10">
        <v>316</v>
      </c>
      <c r="D27" s="3" t="s">
        <v>3</v>
      </c>
      <c r="E27" s="3" t="s">
        <v>7</v>
      </c>
      <c r="F27" s="3" t="s">
        <v>43</v>
      </c>
      <c r="G27" s="3" t="s">
        <v>11</v>
      </c>
      <c r="H27" s="71">
        <v>100</v>
      </c>
      <c r="I27" s="5">
        <v>43658</v>
      </c>
      <c r="J27" s="6">
        <v>4</v>
      </c>
      <c r="K27" s="5">
        <v>43662</v>
      </c>
      <c r="L27" s="6">
        <v>3</v>
      </c>
      <c r="M27" s="3">
        <f>150-1+50-50</f>
        <v>149</v>
      </c>
      <c r="N27" s="3" t="s">
        <v>81</v>
      </c>
      <c r="O27" s="8" t="s">
        <v>82</v>
      </c>
      <c r="P27" s="73" t="e">
        <f t="shared" si="13"/>
        <v>#VALUE!</v>
      </c>
      <c r="Q27" s="75" t="e">
        <f t="shared" si="14"/>
        <v>#VALUE!</v>
      </c>
      <c r="R27" s="9" t="e">
        <f t="shared" si="12"/>
        <v>#VALUE!</v>
      </c>
      <c r="S27" s="144" t="e">
        <f t="shared" si="15"/>
        <v>#VALUE!</v>
      </c>
      <c r="T27" s="232">
        <v>50</v>
      </c>
      <c r="U27" s="144" t="e">
        <f t="shared" si="16"/>
        <v>#VALUE!</v>
      </c>
      <c r="V27" s="232">
        <v>4</v>
      </c>
      <c r="W27" s="262">
        <v>43682</v>
      </c>
      <c r="X27" s="262">
        <v>43683</v>
      </c>
      <c r="Y27" s="228"/>
      <c r="Z27" s="21" t="s">
        <v>298</v>
      </c>
    </row>
    <row r="28" spans="1:26" x14ac:dyDescent="0.2">
      <c r="A28" s="20" t="s">
        <v>74</v>
      </c>
      <c r="B28" s="3" t="s">
        <v>85</v>
      </c>
      <c r="C28" s="10">
        <v>317</v>
      </c>
      <c r="D28" s="3" t="s">
        <v>3</v>
      </c>
      <c r="E28" s="3" t="s">
        <v>7</v>
      </c>
      <c r="F28" s="3" t="s">
        <v>44</v>
      </c>
      <c r="G28" s="3" t="s">
        <v>11</v>
      </c>
      <c r="H28" s="71">
        <v>70</v>
      </c>
      <c r="I28" s="5">
        <v>43658</v>
      </c>
      <c r="J28" s="6">
        <v>5</v>
      </c>
      <c r="K28" s="5">
        <v>43662</v>
      </c>
      <c r="L28" s="6">
        <v>3</v>
      </c>
      <c r="M28" s="3">
        <f>150-1+50-50</f>
        <v>149</v>
      </c>
      <c r="N28" s="3" t="s">
        <v>81</v>
      </c>
      <c r="O28" s="8" t="s">
        <v>82</v>
      </c>
      <c r="P28" s="73" t="e">
        <f t="shared" si="13"/>
        <v>#VALUE!</v>
      </c>
      <c r="Q28" s="75" t="e">
        <f t="shared" si="14"/>
        <v>#VALUE!</v>
      </c>
      <c r="R28" s="9" t="e">
        <f t="shared" si="12"/>
        <v>#VALUE!</v>
      </c>
      <c r="S28" s="144" t="e">
        <f t="shared" si="15"/>
        <v>#VALUE!</v>
      </c>
      <c r="T28" s="232">
        <v>50</v>
      </c>
      <c r="U28" s="144" t="e">
        <f t="shared" si="16"/>
        <v>#VALUE!</v>
      </c>
      <c r="V28" s="232">
        <v>4</v>
      </c>
      <c r="W28" s="262">
        <v>43682</v>
      </c>
      <c r="X28" s="262">
        <v>43683</v>
      </c>
      <c r="Y28" s="228"/>
      <c r="Z28" s="21" t="s">
        <v>298</v>
      </c>
    </row>
    <row r="29" spans="1:26" x14ac:dyDescent="0.2">
      <c r="A29" s="20" t="s">
        <v>74</v>
      </c>
      <c r="B29" s="3" t="s">
        <v>85</v>
      </c>
      <c r="C29" s="10">
        <v>318</v>
      </c>
      <c r="D29" s="3" t="s">
        <v>3</v>
      </c>
      <c r="E29" s="3" t="s">
        <v>7</v>
      </c>
      <c r="F29" s="3" t="s">
        <v>45</v>
      </c>
      <c r="G29" s="3" t="s">
        <v>11</v>
      </c>
      <c r="H29" s="71">
        <v>60</v>
      </c>
      <c r="I29" s="5">
        <v>43658</v>
      </c>
      <c r="J29" s="6">
        <v>6</v>
      </c>
      <c r="K29" s="5">
        <v>43662</v>
      </c>
      <c r="L29" s="6">
        <v>4</v>
      </c>
      <c r="M29" s="3">
        <f>150-1-50</f>
        <v>99</v>
      </c>
      <c r="N29" s="3">
        <v>182</v>
      </c>
      <c r="O29" s="7">
        <f t="shared" si="0"/>
        <v>18018</v>
      </c>
      <c r="P29" s="73">
        <f t="shared" si="13"/>
        <v>18.018000000000001</v>
      </c>
      <c r="Q29" s="75">
        <f t="shared" si="14"/>
        <v>3.0029999999999998E-4</v>
      </c>
      <c r="R29" s="9">
        <f t="shared" si="12"/>
        <v>2.7472527472527473</v>
      </c>
      <c r="S29" s="144">
        <f t="shared" si="15"/>
        <v>910</v>
      </c>
      <c r="T29" s="232">
        <v>50</v>
      </c>
      <c r="U29" s="144">
        <f t="shared" si="16"/>
        <v>9.1</v>
      </c>
      <c r="V29" s="232">
        <v>2</v>
      </c>
      <c r="W29" s="262">
        <v>43682</v>
      </c>
      <c r="X29" s="262">
        <v>43683</v>
      </c>
      <c r="Y29" s="228">
        <v>174</v>
      </c>
      <c r="Z29" s="21"/>
    </row>
    <row r="30" spans="1:26" ht="17" thickBot="1" x14ac:dyDescent="0.25">
      <c r="A30" s="22" t="s">
        <v>74</v>
      </c>
      <c r="B30" s="23" t="s">
        <v>85</v>
      </c>
      <c r="C30" s="24">
        <v>319</v>
      </c>
      <c r="D30" s="23" t="s">
        <v>3</v>
      </c>
      <c r="E30" s="23" t="s">
        <v>7</v>
      </c>
      <c r="F30" s="23" t="s">
        <v>46</v>
      </c>
      <c r="G30" s="23" t="s">
        <v>11</v>
      </c>
      <c r="H30" s="72">
        <v>20</v>
      </c>
      <c r="I30" s="25">
        <v>43658</v>
      </c>
      <c r="J30" s="26">
        <v>7</v>
      </c>
      <c r="K30" s="25">
        <v>43662</v>
      </c>
      <c r="L30" s="26">
        <v>4</v>
      </c>
      <c r="M30" s="23">
        <f>150-1-50</f>
        <v>99</v>
      </c>
      <c r="N30" s="23">
        <v>61.8</v>
      </c>
      <c r="O30" s="27">
        <f t="shared" si="0"/>
        <v>6118.2</v>
      </c>
      <c r="P30" s="74">
        <f>O30/1000</f>
        <v>6.1181999999999999</v>
      </c>
      <c r="Q30" s="76">
        <f>P30/1000/H30</f>
        <v>3.0591E-4</v>
      </c>
      <c r="R30" s="28">
        <f t="shared" si="12"/>
        <v>8.0906148867313927</v>
      </c>
      <c r="S30" s="145">
        <f>5*N30</f>
        <v>309</v>
      </c>
      <c r="T30" s="233">
        <v>50</v>
      </c>
      <c r="U30" s="145">
        <f>T30*N30/1000</f>
        <v>3.09</v>
      </c>
      <c r="V30" s="233">
        <v>5</v>
      </c>
      <c r="W30" s="270">
        <v>43683</v>
      </c>
      <c r="X30" s="262">
        <v>43683</v>
      </c>
      <c r="Y30" s="282"/>
      <c r="Z30" s="29"/>
    </row>
    <row r="31" spans="1:26" ht="17" thickBot="1" x14ac:dyDescent="0.25">
      <c r="A31" s="30"/>
      <c r="B31" s="30"/>
      <c r="C31" s="31"/>
      <c r="D31" s="30"/>
      <c r="E31" s="30"/>
      <c r="F31" s="30"/>
      <c r="G31" s="30"/>
      <c r="H31" s="32"/>
      <c r="I31" s="30"/>
      <c r="J31" s="33"/>
      <c r="K31" s="30"/>
      <c r="L31" s="33"/>
      <c r="M31" s="30"/>
      <c r="N31" s="30"/>
      <c r="O31" s="34"/>
      <c r="P31" s="34"/>
      <c r="Q31" s="34"/>
      <c r="R31" s="35"/>
      <c r="S31" s="35"/>
      <c r="T31" s="34"/>
      <c r="U31" s="35"/>
      <c r="V31" s="34"/>
      <c r="W31" s="35"/>
      <c r="X31" s="35"/>
      <c r="Y31" s="230"/>
      <c r="Z31" s="30"/>
    </row>
    <row r="32" spans="1:26" s="164" customFormat="1" x14ac:dyDescent="0.2">
      <c r="A32" s="157" t="s">
        <v>74</v>
      </c>
      <c r="B32" s="158" t="s">
        <v>86</v>
      </c>
      <c r="C32" s="159">
        <v>321</v>
      </c>
      <c r="D32" s="158" t="s">
        <v>4</v>
      </c>
      <c r="E32" s="158" t="s">
        <v>7</v>
      </c>
      <c r="F32" s="158" t="s">
        <v>47</v>
      </c>
      <c r="G32" s="158" t="s">
        <v>11</v>
      </c>
      <c r="H32" s="160">
        <v>60</v>
      </c>
      <c r="I32" s="161">
        <v>43656</v>
      </c>
      <c r="J32" s="162">
        <v>2</v>
      </c>
      <c r="K32" s="161">
        <v>43658</v>
      </c>
      <c r="L32" s="162">
        <v>1</v>
      </c>
      <c r="M32" s="158">
        <f>50-5+100-1+50-50</f>
        <v>144</v>
      </c>
      <c r="N32" s="158">
        <v>188</v>
      </c>
      <c r="O32" s="17">
        <f t="shared" si="0"/>
        <v>27072</v>
      </c>
      <c r="P32" s="68">
        <f>O32/1000</f>
        <v>27.071999999999999</v>
      </c>
      <c r="Q32" s="69">
        <f>(P32/1000)/H32</f>
        <v>4.5119999999999996E-4</v>
      </c>
      <c r="R32" s="18">
        <f t="shared" ref="R32:R40" si="17">500/N32</f>
        <v>2.6595744680851063</v>
      </c>
      <c r="S32" s="143">
        <f>5*N32</f>
        <v>940</v>
      </c>
      <c r="T32" s="231">
        <v>50</v>
      </c>
      <c r="U32" s="143">
        <f>T32*N32/1000</f>
        <v>9.4</v>
      </c>
      <c r="V32" s="231">
        <v>4</v>
      </c>
      <c r="W32" s="143"/>
      <c r="X32" s="262">
        <v>43683</v>
      </c>
      <c r="Y32" s="227"/>
      <c r="Z32" s="163" t="s">
        <v>298</v>
      </c>
    </row>
    <row r="33" spans="1:26" x14ac:dyDescent="0.2">
      <c r="A33" s="20" t="s">
        <v>74</v>
      </c>
      <c r="B33" s="3" t="s">
        <v>86</v>
      </c>
      <c r="C33" s="10">
        <v>322</v>
      </c>
      <c r="D33" s="3" t="s">
        <v>4</v>
      </c>
      <c r="E33" s="3" t="s">
        <v>7</v>
      </c>
      <c r="F33" s="3" t="s">
        <v>48</v>
      </c>
      <c r="G33" s="3" t="s">
        <v>11</v>
      </c>
      <c r="H33" s="71">
        <v>20</v>
      </c>
      <c r="I33" s="5">
        <v>43656</v>
      </c>
      <c r="J33" s="6">
        <v>2</v>
      </c>
      <c r="K33" s="5">
        <v>43661</v>
      </c>
      <c r="L33" s="6">
        <v>2</v>
      </c>
      <c r="M33" s="3">
        <f>50-5+100-1-50</f>
        <v>94</v>
      </c>
      <c r="N33" s="3">
        <v>63.4</v>
      </c>
      <c r="O33" s="7">
        <f t="shared" si="0"/>
        <v>5959.5999999999995</v>
      </c>
      <c r="P33" s="73">
        <f t="shared" ref="P33:P39" si="18">O33/1000</f>
        <v>5.9595999999999991</v>
      </c>
      <c r="Q33" s="75">
        <f t="shared" ref="Q33:Q39" si="19">P33/1000/H33</f>
        <v>2.9797999999999994E-4</v>
      </c>
      <c r="R33" s="9">
        <f t="shared" si="17"/>
        <v>7.8864353312302837</v>
      </c>
      <c r="S33" s="144">
        <f t="shared" ref="S33:S39" si="20">5*N33</f>
        <v>317</v>
      </c>
      <c r="T33" s="232">
        <v>50</v>
      </c>
      <c r="U33" s="144">
        <f t="shared" ref="U33:U39" si="21">T33*N33/1000</f>
        <v>3.17</v>
      </c>
      <c r="V33" s="232">
        <v>2</v>
      </c>
      <c r="W33" s="262">
        <v>43682</v>
      </c>
      <c r="X33" s="262">
        <v>43683</v>
      </c>
      <c r="Y33" s="228">
        <v>44.6</v>
      </c>
      <c r="Z33" s="21"/>
    </row>
    <row r="34" spans="1:26" x14ac:dyDescent="0.2">
      <c r="A34" s="20" t="s">
        <v>74</v>
      </c>
      <c r="B34" s="3" t="s">
        <v>86</v>
      </c>
      <c r="C34" s="10">
        <v>323</v>
      </c>
      <c r="D34" s="3" t="s">
        <v>4</v>
      </c>
      <c r="E34" s="3" t="s">
        <v>7</v>
      </c>
      <c r="F34" s="3" t="s">
        <v>49</v>
      </c>
      <c r="G34" s="3" t="s">
        <v>11</v>
      </c>
      <c r="H34" s="71">
        <v>20</v>
      </c>
      <c r="I34" s="5">
        <v>43656</v>
      </c>
      <c r="J34" s="6">
        <v>3</v>
      </c>
      <c r="K34" s="5">
        <v>43661</v>
      </c>
      <c r="L34" s="6">
        <v>2</v>
      </c>
      <c r="M34" s="3">
        <f>50-5+100-1-50</f>
        <v>94</v>
      </c>
      <c r="N34" s="3">
        <v>110</v>
      </c>
      <c r="O34" s="7">
        <f t="shared" si="0"/>
        <v>10340</v>
      </c>
      <c r="P34" s="73">
        <f t="shared" si="18"/>
        <v>10.34</v>
      </c>
      <c r="Q34" s="75">
        <f t="shared" si="19"/>
        <v>5.1699999999999999E-4</v>
      </c>
      <c r="R34" s="9">
        <f t="shared" si="17"/>
        <v>4.5454545454545459</v>
      </c>
      <c r="S34" s="144">
        <f t="shared" si="20"/>
        <v>550</v>
      </c>
      <c r="T34" s="232">
        <v>50</v>
      </c>
      <c r="U34" s="144">
        <f t="shared" si="21"/>
        <v>5.5</v>
      </c>
      <c r="V34" s="232">
        <v>2</v>
      </c>
      <c r="W34" s="262">
        <v>43682</v>
      </c>
      <c r="X34" s="262">
        <v>43683</v>
      </c>
      <c r="Y34" s="228">
        <v>102</v>
      </c>
      <c r="Z34" s="21"/>
    </row>
    <row r="35" spans="1:26" x14ac:dyDescent="0.2">
      <c r="A35" s="20" t="s">
        <v>74</v>
      </c>
      <c r="B35" s="3" t="s">
        <v>86</v>
      </c>
      <c r="C35" s="10">
        <v>324</v>
      </c>
      <c r="D35" s="3" t="s">
        <v>4</v>
      </c>
      <c r="E35" s="3" t="s">
        <v>7</v>
      </c>
      <c r="F35" s="3" t="s">
        <v>50</v>
      </c>
      <c r="G35" s="3" t="s">
        <v>11</v>
      </c>
      <c r="H35" s="71">
        <v>40</v>
      </c>
      <c r="I35" s="5">
        <v>43656</v>
      </c>
      <c r="J35" s="6">
        <v>3</v>
      </c>
      <c r="K35" s="5">
        <v>43661</v>
      </c>
      <c r="L35" s="6">
        <v>2</v>
      </c>
      <c r="M35" s="3">
        <f>150-1-50</f>
        <v>99</v>
      </c>
      <c r="N35" s="3">
        <v>164</v>
      </c>
      <c r="O35" s="7">
        <f t="shared" si="0"/>
        <v>16236</v>
      </c>
      <c r="P35" s="73">
        <f t="shared" si="18"/>
        <v>16.236000000000001</v>
      </c>
      <c r="Q35" s="75">
        <f t="shared" si="19"/>
        <v>4.059E-4</v>
      </c>
      <c r="R35" s="9">
        <f t="shared" si="17"/>
        <v>3.0487804878048781</v>
      </c>
      <c r="S35" s="144">
        <f t="shared" si="20"/>
        <v>820</v>
      </c>
      <c r="T35" s="232">
        <v>50</v>
      </c>
      <c r="U35" s="144">
        <f t="shared" si="21"/>
        <v>8.1999999999999993</v>
      </c>
      <c r="V35" s="232">
        <v>4</v>
      </c>
      <c r="W35" s="262">
        <v>43682</v>
      </c>
      <c r="X35" s="262">
        <v>43683</v>
      </c>
      <c r="Y35" s="228"/>
      <c r="Z35" s="21"/>
    </row>
    <row r="36" spans="1:26" x14ac:dyDescent="0.2">
      <c r="A36" s="20" t="s">
        <v>74</v>
      </c>
      <c r="B36" s="3" t="s">
        <v>86</v>
      </c>
      <c r="C36" s="10">
        <v>325</v>
      </c>
      <c r="D36" s="3" t="s">
        <v>4</v>
      </c>
      <c r="E36" s="3" t="s">
        <v>7</v>
      </c>
      <c r="F36" s="3" t="s">
        <v>51</v>
      </c>
      <c r="G36" s="3" t="s">
        <v>11</v>
      </c>
      <c r="H36" s="71">
        <v>70</v>
      </c>
      <c r="I36" s="5">
        <v>43656</v>
      </c>
      <c r="J36" s="6">
        <v>5</v>
      </c>
      <c r="K36" s="5">
        <v>43661</v>
      </c>
      <c r="L36" s="6">
        <v>2</v>
      </c>
      <c r="M36" s="3">
        <f>150-1+50-50</f>
        <v>149</v>
      </c>
      <c r="N36" s="3">
        <v>200</v>
      </c>
      <c r="O36" s="7">
        <f t="shared" si="0"/>
        <v>29800</v>
      </c>
      <c r="P36" s="73">
        <f t="shared" si="18"/>
        <v>29.8</v>
      </c>
      <c r="Q36" s="75">
        <f t="shared" si="19"/>
        <v>4.2571428571428572E-4</v>
      </c>
      <c r="R36" s="9">
        <f t="shared" si="17"/>
        <v>2.5</v>
      </c>
      <c r="S36" s="144">
        <f t="shared" si="20"/>
        <v>1000</v>
      </c>
      <c r="T36" s="232">
        <v>50</v>
      </c>
      <c r="U36" s="144">
        <f t="shared" si="21"/>
        <v>10</v>
      </c>
      <c r="V36" s="232">
        <v>4</v>
      </c>
      <c r="W36" s="262">
        <v>43682</v>
      </c>
      <c r="X36" s="262">
        <v>43683</v>
      </c>
      <c r="Y36" s="228"/>
      <c r="Z36" s="21" t="s">
        <v>298</v>
      </c>
    </row>
    <row r="37" spans="1:26" x14ac:dyDescent="0.2">
      <c r="A37" s="20" t="s">
        <v>74</v>
      </c>
      <c r="B37" s="3" t="s">
        <v>86</v>
      </c>
      <c r="C37" s="10">
        <v>326</v>
      </c>
      <c r="D37" s="3" t="s">
        <v>4</v>
      </c>
      <c r="E37" s="3" t="s">
        <v>7</v>
      </c>
      <c r="F37" s="3" t="s">
        <v>52</v>
      </c>
      <c r="G37" s="3" t="s">
        <v>11</v>
      </c>
      <c r="H37" s="71">
        <v>70</v>
      </c>
      <c r="I37" s="5">
        <v>43658</v>
      </c>
      <c r="J37" s="6">
        <v>5</v>
      </c>
      <c r="K37" s="5">
        <v>43662</v>
      </c>
      <c r="L37" s="6">
        <v>3</v>
      </c>
      <c r="M37" s="3">
        <f>150-1-50</f>
        <v>99</v>
      </c>
      <c r="N37" s="3">
        <v>168</v>
      </c>
      <c r="O37" s="7">
        <f t="shared" si="0"/>
        <v>16632</v>
      </c>
      <c r="P37" s="73">
        <f t="shared" si="18"/>
        <v>16.632000000000001</v>
      </c>
      <c r="Q37" s="75">
        <f t="shared" si="19"/>
        <v>2.376E-4</v>
      </c>
      <c r="R37" s="9">
        <f t="shared" si="17"/>
        <v>2.9761904761904763</v>
      </c>
      <c r="S37" s="144">
        <f t="shared" si="20"/>
        <v>840</v>
      </c>
      <c r="T37" s="232">
        <v>50</v>
      </c>
      <c r="U37" s="144">
        <f t="shared" si="21"/>
        <v>8.4</v>
      </c>
      <c r="V37" s="232">
        <v>2</v>
      </c>
      <c r="W37" s="262">
        <v>43682</v>
      </c>
      <c r="X37" s="262">
        <v>43683</v>
      </c>
      <c r="Y37" s="228">
        <v>130</v>
      </c>
      <c r="Z37" s="21"/>
    </row>
    <row r="38" spans="1:26" x14ac:dyDescent="0.2">
      <c r="A38" s="20" t="s">
        <v>74</v>
      </c>
      <c r="B38" s="3" t="s">
        <v>86</v>
      </c>
      <c r="C38" s="10">
        <v>327</v>
      </c>
      <c r="D38" s="3" t="s">
        <v>4</v>
      </c>
      <c r="E38" s="3" t="s">
        <v>7</v>
      </c>
      <c r="F38" s="3" t="s">
        <v>53</v>
      </c>
      <c r="G38" s="3" t="s">
        <v>11</v>
      </c>
      <c r="H38" s="71">
        <v>40</v>
      </c>
      <c r="I38" s="5">
        <v>43658</v>
      </c>
      <c r="J38" s="6">
        <v>6</v>
      </c>
      <c r="K38" s="5">
        <v>43662</v>
      </c>
      <c r="L38" s="6">
        <v>3</v>
      </c>
      <c r="M38" s="3">
        <f>150-1-50</f>
        <v>99</v>
      </c>
      <c r="N38" s="3">
        <v>94.6</v>
      </c>
      <c r="O38" s="7">
        <f t="shared" si="0"/>
        <v>9365.4</v>
      </c>
      <c r="P38" s="73">
        <f t="shared" si="18"/>
        <v>9.3653999999999993</v>
      </c>
      <c r="Q38" s="75">
        <f t="shared" si="19"/>
        <v>2.3413499999999998E-4</v>
      </c>
      <c r="R38" s="9">
        <f t="shared" si="17"/>
        <v>5.2854122621564485</v>
      </c>
      <c r="S38" s="144">
        <f t="shared" si="20"/>
        <v>473</v>
      </c>
      <c r="T38" s="232">
        <v>50</v>
      </c>
      <c r="U38" s="144">
        <f t="shared" si="21"/>
        <v>4.7300000000000004</v>
      </c>
      <c r="V38" s="232">
        <v>2</v>
      </c>
      <c r="W38" s="262">
        <v>43682</v>
      </c>
      <c r="X38" s="262">
        <v>43683</v>
      </c>
      <c r="Y38" s="228">
        <v>85.2</v>
      </c>
      <c r="Z38" s="21"/>
    </row>
    <row r="39" spans="1:26" x14ac:dyDescent="0.2">
      <c r="A39" s="20" t="s">
        <v>74</v>
      </c>
      <c r="B39" s="3" t="s">
        <v>86</v>
      </c>
      <c r="C39" s="10">
        <v>328</v>
      </c>
      <c r="D39" s="3" t="s">
        <v>4</v>
      </c>
      <c r="E39" s="3" t="s">
        <v>7</v>
      </c>
      <c r="F39" s="3" t="s">
        <v>54</v>
      </c>
      <c r="G39" s="3" t="s">
        <v>11</v>
      </c>
      <c r="H39" s="71">
        <v>50</v>
      </c>
      <c r="I39" s="5">
        <v>43658</v>
      </c>
      <c r="J39" s="6">
        <v>6</v>
      </c>
      <c r="K39" s="5">
        <v>43662</v>
      </c>
      <c r="L39" s="6">
        <v>4</v>
      </c>
      <c r="M39" s="3">
        <f>150-1-50</f>
        <v>99</v>
      </c>
      <c r="N39" s="3">
        <v>176</v>
      </c>
      <c r="O39" s="7">
        <f t="shared" si="0"/>
        <v>17424</v>
      </c>
      <c r="P39" s="73">
        <f t="shared" si="18"/>
        <v>17.423999999999999</v>
      </c>
      <c r="Q39" s="75">
        <f t="shared" si="19"/>
        <v>3.4847999999999997E-4</v>
      </c>
      <c r="R39" s="9">
        <f t="shared" si="17"/>
        <v>2.8409090909090908</v>
      </c>
      <c r="S39" s="144">
        <f t="shared" si="20"/>
        <v>880</v>
      </c>
      <c r="T39" s="232">
        <v>50</v>
      </c>
      <c r="U39" s="144">
        <f t="shared" si="21"/>
        <v>8.8000000000000007</v>
      </c>
      <c r="V39" s="232">
        <v>2</v>
      </c>
      <c r="W39" s="262">
        <v>43682</v>
      </c>
      <c r="X39" s="262">
        <v>43683</v>
      </c>
      <c r="Y39" s="228">
        <v>156</v>
      </c>
      <c r="Z39" s="21"/>
    </row>
    <row r="40" spans="1:26" ht="17" thickBot="1" x14ac:dyDescent="0.25">
      <c r="A40" s="22" t="s">
        <v>74</v>
      </c>
      <c r="B40" s="23" t="s">
        <v>86</v>
      </c>
      <c r="C40" s="24">
        <v>329</v>
      </c>
      <c r="D40" s="23" t="s">
        <v>4</v>
      </c>
      <c r="E40" s="23" t="s">
        <v>7</v>
      </c>
      <c r="F40" s="23" t="s">
        <v>55</v>
      </c>
      <c r="G40" s="23" t="s">
        <v>11</v>
      </c>
      <c r="H40" s="72">
        <v>70</v>
      </c>
      <c r="I40" s="25">
        <v>43658</v>
      </c>
      <c r="J40" s="26">
        <v>7</v>
      </c>
      <c r="K40" s="25">
        <v>43662</v>
      </c>
      <c r="L40" s="26">
        <v>4</v>
      </c>
      <c r="M40" s="23">
        <f>150-1-50</f>
        <v>99</v>
      </c>
      <c r="N40" s="23">
        <v>150</v>
      </c>
      <c r="O40" s="27">
        <f t="shared" si="0"/>
        <v>14850</v>
      </c>
      <c r="P40" s="74">
        <f>O40/1000</f>
        <v>14.85</v>
      </c>
      <c r="Q40" s="76">
        <f>P40/1000/H40</f>
        <v>2.1214285714285714E-4</v>
      </c>
      <c r="R40" s="28">
        <f t="shared" si="17"/>
        <v>3.3333333333333335</v>
      </c>
      <c r="S40" s="145">
        <f>5*N40</f>
        <v>750</v>
      </c>
      <c r="T40" s="233">
        <v>50</v>
      </c>
      <c r="U40" s="145">
        <f>T40*N40/1000</f>
        <v>7.5</v>
      </c>
      <c r="V40" s="233">
        <v>5</v>
      </c>
      <c r="W40" s="269">
        <v>43683</v>
      </c>
      <c r="X40" s="262">
        <v>43683</v>
      </c>
      <c r="Y40" s="229"/>
      <c r="Z40" s="29"/>
    </row>
    <row r="41" spans="1:26" ht="17" thickBot="1" x14ac:dyDescent="0.25">
      <c r="A41" s="30"/>
      <c r="B41" s="30"/>
      <c r="C41" s="31"/>
      <c r="D41" s="30"/>
      <c r="E41" s="30"/>
      <c r="F41" s="30"/>
      <c r="G41" s="30"/>
      <c r="H41" s="32"/>
      <c r="I41" s="30"/>
      <c r="J41" s="33"/>
      <c r="K41" s="30"/>
      <c r="L41" s="33"/>
      <c r="M41" s="30"/>
      <c r="N41" s="30"/>
      <c r="O41" s="34"/>
      <c r="P41" s="34"/>
      <c r="Q41" s="34"/>
      <c r="R41" s="35"/>
      <c r="S41" s="35"/>
      <c r="T41" s="34"/>
      <c r="U41" s="35"/>
      <c r="V41" s="34"/>
      <c r="W41" s="35"/>
      <c r="X41" s="35"/>
      <c r="Y41" s="230"/>
      <c r="Z41" s="30"/>
    </row>
    <row r="42" spans="1:26" s="164" customFormat="1" x14ac:dyDescent="0.2">
      <c r="A42" s="157" t="s">
        <v>75</v>
      </c>
      <c r="B42" s="158" t="s">
        <v>85</v>
      </c>
      <c r="C42" s="159">
        <v>331</v>
      </c>
      <c r="D42" s="158" t="s">
        <v>5</v>
      </c>
      <c r="E42" s="158" t="s">
        <v>7</v>
      </c>
      <c r="F42" s="158" t="s">
        <v>56</v>
      </c>
      <c r="G42" s="158" t="s">
        <v>11</v>
      </c>
      <c r="H42" s="160">
        <v>40</v>
      </c>
      <c r="I42" s="161">
        <v>43656</v>
      </c>
      <c r="J42" s="162">
        <v>2</v>
      </c>
      <c r="K42" s="161">
        <v>43658</v>
      </c>
      <c r="L42" s="162">
        <v>1</v>
      </c>
      <c r="M42" s="158">
        <f>50-5+100-1-50</f>
        <v>94</v>
      </c>
      <c r="N42" s="158">
        <v>56.4</v>
      </c>
      <c r="O42" s="17">
        <f t="shared" si="0"/>
        <v>5301.5999999999995</v>
      </c>
      <c r="P42" s="68">
        <f>O42/1000</f>
        <v>5.3015999999999996</v>
      </c>
      <c r="Q42" s="69">
        <f>(P42/1000)/H42</f>
        <v>1.3254E-4</v>
      </c>
      <c r="R42" s="18">
        <f t="shared" ref="R42:R50" si="22">500/N42</f>
        <v>8.8652482269503547</v>
      </c>
      <c r="S42" s="143">
        <f>5*N42</f>
        <v>282</v>
      </c>
      <c r="T42" s="231">
        <v>50</v>
      </c>
      <c r="U42" s="143">
        <f>T42*N42/1000</f>
        <v>2.82</v>
      </c>
      <c r="V42" s="267">
        <v>2</v>
      </c>
      <c r="W42" s="262">
        <v>43682</v>
      </c>
      <c r="X42" s="262">
        <v>43683</v>
      </c>
      <c r="Y42" s="265">
        <v>42.2</v>
      </c>
      <c r="Z42" s="163"/>
    </row>
    <row r="43" spans="1:26" x14ac:dyDescent="0.2">
      <c r="A43" s="20" t="s">
        <v>75</v>
      </c>
      <c r="B43" s="3" t="s">
        <v>85</v>
      </c>
      <c r="C43" s="10">
        <v>332</v>
      </c>
      <c r="D43" s="3" t="s">
        <v>5</v>
      </c>
      <c r="E43" s="3" t="s">
        <v>7</v>
      </c>
      <c r="F43" s="3" t="s">
        <v>57</v>
      </c>
      <c r="G43" s="3" t="s">
        <v>11</v>
      </c>
      <c r="H43" s="71">
        <v>10</v>
      </c>
      <c r="I43" s="5">
        <v>43656</v>
      </c>
      <c r="J43" s="6">
        <v>2</v>
      </c>
      <c r="K43" s="5">
        <v>43661</v>
      </c>
      <c r="L43" s="6">
        <v>2</v>
      </c>
      <c r="M43" s="3">
        <f>50-5+100-1-50</f>
        <v>94</v>
      </c>
      <c r="N43" s="3">
        <v>63.4</v>
      </c>
      <c r="O43" s="7">
        <f t="shared" si="0"/>
        <v>5959.5999999999995</v>
      </c>
      <c r="P43" s="73">
        <f t="shared" ref="P43:P49" si="23">O43/1000</f>
        <v>5.9595999999999991</v>
      </c>
      <c r="Q43" s="75">
        <f t="shared" ref="Q43:Q49" si="24">P43/1000/H43</f>
        <v>5.9595999999999987E-4</v>
      </c>
      <c r="R43" s="9">
        <f t="shared" si="22"/>
        <v>7.8864353312302837</v>
      </c>
      <c r="S43" s="144">
        <f t="shared" ref="S43:S49" si="25">5*N43</f>
        <v>317</v>
      </c>
      <c r="T43" s="232">
        <v>50</v>
      </c>
      <c r="U43" s="144">
        <f t="shared" ref="U43:U49" si="26">T43*N43/1000</f>
        <v>3.17</v>
      </c>
      <c r="V43" s="232">
        <v>2</v>
      </c>
      <c r="W43" s="262">
        <v>43682</v>
      </c>
      <c r="X43" s="262">
        <v>43683</v>
      </c>
      <c r="Y43" s="228">
        <v>65.8</v>
      </c>
      <c r="Z43" s="21"/>
    </row>
    <row r="44" spans="1:26" x14ac:dyDescent="0.2">
      <c r="A44" s="20" t="s">
        <v>75</v>
      </c>
      <c r="B44" s="3" t="s">
        <v>85</v>
      </c>
      <c r="C44" s="10">
        <v>333</v>
      </c>
      <c r="D44" s="3" t="s">
        <v>5</v>
      </c>
      <c r="E44" s="3" t="s">
        <v>7</v>
      </c>
      <c r="F44" s="3" t="s">
        <v>58</v>
      </c>
      <c r="G44" s="3" t="s">
        <v>11</v>
      </c>
      <c r="H44" s="71">
        <v>40</v>
      </c>
      <c r="I44" s="5">
        <v>43656</v>
      </c>
      <c r="J44" s="6">
        <v>3</v>
      </c>
      <c r="K44" s="5">
        <v>43661</v>
      </c>
      <c r="L44" s="6">
        <v>2</v>
      </c>
      <c r="M44" s="3">
        <f>50-5+100-1-50</f>
        <v>94</v>
      </c>
      <c r="N44" s="3">
        <v>82.8</v>
      </c>
      <c r="O44" s="7">
        <f t="shared" si="0"/>
        <v>7783.2</v>
      </c>
      <c r="P44" s="73">
        <f t="shared" si="23"/>
        <v>7.7831999999999999</v>
      </c>
      <c r="Q44" s="75">
        <f t="shared" si="24"/>
        <v>1.9458E-4</v>
      </c>
      <c r="R44" s="9">
        <f t="shared" si="22"/>
        <v>6.0386473429951693</v>
      </c>
      <c r="S44" s="144">
        <f t="shared" si="25"/>
        <v>414</v>
      </c>
      <c r="T44" s="232">
        <v>50</v>
      </c>
      <c r="U44" s="144">
        <f t="shared" si="26"/>
        <v>4.1399999999999997</v>
      </c>
      <c r="V44" s="232">
        <v>2</v>
      </c>
      <c r="W44" s="262">
        <v>43682</v>
      </c>
      <c r="X44" s="262">
        <v>43683</v>
      </c>
      <c r="Y44" s="228">
        <v>78.599999999999994</v>
      </c>
      <c r="Z44" s="21"/>
    </row>
    <row r="45" spans="1:26" x14ac:dyDescent="0.2">
      <c r="A45" s="20" t="s">
        <v>75</v>
      </c>
      <c r="B45" s="3" t="s">
        <v>85</v>
      </c>
      <c r="C45" s="10">
        <v>334</v>
      </c>
      <c r="D45" s="3" t="s">
        <v>5</v>
      </c>
      <c r="E45" s="3" t="s">
        <v>7</v>
      </c>
      <c r="F45" s="3" t="s">
        <v>59</v>
      </c>
      <c r="G45" s="3" t="s">
        <v>11</v>
      </c>
      <c r="H45" s="71">
        <v>30</v>
      </c>
      <c r="I45" s="5">
        <v>43656</v>
      </c>
      <c r="J45" s="6">
        <v>3</v>
      </c>
      <c r="K45" s="5">
        <v>43661</v>
      </c>
      <c r="L45" s="6">
        <v>2</v>
      </c>
      <c r="M45" s="3">
        <f>150-1-50</f>
        <v>99</v>
      </c>
      <c r="N45" s="3">
        <v>66.2</v>
      </c>
      <c r="O45" s="7">
        <f t="shared" si="0"/>
        <v>6553.8</v>
      </c>
      <c r="P45" s="73">
        <f t="shared" si="23"/>
        <v>6.5537999999999998</v>
      </c>
      <c r="Q45" s="75">
        <f t="shared" si="24"/>
        <v>2.1846000000000002E-4</v>
      </c>
      <c r="R45" s="9">
        <f t="shared" si="22"/>
        <v>7.5528700906344408</v>
      </c>
      <c r="S45" s="144">
        <f t="shared" si="25"/>
        <v>331</v>
      </c>
      <c r="T45" s="232">
        <v>50</v>
      </c>
      <c r="U45" s="144">
        <f t="shared" si="26"/>
        <v>3.31</v>
      </c>
      <c r="V45" s="232">
        <v>4</v>
      </c>
      <c r="W45" s="262">
        <v>43682</v>
      </c>
      <c r="X45" s="262">
        <v>43683</v>
      </c>
      <c r="Y45" s="228"/>
      <c r="Z45" s="21"/>
    </row>
    <row r="46" spans="1:26" x14ac:dyDescent="0.2">
      <c r="A46" s="20" t="s">
        <v>75</v>
      </c>
      <c r="B46" s="3" t="s">
        <v>85</v>
      </c>
      <c r="C46" s="10">
        <v>335</v>
      </c>
      <c r="D46" s="3" t="s">
        <v>5</v>
      </c>
      <c r="E46" s="3" t="s">
        <v>7</v>
      </c>
      <c r="F46" s="3" t="s">
        <v>60</v>
      </c>
      <c r="G46" s="3" t="s">
        <v>11</v>
      </c>
      <c r="H46" s="71">
        <v>90</v>
      </c>
      <c r="I46" s="5">
        <v>43656</v>
      </c>
      <c r="J46" s="6">
        <v>4</v>
      </c>
      <c r="K46" s="5">
        <v>43661</v>
      </c>
      <c r="L46" s="6">
        <v>2</v>
      </c>
      <c r="M46" s="3">
        <f>150-1+50-50</f>
        <v>149</v>
      </c>
      <c r="N46" s="3" t="s">
        <v>81</v>
      </c>
      <c r="O46" s="8" t="s">
        <v>82</v>
      </c>
      <c r="P46" s="73" t="e">
        <f t="shared" si="23"/>
        <v>#VALUE!</v>
      </c>
      <c r="Q46" s="75" t="e">
        <f t="shared" si="24"/>
        <v>#VALUE!</v>
      </c>
      <c r="R46" s="9" t="e">
        <f t="shared" si="22"/>
        <v>#VALUE!</v>
      </c>
      <c r="S46" s="144" t="e">
        <f t="shared" si="25"/>
        <v>#VALUE!</v>
      </c>
      <c r="T46" s="232">
        <v>50</v>
      </c>
      <c r="U46" s="144" t="e">
        <f t="shared" si="26"/>
        <v>#VALUE!</v>
      </c>
      <c r="V46" s="232">
        <v>4</v>
      </c>
      <c r="W46" s="262">
        <v>43682</v>
      </c>
      <c r="X46" s="262">
        <v>43683</v>
      </c>
      <c r="Y46" s="228"/>
      <c r="Z46" s="21" t="s">
        <v>298</v>
      </c>
    </row>
    <row r="47" spans="1:26" x14ac:dyDescent="0.2">
      <c r="A47" s="20" t="s">
        <v>75</v>
      </c>
      <c r="B47" s="3" t="s">
        <v>85</v>
      </c>
      <c r="C47" s="10">
        <v>336</v>
      </c>
      <c r="D47" s="3" t="s">
        <v>5</v>
      </c>
      <c r="E47" s="3" t="s">
        <v>7</v>
      </c>
      <c r="F47" s="3" t="s">
        <v>61</v>
      </c>
      <c r="G47" s="3" t="s">
        <v>11</v>
      </c>
      <c r="H47" s="71">
        <v>90</v>
      </c>
      <c r="I47" s="5">
        <v>43658</v>
      </c>
      <c r="J47" s="6">
        <v>4</v>
      </c>
      <c r="K47" s="5">
        <v>43662</v>
      </c>
      <c r="L47" s="6">
        <v>3</v>
      </c>
      <c r="M47" s="3">
        <f>150-1-50</f>
        <v>99</v>
      </c>
      <c r="N47" s="3">
        <v>130</v>
      </c>
      <c r="O47" s="7">
        <f t="shared" si="0"/>
        <v>12870</v>
      </c>
      <c r="P47" s="73">
        <f t="shared" si="23"/>
        <v>12.87</v>
      </c>
      <c r="Q47" s="75">
        <f t="shared" si="24"/>
        <v>1.4300000000000001E-4</v>
      </c>
      <c r="R47" s="9">
        <f t="shared" si="22"/>
        <v>3.8461538461538463</v>
      </c>
      <c r="S47" s="144">
        <f t="shared" si="25"/>
        <v>650</v>
      </c>
      <c r="T47" s="232">
        <v>50</v>
      </c>
      <c r="U47" s="144">
        <f t="shared" si="26"/>
        <v>6.5</v>
      </c>
      <c r="V47" s="232">
        <v>2</v>
      </c>
      <c r="W47" s="262">
        <v>43682</v>
      </c>
      <c r="X47" s="262">
        <v>43683</v>
      </c>
      <c r="Y47" s="228">
        <v>94.8</v>
      </c>
      <c r="Z47" s="21"/>
    </row>
    <row r="48" spans="1:26" x14ac:dyDescent="0.2">
      <c r="A48" s="20" t="s">
        <v>75</v>
      </c>
      <c r="B48" s="3" t="s">
        <v>85</v>
      </c>
      <c r="C48" s="10">
        <v>337</v>
      </c>
      <c r="D48" s="3" t="s">
        <v>5</v>
      </c>
      <c r="E48" s="3" t="s">
        <v>7</v>
      </c>
      <c r="F48" s="3" t="s">
        <v>62</v>
      </c>
      <c r="G48" s="3" t="s">
        <v>11</v>
      </c>
      <c r="H48" s="71">
        <v>100</v>
      </c>
      <c r="I48" s="5">
        <v>43658</v>
      </c>
      <c r="J48" s="6">
        <v>6</v>
      </c>
      <c r="K48" s="5">
        <v>43662</v>
      </c>
      <c r="L48" s="6">
        <v>3</v>
      </c>
      <c r="M48" s="3">
        <f>150-1-50</f>
        <v>99</v>
      </c>
      <c r="N48" s="3">
        <v>198</v>
      </c>
      <c r="O48" s="7">
        <f t="shared" si="0"/>
        <v>19602</v>
      </c>
      <c r="P48" s="73">
        <f t="shared" si="23"/>
        <v>19.602</v>
      </c>
      <c r="Q48" s="75">
        <f t="shared" si="24"/>
        <v>1.9602000000000001E-4</v>
      </c>
      <c r="R48" s="9">
        <f t="shared" si="22"/>
        <v>2.5252525252525251</v>
      </c>
      <c r="S48" s="144">
        <f t="shared" si="25"/>
        <v>990</v>
      </c>
      <c r="T48" s="232">
        <v>50</v>
      </c>
      <c r="U48" s="144">
        <f t="shared" si="26"/>
        <v>9.9</v>
      </c>
      <c r="V48" s="232">
        <v>2</v>
      </c>
      <c r="W48" s="262">
        <v>43682</v>
      </c>
      <c r="X48" s="262">
        <v>43683</v>
      </c>
      <c r="Y48" s="228">
        <v>194</v>
      </c>
      <c r="Z48" s="21"/>
    </row>
    <row r="49" spans="1:26" x14ac:dyDescent="0.2">
      <c r="A49" s="20" t="s">
        <v>75</v>
      </c>
      <c r="B49" s="3" t="s">
        <v>85</v>
      </c>
      <c r="C49" s="10">
        <v>338</v>
      </c>
      <c r="D49" s="3" t="s">
        <v>5</v>
      </c>
      <c r="E49" s="3" t="s">
        <v>7</v>
      </c>
      <c r="F49" s="3" t="s">
        <v>63</v>
      </c>
      <c r="G49" s="3" t="s">
        <v>11</v>
      </c>
      <c r="H49" s="71">
        <v>20</v>
      </c>
      <c r="I49" s="5">
        <v>43658</v>
      </c>
      <c r="J49" s="6">
        <v>6</v>
      </c>
      <c r="K49" s="5">
        <v>43662</v>
      </c>
      <c r="L49" s="6">
        <v>4</v>
      </c>
      <c r="M49" s="3">
        <f>150-1-50</f>
        <v>99</v>
      </c>
      <c r="N49" s="3">
        <v>83.8</v>
      </c>
      <c r="O49" s="7">
        <f t="shared" si="0"/>
        <v>8296.1999999999989</v>
      </c>
      <c r="P49" s="73">
        <f t="shared" si="23"/>
        <v>8.2961999999999989</v>
      </c>
      <c r="Q49" s="75">
        <f t="shared" si="24"/>
        <v>4.1480999999999994E-4</v>
      </c>
      <c r="R49" s="9">
        <f t="shared" si="22"/>
        <v>5.9665871121718377</v>
      </c>
      <c r="S49" s="144">
        <f t="shared" si="25"/>
        <v>419</v>
      </c>
      <c r="T49" s="232">
        <v>50</v>
      </c>
      <c r="U49" s="144">
        <f t="shared" si="26"/>
        <v>4.1900000000000004</v>
      </c>
      <c r="V49" s="232">
        <v>4</v>
      </c>
      <c r="W49" s="262">
        <v>43682</v>
      </c>
      <c r="X49" s="262">
        <v>43683</v>
      </c>
      <c r="Y49" s="228"/>
      <c r="Z49" s="21"/>
    </row>
    <row r="50" spans="1:26" ht="17" thickBot="1" x14ac:dyDescent="0.25">
      <c r="A50" s="22" t="s">
        <v>75</v>
      </c>
      <c r="B50" s="23" t="s">
        <v>85</v>
      </c>
      <c r="C50" s="24">
        <v>339</v>
      </c>
      <c r="D50" s="23" t="s">
        <v>5</v>
      </c>
      <c r="E50" s="23" t="s">
        <v>7</v>
      </c>
      <c r="F50" s="23" t="s">
        <v>64</v>
      </c>
      <c r="G50" s="23" t="s">
        <v>11</v>
      </c>
      <c r="H50" s="72">
        <v>10</v>
      </c>
      <c r="I50" s="25">
        <v>43658</v>
      </c>
      <c r="J50" s="26">
        <v>7</v>
      </c>
      <c r="K50" s="25">
        <v>43662</v>
      </c>
      <c r="L50" s="26">
        <v>4</v>
      </c>
      <c r="M50" s="23">
        <f>150-1-50</f>
        <v>99</v>
      </c>
      <c r="N50" s="23">
        <v>78.599999999999994</v>
      </c>
      <c r="O50" s="27">
        <f t="shared" si="0"/>
        <v>7781.4</v>
      </c>
      <c r="P50" s="74">
        <f>O50/1000</f>
        <v>7.7813999999999997</v>
      </c>
      <c r="Q50" s="76">
        <f>P50/1000/H50</f>
        <v>7.7813999999999997E-4</v>
      </c>
      <c r="R50" s="28">
        <f t="shared" si="22"/>
        <v>6.3613231552162857</v>
      </c>
      <c r="S50" s="145">
        <f>5*N50</f>
        <v>393</v>
      </c>
      <c r="T50" s="233">
        <v>50</v>
      </c>
      <c r="U50" s="145">
        <f>T50*N50/1000</f>
        <v>3.9299999999999997</v>
      </c>
      <c r="V50" s="233">
        <v>5</v>
      </c>
      <c r="W50" s="269">
        <v>43683</v>
      </c>
      <c r="X50" s="262">
        <v>43683</v>
      </c>
      <c r="Y50" s="229"/>
      <c r="Z50" s="29"/>
    </row>
    <row r="51" spans="1:26" ht="17" thickBot="1" x14ac:dyDescent="0.25">
      <c r="A51" s="30"/>
      <c r="B51" s="30"/>
      <c r="C51" s="31"/>
      <c r="D51" s="30"/>
      <c r="E51" s="30"/>
      <c r="F51" s="30"/>
      <c r="G51" s="30"/>
      <c r="H51" s="32"/>
      <c r="I51" s="30"/>
      <c r="J51" s="33"/>
      <c r="K51" s="30"/>
      <c r="L51" s="33"/>
      <c r="M51" s="30"/>
      <c r="N51" s="30"/>
      <c r="O51" s="34"/>
      <c r="P51" s="34"/>
      <c r="Q51" s="34"/>
      <c r="R51" s="35"/>
      <c r="S51" s="35"/>
      <c r="T51" s="34"/>
      <c r="U51" s="35"/>
      <c r="V51" s="34"/>
      <c r="W51" s="35"/>
      <c r="X51" s="35"/>
      <c r="Y51" s="230"/>
      <c r="Z51" s="30"/>
    </row>
    <row r="52" spans="1:26" s="164" customFormat="1" x14ac:dyDescent="0.2">
      <c r="A52" s="157" t="s">
        <v>75</v>
      </c>
      <c r="B52" s="158" t="s">
        <v>86</v>
      </c>
      <c r="C52" s="159">
        <v>341</v>
      </c>
      <c r="D52" s="158" t="s">
        <v>6</v>
      </c>
      <c r="E52" s="158" t="s">
        <v>7</v>
      </c>
      <c r="F52" s="158" t="s">
        <v>65</v>
      </c>
      <c r="G52" s="158" t="s">
        <v>11</v>
      </c>
      <c r="H52" s="160">
        <v>20</v>
      </c>
      <c r="I52" s="161">
        <v>43656</v>
      </c>
      <c r="J52" s="162">
        <v>2</v>
      </c>
      <c r="K52" s="161">
        <v>43658</v>
      </c>
      <c r="L52" s="162">
        <v>1</v>
      </c>
      <c r="M52" s="158">
        <f>50-5+100-1-50</f>
        <v>94</v>
      </c>
      <c r="N52" s="158">
        <v>92.4</v>
      </c>
      <c r="O52" s="17">
        <f t="shared" si="0"/>
        <v>8685.6</v>
      </c>
      <c r="P52" s="68">
        <f>O52/1000</f>
        <v>8.6856000000000009</v>
      </c>
      <c r="Q52" s="69">
        <f>(P52/1000)/H52</f>
        <v>4.342800000000001E-4</v>
      </c>
      <c r="R52" s="18">
        <f t="shared" ref="R52:R60" si="27">500/N52</f>
        <v>5.4112554112554108</v>
      </c>
      <c r="S52" s="143">
        <f>5*N52</f>
        <v>462</v>
      </c>
      <c r="T52" s="231">
        <v>50</v>
      </c>
      <c r="U52" s="143">
        <f>T52*N52/1000</f>
        <v>4.62</v>
      </c>
      <c r="V52" s="267">
        <v>2</v>
      </c>
      <c r="W52" s="262">
        <v>43682</v>
      </c>
      <c r="X52" s="262">
        <v>43683</v>
      </c>
      <c r="Y52" s="265">
        <v>89.6</v>
      </c>
      <c r="Z52" s="163"/>
    </row>
    <row r="53" spans="1:26" x14ac:dyDescent="0.2">
      <c r="A53" s="20" t="s">
        <v>75</v>
      </c>
      <c r="B53" s="3" t="s">
        <v>86</v>
      </c>
      <c r="C53" s="10">
        <v>342</v>
      </c>
      <c r="D53" s="3" t="s">
        <v>6</v>
      </c>
      <c r="E53" s="3" t="s">
        <v>7</v>
      </c>
      <c r="F53" s="3" t="s">
        <v>66</v>
      </c>
      <c r="G53" s="3" t="s">
        <v>11</v>
      </c>
      <c r="H53" s="71">
        <v>80</v>
      </c>
      <c r="I53" s="5">
        <v>43656</v>
      </c>
      <c r="J53" s="6">
        <v>3</v>
      </c>
      <c r="K53" s="5">
        <v>43661</v>
      </c>
      <c r="L53" s="6">
        <v>2</v>
      </c>
      <c r="M53" s="3">
        <f>50-5+100-1-50</f>
        <v>94</v>
      </c>
      <c r="N53" s="3">
        <v>178</v>
      </c>
      <c r="O53" s="7">
        <f t="shared" si="0"/>
        <v>16732</v>
      </c>
      <c r="P53" s="73">
        <f t="shared" ref="P53:P59" si="28">O53/1000</f>
        <v>16.731999999999999</v>
      </c>
      <c r="Q53" s="75">
        <f t="shared" ref="Q53:Q59" si="29">P53/1000/H53</f>
        <v>2.0915000000000002E-4</v>
      </c>
      <c r="R53" s="9">
        <f t="shared" si="27"/>
        <v>2.808988764044944</v>
      </c>
      <c r="S53" s="144">
        <f t="shared" ref="S53:S59" si="30">5*N53</f>
        <v>890</v>
      </c>
      <c r="T53" s="232">
        <v>50</v>
      </c>
      <c r="U53" s="144">
        <f t="shared" ref="U53:U59" si="31">T53*N53/1000</f>
        <v>8.9</v>
      </c>
      <c r="V53" s="232">
        <v>2</v>
      </c>
      <c r="W53" s="262">
        <v>43682</v>
      </c>
      <c r="X53" s="262">
        <v>43683</v>
      </c>
      <c r="Y53" s="228">
        <v>162</v>
      </c>
      <c r="Z53" s="21"/>
    </row>
    <row r="54" spans="1:26" x14ac:dyDescent="0.2">
      <c r="A54" s="20" t="s">
        <v>75</v>
      </c>
      <c r="B54" s="3" t="s">
        <v>86</v>
      </c>
      <c r="C54" s="10">
        <v>343</v>
      </c>
      <c r="D54" s="3" t="s">
        <v>6</v>
      </c>
      <c r="E54" s="3" t="s">
        <v>7</v>
      </c>
      <c r="F54" s="3" t="s">
        <v>67</v>
      </c>
      <c r="G54" s="3" t="s">
        <v>11</v>
      </c>
      <c r="H54" s="71">
        <v>50</v>
      </c>
      <c r="I54" s="5">
        <v>43656</v>
      </c>
      <c r="J54" s="6">
        <v>3</v>
      </c>
      <c r="K54" s="5">
        <v>43661</v>
      </c>
      <c r="L54" s="6">
        <v>2</v>
      </c>
      <c r="M54" s="3">
        <f>50-5+100-1-50</f>
        <v>94</v>
      </c>
      <c r="N54" s="3">
        <v>146</v>
      </c>
      <c r="O54" s="7">
        <f t="shared" si="0"/>
        <v>13724</v>
      </c>
      <c r="P54" s="73">
        <f t="shared" si="28"/>
        <v>13.724</v>
      </c>
      <c r="Q54" s="75">
        <f t="shared" si="29"/>
        <v>2.7448000000000001E-4</v>
      </c>
      <c r="R54" s="9">
        <f t="shared" si="27"/>
        <v>3.4246575342465753</v>
      </c>
      <c r="S54" s="144">
        <f t="shared" si="30"/>
        <v>730</v>
      </c>
      <c r="T54" s="232">
        <v>50</v>
      </c>
      <c r="U54" s="144">
        <f t="shared" si="31"/>
        <v>7.3</v>
      </c>
      <c r="V54" s="232">
        <v>2</v>
      </c>
      <c r="W54" s="262">
        <v>43682</v>
      </c>
      <c r="X54" s="262">
        <v>43683</v>
      </c>
      <c r="Y54" s="228">
        <v>114</v>
      </c>
      <c r="Z54" s="21"/>
    </row>
    <row r="55" spans="1:26" x14ac:dyDescent="0.2">
      <c r="A55" s="20" t="s">
        <v>75</v>
      </c>
      <c r="B55" s="3" t="s">
        <v>86</v>
      </c>
      <c r="C55" s="10">
        <v>344</v>
      </c>
      <c r="D55" s="3" t="s">
        <v>6</v>
      </c>
      <c r="E55" s="3" t="s">
        <v>7</v>
      </c>
      <c r="F55" s="3" t="s">
        <v>68</v>
      </c>
      <c r="G55" s="3" t="s">
        <v>11</v>
      </c>
      <c r="H55" s="71">
        <v>40</v>
      </c>
      <c r="I55" s="5">
        <v>43656</v>
      </c>
      <c r="J55" s="6">
        <v>5</v>
      </c>
      <c r="K55" s="5">
        <v>43661</v>
      </c>
      <c r="L55" s="6">
        <v>2</v>
      </c>
      <c r="M55" s="3">
        <f>150-1-50</f>
        <v>99</v>
      </c>
      <c r="N55" s="3">
        <v>28.4</v>
      </c>
      <c r="O55" s="7">
        <f t="shared" si="0"/>
        <v>2811.6</v>
      </c>
      <c r="P55" s="73">
        <f t="shared" si="28"/>
        <v>2.8115999999999999</v>
      </c>
      <c r="Q55" s="75">
        <f t="shared" si="29"/>
        <v>7.0290000000000006E-5</v>
      </c>
      <c r="R55" s="9">
        <f t="shared" si="27"/>
        <v>17.605633802816904</v>
      </c>
      <c r="S55" s="144">
        <f t="shared" si="30"/>
        <v>142</v>
      </c>
      <c r="T55" s="232">
        <v>50</v>
      </c>
      <c r="U55" s="144">
        <f t="shared" si="31"/>
        <v>1.42</v>
      </c>
      <c r="V55" s="232">
        <v>4</v>
      </c>
      <c r="W55" s="262">
        <v>43682</v>
      </c>
      <c r="X55" s="262">
        <v>43683</v>
      </c>
      <c r="Y55" s="228"/>
      <c r="Z55" s="21"/>
    </row>
    <row r="56" spans="1:26" x14ac:dyDescent="0.2">
      <c r="A56" s="20" t="s">
        <v>75</v>
      </c>
      <c r="B56" s="3" t="s">
        <v>86</v>
      </c>
      <c r="C56" s="10">
        <v>345</v>
      </c>
      <c r="D56" s="3" t="s">
        <v>6</v>
      </c>
      <c r="E56" s="3" t="s">
        <v>7</v>
      </c>
      <c r="F56" s="3" t="s">
        <v>69</v>
      </c>
      <c r="G56" s="3" t="s">
        <v>11</v>
      </c>
      <c r="H56" s="71">
        <v>70</v>
      </c>
      <c r="I56" s="5">
        <v>43656</v>
      </c>
      <c r="J56" s="6">
        <v>5</v>
      </c>
      <c r="K56" s="5">
        <v>43661</v>
      </c>
      <c r="L56" s="6">
        <v>2</v>
      </c>
      <c r="M56" s="3">
        <f>150-1+50-50</f>
        <v>149</v>
      </c>
      <c r="N56" s="3" t="s">
        <v>81</v>
      </c>
      <c r="O56" s="8" t="s">
        <v>82</v>
      </c>
      <c r="P56" s="73" t="e">
        <f t="shared" si="28"/>
        <v>#VALUE!</v>
      </c>
      <c r="Q56" s="75" t="e">
        <f t="shared" si="29"/>
        <v>#VALUE!</v>
      </c>
      <c r="R56" s="9" t="e">
        <f t="shared" si="27"/>
        <v>#VALUE!</v>
      </c>
      <c r="S56" s="144" t="e">
        <f t="shared" si="30"/>
        <v>#VALUE!</v>
      </c>
      <c r="T56" s="232">
        <v>50</v>
      </c>
      <c r="U56" s="144" t="e">
        <f t="shared" si="31"/>
        <v>#VALUE!</v>
      </c>
      <c r="V56" s="232">
        <v>4</v>
      </c>
      <c r="W56" s="262">
        <v>43682</v>
      </c>
      <c r="X56" s="262"/>
      <c r="Y56" s="228"/>
      <c r="Z56" s="21" t="s">
        <v>298</v>
      </c>
    </row>
    <row r="57" spans="1:26" x14ac:dyDescent="0.2">
      <c r="A57" s="20" t="s">
        <v>75</v>
      </c>
      <c r="B57" s="3" t="s">
        <v>86</v>
      </c>
      <c r="C57" s="10">
        <v>346</v>
      </c>
      <c r="D57" s="3" t="s">
        <v>6</v>
      </c>
      <c r="E57" s="3" t="s">
        <v>7</v>
      </c>
      <c r="F57" s="3" t="s">
        <v>70</v>
      </c>
      <c r="G57" s="3" t="s">
        <v>11</v>
      </c>
      <c r="H57" s="71">
        <v>20</v>
      </c>
      <c r="I57" s="5">
        <v>43658</v>
      </c>
      <c r="J57" s="6">
        <v>5</v>
      </c>
      <c r="K57" s="5">
        <v>43662</v>
      </c>
      <c r="L57" s="6">
        <v>3</v>
      </c>
      <c r="M57" s="3">
        <f>150-1-50</f>
        <v>99</v>
      </c>
      <c r="N57" s="3">
        <v>74</v>
      </c>
      <c r="O57" s="7">
        <f t="shared" si="0"/>
        <v>7326</v>
      </c>
      <c r="P57" s="73">
        <f t="shared" si="28"/>
        <v>7.3259999999999996</v>
      </c>
      <c r="Q57" s="75">
        <f t="shared" si="29"/>
        <v>3.6630000000000001E-4</v>
      </c>
      <c r="R57" s="9">
        <f t="shared" si="27"/>
        <v>6.756756756756757</v>
      </c>
      <c r="S57" s="144">
        <f t="shared" si="30"/>
        <v>370</v>
      </c>
      <c r="T57" s="232">
        <v>50</v>
      </c>
      <c r="U57" s="144">
        <f t="shared" si="31"/>
        <v>3.7</v>
      </c>
      <c r="V57" s="232">
        <v>2</v>
      </c>
      <c r="W57" s="262">
        <v>43682</v>
      </c>
      <c r="X57" s="262">
        <v>43683</v>
      </c>
      <c r="Y57" s="228">
        <v>43.6</v>
      </c>
      <c r="Z57" s="21"/>
    </row>
    <row r="58" spans="1:26" x14ac:dyDescent="0.2">
      <c r="A58" s="20" t="s">
        <v>75</v>
      </c>
      <c r="B58" s="3" t="s">
        <v>86</v>
      </c>
      <c r="C58" s="10">
        <v>347</v>
      </c>
      <c r="D58" s="3" t="s">
        <v>6</v>
      </c>
      <c r="E58" s="3" t="s">
        <v>7</v>
      </c>
      <c r="F58" s="3" t="s">
        <v>71</v>
      </c>
      <c r="G58" s="3" t="s">
        <v>11</v>
      </c>
      <c r="H58" s="71">
        <v>10</v>
      </c>
      <c r="I58" s="5">
        <v>43658</v>
      </c>
      <c r="J58" s="6">
        <v>6</v>
      </c>
      <c r="K58" s="5">
        <v>43662</v>
      </c>
      <c r="L58" s="6">
        <v>3</v>
      </c>
      <c r="M58" s="3">
        <f>150-1-50</f>
        <v>99</v>
      </c>
      <c r="N58" s="3">
        <v>89.8</v>
      </c>
      <c r="O58" s="7">
        <f t="shared" si="0"/>
        <v>8890.1999999999989</v>
      </c>
      <c r="P58" s="73">
        <f t="shared" si="28"/>
        <v>8.8901999999999983</v>
      </c>
      <c r="Q58" s="75">
        <f t="shared" si="29"/>
        <v>8.8901999999999991E-4</v>
      </c>
      <c r="R58" s="9">
        <f t="shared" si="27"/>
        <v>5.56792873051225</v>
      </c>
      <c r="S58" s="144">
        <f t="shared" si="30"/>
        <v>449</v>
      </c>
      <c r="T58" s="232">
        <v>50</v>
      </c>
      <c r="U58" s="144">
        <f t="shared" si="31"/>
        <v>4.49</v>
      </c>
      <c r="V58" s="232">
        <v>2</v>
      </c>
      <c r="W58" s="262">
        <v>43682</v>
      </c>
      <c r="X58" s="262">
        <v>43683</v>
      </c>
      <c r="Y58" s="228">
        <v>69</v>
      </c>
      <c r="Z58" s="21"/>
    </row>
    <row r="59" spans="1:26" x14ac:dyDescent="0.2">
      <c r="A59" s="20" t="s">
        <v>75</v>
      </c>
      <c r="B59" s="3" t="s">
        <v>86</v>
      </c>
      <c r="C59" s="10">
        <v>348</v>
      </c>
      <c r="D59" s="3" t="s">
        <v>6</v>
      </c>
      <c r="E59" s="3" t="s">
        <v>7</v>
      </c>
      <c r="F59" s="3" t="s">
        <v>72</v>
      </c>
      <c r="G59" s="3" t="s">
        <v>11</v>
      </c>
      <c r="H59" s="71">
        <v>50</v>
      </c>
      <c r="I59" s="5">
        <v>43658</v>
      </c>
      <c r="J59" s="6">
        <v>6</v>
      </c>
      <c r="K59" s="5">
        <v>43662</v>
      </c>
      <c r="L59" s="6">
        <v>4</v>
      </c>
      <c r="M59" s="3">
        <f>150-1-50</f>
        <v>99</v>
      </c>
      <c r="N59" s="3">
        <v>51.4</v>
      </c>
      <c r="O59" s="7">
        <f t="shared" si="0"/>
        <v>5088.5999999999995</v>
      </c>
      <c r="P59" s="73">
        <f t="shared" si="28"/>
        <v>5.0885999999999996</v>
      </c>
      <c r="Q59" s="75">
        <f t="shared" si="29"/>
        <v>1.0177199999999999E-4</v>
      </c>
      <c r="R59" s="9">
        <f t="shared" si="27"/>
        <v>9.7276264591439698</v>
      </c>
      <c r="S59" s="144">
        <f t="shared" si="30"/>
        <v>257</v>
      </c>
      <c r="T59" s="232">
        <v>50</v>
      </c>
      <c r="U59" s="144">
        <f t="shared" si="31"/>
        <v>2.57</v>
      </c>
      <c r="V59" s="232">
        <v>4</v>
      </c>
      <c r="W59" s="262">
        <v>43682</v>
      </c>
      <c r="X59" s="262">
        <v>43683</v>
      </c>
      <c r="Y59" s="228"/>
      <c r="Z59" s="21"/>
    </row>
    <row r="60" spans="1:26" ht="17" thickBot="1" x14ac:dyDescent="0.25">
      <c r="A60" s="22" t="s">
        <v>75</v>
      </c>
      <c r="B60" s="23" t="s">
        <v>86</v>
      </c>
      <c r="C60" s="24">
        <v>349</v>
      </c>
      <c r="D60" s="23" t="s">
        <v>6</v>
      </c>
      <c r="E60" s="23" t="s">
        <v>7</v>
      </c>
      <c r="F60" s="23" t="s">
        <v>73</v>
      </c>
      <c r="G60" s="23" t="s">
        <v>11</v>
      </c>
      <c r="H60" s="72">
        <v>10</v>
      </c>
      <c r="I60" s="25">
        <v>43658</v>
      </c>
      <c r="J60" s="26">
        <v>7</v>
      </c>
      <c r="K60" s="25">
        <v>43662</v>
      </c>
      <c r="L60" s="26">
        <v>4</v>
      </c>
      <c r="M60" s="23">
        <f>150-1-50</f>
        <v>99</v>
      </c>
      <c r="N60" s="23">
        <v>55.4</v>
      </c>
      <c r="O60" s="27">
        <f t="shared" si="0"/>
        <v>5484.5999999999995</v>
      </c>
      <c r="P60" s="74">
        <f>O60/1000</f>
        <v>5.4845999999999995</v>
      </c>
      <c r="Q60" s="76">
        <f>P60/1000/H60</f>
        <v>5.4845999999999996E-4</v>
      </c>
      <c r="R60" s="28">
        <f t="shared" si="27"/>
        <v>9.025270758122744</v>
      </c>
      <c r="S60" s="145">
        <f>5*N60</f>
        <v>277</v>
      </c>
      <c r="T60" s="233">
        <v>50</v>
      </c>
      <c r="U60" s="145">
        <f>T60*N60/1000</f>
        <v>2.77</v>
      </c>
      <c r="V60" s="233">
        <v>5</v>
      </c>
      <c r="W60" s="269">
        <v>43683</v>
      </c>
      <c r="X60" s="262">
        <v>43683</v>
      </c>
      <c r="Y60" s="229"/>
      <c r="Z60" s="29"/>
    </row>
    <row r="61" spans="1:26" x14ac:dyDescent="0.2">
      <c r="O61" s="67"/>
      <c r="P61" s="67"/>
      <c r="Q61" s="67"/>
    </row>
    <row r="62" spans="1:26" x14ac:dyDescent="0.2">
      <c r="Q62" s="77">
        <f>AVERAGE(Q2:Q7,Q9:Q10,Q12:Q14,Q16:Q20,Q22:Q23,Q29:Q30,Q32:Q40,Q42:Q45,Q47:Q55,Q57:Q60)</f>
        <v>3.2605479047619052E-4</v>
      </c>
      <c r="U62" s="2">
        <f>74+52</f>
        <v>126</v>
      </c>
      <c r="W62" s="2">
        <f>COUNTA(W2:W60)</f>
        <v>52</v>
      </c>
    </row>
  </sheetData>
  <pageMargins left="0.7" right="0.7" top="0.75" bottom="0.75" header="0.3" footer="0.3"/>
  <pageSetup scale="41" fitToHeight="2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DF2D4-8A42-C84A-86DB-831D85844635}">
  <sheetPr>
    <pageSetUpPr fitToPage="1"/>
  </sheetPr>
  <dimension ref="A1:AE114"/>
  <sheetViews>
    <sheetView tabSelected="1" topLeftCell="S1" workbookViewId="0">
      <selection activeCell="X40" sqref="X40"/>
    </sheetView>
  </sheetViews>
  <sheetFormatPr baseColWidth="10" defaultRowHeight="16" x14ac:dyDescent="0.2"/>
  <cols>
    <col min="1" max="1" width="18.6640625" style="175" hidden="1" customWidth="1"/>
    <col min="2" max="2" width="10.83203125" style="175"/>
    <col min="3" max="3" width="16.5" style="175" customWidth="1"/>
    <col min="4" max="4" width="26.1640625" style="175" customWidth="1"/>
    <col min="5" max="5" width="12.6640625" style="175" customWidth="1"/>
    <col min="6" max="6" width="16.6640625" style="179" customWidth="1"/>
    <col min="7" max="7" width="16.1640625" style="175" hidden="1" customWidth="1"/>
    <col min="8" max="8" width="16" style="179" customWidth="1"/>
    <col min="9" max="9" width="10.83203125" style="179" customWidth="1"/>
    <col min="10" max="10" width="11.33203125" style="175" customWidth="1"/>
    <col min="11" max="11" width="12.83203125" style="179" customWidth="1"/>
    <col min="12" max="12" width="10.83203125" style="179" customWidth="1"/>
    <col min="13" max="13" width="12" style="175" customWidth="1"/>
    <col min="14" max="14" width="10.5" style="206" customWidth="1"/>
    <col min="15" max="15" width="9.83203125" style="175" customWidth="1"/>
    <col min="16" max="16" width="12.83203125" style="175" customWidth="1"/>
    <col min="17" max="17" width="12.33203125" style="175" customWidth="1"/>
    <col min="18" max="18" width="12.6640625" style="175" customWidth="1"/>
    <col min="19" max="19" width="17.6640625" style="175" customWidth="1"/>
    <col min="20" max="21" width="10.83203125" style="175" customWidth="1"/>
    <col min="22" max="22" width="13.1640625" style="175" customWidth="1"/>
    <col min="23" max="23" width="13.1640625" style="218" customWidth="1"/>
    <col min="24" max="24" width="13.1640625" style="103" customWidth="1"/>
    <col min="25" max="25" width="15.5" style="80" customWidth="1"/>
    <col min="26" max="26" width="15.5" style="103" customWidth="1"/>
    <col min="27" max="27" width="15.5" style="80" customWidth="1"/>
    <col min="28" max="28" width="15.5" style="103" customWidth="1"/>
    <col min="29" max="29" width="15.5" style="80" customWidth="1"/>
    <col min="30" max="30" width="18.1640625" style="95" customWidth="1"/>
    <col min="31" max="31" width="36" style="175" customWidth="1"/>
    <col min="32" max="32" width="12" style="175" customWidth="1"/>
    <col min="33" max="16384" width="10.83203125" style="175"/>
  </cols>
  <sheetData>
    <row r="1" spans="1:31" s="38" customFormat="1" ht="61" customHeight="1" thickBot="1" x14ac:dyDescent="0.3">
      <c r="A1" s="39" t="s">
        <v>226</v>
      </c>
      <c r="B1" s="40" t="s">
        <v>243</v>
      </c>
      <c r="C1" s="40" t="s">
        <v>89</v>
      </c>
      <c r="D1" s="40" t="s">
        <v>18</v>
      </c>
      <c r="E1" s="40" t="s">
        <v>90</v>
      </c>
      <c r="F1" s="40" t="s">
        <v>8</v>
      </c>
      <c r="G1" s="41" t="s">
        <v>198</v>
      </c>
      <c r="H1" s="40" t="s">
        <v>199</v>
      </c>
      <c r="I1" s="40" t="s">
        <v>200</v>
      </c>
      <c r="J1" s="40" t="s">
        <v>269</v>
      </c>
      <c r="K1" s="40" t="s">
        <v>254</v>
      </c>
      <c r="L1" s="40" t="s">
        <v>241</v>
      </c>
      <c r="M1" s="40" t="s">
        <v>10</v>
      </c>
      <c r="N1" s="199" t="s">
        <v>230</v>
      </c>
      <c r="O1" s="40" t="s">
        <v>231</v>
      </c>
      <c r="P1" s="40" t="s">
        <v>229</v>
      </c>
      <c r="Q1" s="40" t="s">
        <v>228</v>
      </c>
      <c r="R1" s="40" t="s">
        <v>246</v>
      </c>
      <c r="S1" s="40" t="s">
        <v>245</v>
      </c>
      <c r="T1" s="40" t="s">
        <v>17</v>
      </c>
      <c r="U1" s="40" t="s">
        <v>88</v>
      </c>
      <c r="V1" s="40" t="s">
        <v>83</v>
      </c>
      <c r="W1" s="210" t="s">
        <v>250</v>
      </c>
      <c r="X1" s="135" t="s">
        <v>252</v>
      </c>
      <c r="Y1" s="119" t="s">
        <v>277</v>
      </c>
      <c r="Z1" s="135" t="s">
        <v>293</v>
      </c>
      <c r="AA1" s="119" t="s">
        <v>278</v>
      </c>
      <c r="AB1" s="135" t="s">
        <v>300</v>
      </c>
      <c r="AC1" s="119" t="s">
        <v>301</v>
      </c>
      <c r="AD1" s="127" t="s">
        <v>315</v>
      </c>
      <c r="AE1" s="40" t="s">
        <v>16</v>
      </c>
    </row>
    <row r="2" spans="1:31" ht="17" x14ac:dyDescent="0.2">
      <c r="A2" s="174" t="s">
        <v>227</v>
      </c>
      <c r="B2" s="42">
        <v>42879</v>
      </c>
      <c r="C2" s="43" t="s">
        <v>105</v>
      </c>
      <c r="D2" s="43" t="s">
        <v>37</v>
      </c>
      <c r="E2" s="43" t="s">
        <v>96</v>
      </c>
      <c r="F2" s="45" t="s">
        <v>130</v>
      </c>
      <c r="G2" s="43"/>
      <c r="H2" s="45"/>
      <c r="I2" s="45"/>
      <c r="J2" s="64">
        <v>43665</v>
      </c>
      <c r="K2" s="45">
        <v>401</v>
      </c>
      <c r="L2" s="45">
        <v>1</v>
      </c>
      <c r="M2" s="44">
        <v>100</v>
      </c>
      <c r="N2" s="200">
        <v>43665</v>
      </c>
      <c r="O2" s="44">
        <v>1</v>
      </c>
      <c r="P2" s="64">
        <v>43670</v>
      </c>
      <c r="Q2" s="44">
        <v>1</v>
      </c>
      <c r="R2" s="44">
        <f>1000-500</f>
        <v>500</v>
      </c>
      <c r="S2" s="44">
        <f>100-1-50</f>
        <v>49</v>
      </c>
      <c r="T2" s="91">
        <v>52</v>
      </c>
      <c r="U2" s="99">
        <f>T2*S2</f>
        <v>2548</v>
      </c>
      <c r="V2" s="82">
        <f>500/T2</f>
        <v>9.615384615384615</v>
      </c>
      <c r="W2" s="211">
        <f>T2*5</f>
        <v>260</v>
      </c>
      <c r="X2" s="136">
        <v>50</v>
      </c>
      <c r="Y2" s="120">
        <f>X2*T2/1000</f>
        <v>2.6</v>
      </c>
      <c r="Z2" s="136">
        <v>1</v>
      </c>
      <c r="AA2" s="223">
        <v>43677</v>
      </c>
      <c r="AB2" s="136">
        <v>50</v>
      </c>
      <c r="AC2" s="223">
        <v>43677</v>
      </c>
      <c r="AD2" s="128">
        <v>93.4</v>
      </c>
      <c r="AE2" s="46"/>
    </row>
    <row r="3" spans="1:31" ht="17" x14ac:dyDescent="0.2">
      <c r="A3" s="174" t="s">
        <v>227</v>
      </c>
      <c r="B3" s="47">
        <v>42886</v>
      </c>
      <c r="C3" s="48" t="s">
        <v>105</v>
      </c>
      <c r="D3" s="48" t="s">
        <v>37</v>
      </c>
      <c r="E3" s="48" t="s">
        <v>96</v>
      </c>
      <c r="F3" s="50" t="s">
        <v>147</v>
      </c>
      <c r="G3" s="48"/>
      <c r="H3" s="50"/>
      <c r="I3" s="50"/>
      <c r="J3" s="49"/>
      <c r="K3" s="50">
        <v>402</v>
      </c>
      <c r="L3" s="50">
        <v>1</v>
      </c>
      <c r="M3" s="49">
        <v>10</v>
      </c>
      <c r="N3" s="200">
        <v>43666</v>
      </c>
      <c r="O3" s="49">
        <v>3</v>
      </c>
      <c r="P3" s="62">
        <v>43672</v>
      </c>
      <c r="Q3" s="49">
        <v>2</v>
      </c>
      <c r="R3" s="49">
        <f>1000-500</f>
        <v>500</v>
      </c>
      <c r="S3" s="49">
        <f>75-1-50</f>
        <v>24</v>
      </c>
      <c r="T3" s="92">
        <v>140</v>
      </c>
      <c r="U3" s="100">
        <f>T3*S3</f>
        <v>3360</v>
      </c>
      <c r="V3" s="83">
        <f>500/T3</f>
        <v>3.5714285714285716</v>
      </c>
      <c r="W3" s="212">
        <f>T3*5</f>
        <v>700</v>
      </c>
      <c r="X3" s="137">
        <v>50</v>
      </c>
      <c r="Y3" s="121">
        <f>X3*T3/1000</f>
        <v>7</v>
      </c>
      <c r="Z3" s="137">
        <v>1</v>
      </c>
      <c r="AA3" s="224">
        <v>43677</v>
      </c>
      <c r="AB3" s="137">
        <v>50</v>
      </c>
      <c r="AC3" s="224">
        <v>43677</v>
      </c>
      <c r="AD3" s="129">
        <v>114</v>
      </c>
      <c r="AE3" s="51"/>
    </row>
    <row r="4" spans="1:31" ht="17" x14ac:dyDescent="0.2">
      <c r="A4" s="174" t="s">
        <v>227</v>
      </c>
      <c r="B4" s="47">
        <v>42905</v>
      </c>
      <c r="C4" s="48" t="s">
        <v>105</v>
      </c>
      <c r="D4" s="48" t="s">
        <v>37</v>
      </c>
      <c r="E4" s="48" t="s">
        <v>96</v>
      </c>
      <c r="F4" s="50" t="s">
        <v>191</v>
      </c>
      <c r="G4" s="48"/>
      <c r="H4" s="50"/>
      <c r="I4" s="50"/>
      <c r="J4" s="49"/>
      <c r="K4" s="50">
        <v>403</v>
      </c>
      <c r="L4" s="50">
        <v>1</v>
      </c>
      <c r="M4" s="49">
        <v>40</v>
      </c>
      <c r="N4" s="200">
        <v>43668</v>
      </c>
      <c r="O4" s="49">
        <v>5</v>
      </c>
      <c r="P4" s="62">
        <v>43672</v>
      </c>
      <c r="Q4" s="49">
        <v>3</v>
      </c>
      <c r="R4" s="49">
        <f t="shared" ref="R4:R11" si="0">1000-500</f>
        <v>500</v>
      </c>
      <c r="S4" s="49">
        <f>75-1-50</f>
        <v>24</v>
      </c>
      <c r="T4" s="92">
        <v>148</v>
      </c>
      <c r="U4" s="100">
        <f>T4*S4</f>
        <v>3552</v>
      </c>
      <c r="V4" s="83">
        <f>500/T4</f>
        <v>3.3783783783783785</v>
      </c>
      <c r="W4" s="212">
        <f t="shared" ref="W4:W15" si="1">T4*5</f>
        <v>740</v>
      </c>
      <c r="X4" s="137">
        <v>50</v>
      </c>
      <c r="Y4" s="121">
        <f t="shared" ref="Y4:Y14" si="2">X4*T4/1000</f>
        <v>7.4</v>
      </c>
      <c r="Z4" s="137">
        <v>3</v>
      </c>
      <c r="AA4" s="224">
        <v>43682</v>
      </c>
      <c r="AB4" s="137">
        <v>50</v>
      </c>
      <c r="AC4" s="262">
        <v>43683</v>
      </c>
      <c r="AD4" s="129">
        <v>136</v>
      </c>
      <c r="AE4" s="51"/>
    </row>
    <row r="5" spans="1:31" ht="17" x14ac:dyDescent="0.2">
      <c r="A5" s="174" t="s">
        <v>227</v>
      </c>
      <c r="B5" s="47">
        <v>42915</v>
      </c>
      <c r="C5" s="48" t="s">
        <v>105</v>
      </c>
      <c r="D5" s="48" t="s">
        <v>37</v>
      </c>
      <c r="E5" s="48" t="s">
        <v>96</v>
      </c>
      <c r="F5" s="50" t="s">
        <v>196</v>
      </c>
      <c r="G5" s="48"/>
      <c r="H5" s="50"/>
      <c r="I5" s="50"/>
      <c r="J5" s="49"/>
      <c r="K5" s="50">
        <v>404</v>
      </c>
      <c r="L5" s="50">
        <v>1</v>
      </c>
      <c r="M5" s="49">
        <v>110</v>
      </c>
      <c r="N5" s="200">
        <v>43668</v>
      </c>
      <c r="O5" s="49">
        <v>6</v>
      </c>
      <c r="P5" s="62">
        <v>43672</v>
      </c>
      <c r="Q5" s="49">
        <v>3</v>
      </c>
      <c r="R5" s="49">
        <f>1000-500-250</f>
        <v>250</v>
      </c>
      <c r="S5" s="49">
        <f>75-1-50</f>
        <v>24</v>
      </c>
      <c r="T5" s="92">
        <v>95.2</v>
      </c>
      <c r="U5" s="100">
        <f>T5*S5</f>
        <v>2284.8000000000002</v>
      </c>
      <c r="V5" s="83">
        <f>500/T5</f>
        <v>5.2521008403361344</v>
      </c>
      <c r="W5" s="212">
        <f t="shared" si="1"/>
        <v>476</v>
      </c>
      <c r="X5" s="137">
        <v>50</v>
      </c>
      <c r="Y5" s="121">
        <f t="shared" si="2"/>
        <v>4.76</v>
      </c>
      <c r="Z5" s="137">
        <v>3</v>
      </c>
      <c r="AA5" s="224">
        <v>43682</v>
      </c>
      <c r="AB5" s="137">
        <v>50</v>
      </c>
      <c r="AC5" s="262">
        <v>43683</v>
      </c>
      <c r="AD5" s="129">
        <v>112</v>
      </c>
      <c r="AE5" s="51"/>
    </row>
    <row r="6" spans="1:31" ht="17" hidden="1" x14ac:dyDescent="0.2">
      <c r="A6" s="174"/>
      <c r="B6" s="47">
        <v>42915</v>
      </c>
      <c r="C6" s="48" t="s">
        <v>105</v>
      </c>
      <c r="D6" s="48" t="s">
        <v>37</v>
      </c>
      <c r="E6" s="48" t="s">
        <v>96</v>
      </c>
      <c r="F6" s="50" t="s">
        <v>196</v>
      </c>
      <c r="G6" s="48"/>
      <c r="H6" s="50"/>
      <c r="I6" s="50"/>
      <c r="J6" s="49"/>
      <c r="K6" s="50" t="s">
        <v>253</v>
      </c>
      <c r="L6" s="50">
        <v>1</v>
      </c>
      <c r="M6" s="49">
        <v>110</v>
      </c>
      <c r="N6" s="200">
        <v>43668</v>
      </c>
      <c r="O6" s="49">
        <v>6</v>
      </c>
      <c r="P6" s="62">
        <v>43675</v>
      </c>
      <c r="Q6" s="49">
        <v>7</v>
      </c>
      <c r="R6" s="49">
        <f>1000-500-250</f>
        <v>250</v>
      </c>
      <c r="S6" s="49">
        <f>60-1</f>
        <v>59</v>
      </c>
      <c r="T6" s="92">
        <v>48.6</v>
      </c>
      <c r="U6" s="100">
        <f>T6*S6</f>
        <v>2867.4</v>
      </c>
      <c r="V6" s="83">
        <f>500/T6</f>
        <v>10.288065843621398</v>
      </c>
      <c r="W6" s="212">
        <f t="shared" ref="W6" si="3">T6*5</f>
        <v>243</v>
      </c>
      <c r="X6" s="137">
        <v>50</v>
      </c>
      <c r="Y6" s="121">
        <f t="shared" si="2"/>
        <v>2.4300000000000002</v>
      </c>
      <c r="Z6" s="137"/>
      <c r="AA6" s="121"/>
      <c r="AB6" s="137">
        <v>50</v>
      </c>
      <c r="AC6" s="121"/>
      <c r="AD6" s="129"/>
      <c r="AE6" s="51"/>
    </row>
    <row r="7" spans="1:31" ht="17" x14ac:dyDescent="0.2">
      <c r="A7" s="174" t="s">
        <v>227</v>
      </c>
      <c r="B7" s="47">
        <v>42881</v>
      </c>
      <c r="C7" s="48" t="s">
        <v>112</v>
      </c>
      <c r="D7" s="48" t="s">
        <v>37</v>
      </c>
      <c r="E7" s="48" t="s">
        <v>101</v>
      </c>
      <c r="F7" s="50" t="s">
        <v>139</v>
      </c>
      <c r="G7" s="48"/>
      <c r="H7" s="50"/>
      <c r="I7" s="50"/>
      <c r="J7" s="62">
        <v>43665</v>
      </c>
      <c r="K7" s="50">
        <v>411</v>
      </c>
      <c r="L7" s="50">
        <v>1</v>
      </c>
      <c r="M7" s="49">
        <v>10</v>
      </c>
      <c r="N7" s="200">
        <v>43665</v>
      </c>
      <c r="O7" s="49">
        <v>1</v>
      </c>
      <c r="P7" s="62">
        <v>43670</v>
      </c>
      <c r="Q7" s="49">
        <v>1</v>
      </c>
      <c r="R7" s="49">
        <f t="shared" si="0"/>
        <v>500</v>
      </c>
      <c r="S7" s="49">
        <f>100-1-50</f>
        <v>49</v>
      </c>
      <c r="T7" s="92">
        <v>57.2</v>
      </c>
      <c r="U7" s="100">
        <f>T7*S7</f>
        <v>2802.8</v>
      </c>
      <c r="V7" s="83">
        <f>500/T7</f>
        <v>8.7412587412587417</v>
      </c>
      <c r="W7" s="212">
        <f t="shared" si="1"/>
        <v>286</v>
      </c>
      <c r="X7" s="137">
        <v>50</v>
      </c>
      <c r="Y7" s="121">
        <f t="shared" si="2"/>
        <v>2.86</v>
      </c>
      <c r="Z7" s="137">
        <v>1</v>
      </c>
      <c r="AA7" s="224">
        <v>43677</v>
      </c>
      <c r="AB7" s="137">
        <v>50</v>
      </c>
      <c r="AC7" s="224">
        <v>43677</v>
      </c>
      <c r="AD7" s="129">
        <v>72.599999999999994</v>
      </c>
      <c r="AE7" s="51"/>
    </row>
    <row r="8" spans="1:31" ht="17" x14ac:dyDescent="0.2">
      <c r="A8" s="174" t="s">
        <v>227</v>
      </c>
      <c r="B8" s="47">
        <v>42882</v>
      </c>
      <c r="C8" s="48" t="s">
        <v>112</v>
      </c>
      <c r="D8" s="48" t="s">
        <v>37</v>
      </c>
      <c r="E8" s="48" t="s">
        <v>101</v>
      </c>
      <c r="F8" s="50" t="s">
        <v>143</v>
      </c>
      <c r="G8" s="48" t="s">
        <v>211</v>
      </c>
      <c r="H8" s="50"/>
      <c r="I8" s="50"/>
      <c r="J8" s="49"/>
      <c r="K8" s="50">
        <v>412</v>
      </c>
      <c r="L8" s="50">
        <v>1</v>
      </c>
      <c r="M8" s="49">
        <v>10</v>
      </c>
      <c r="N8" s="200">
        <v>43666</v>
      </c>
      <c r="O8" s="49">
        <v>3</v>
      </c>
      <c r="P8" s="62">
        <v>43672</v>
      </c>
      <c r="Q8" s="49">
        <v>2</v>
      </c>
      <c r="R8" s="49">
        <f t="shared" si="0"/>
        <v>500</v>
      </c>
      <c r="S8" s="49">
        <f>75-1-50</f>
        <v>24</v>
      </c>
      <c r="T8" s="92">
        <v>60.8</v>
      </c>
      <c r="U8" s="100">
        <f>T8*S8</f>
        <v>1459.1999999999998</v>
      </c>
      <c r="V8" s="83">
        <f>500/T8</f>
        <v>8.2236842105263168</v>
      </c>
      <c r="W8" s="212">
        <f t="shared" si="1"/>
        <v>304</v>
      </c>
      <c r="X8" s="137">
        <v>50</v>
      </c>
      <c r="Y8" s="121">
        <f t="shared" si="2"/>
        <v>3.04</v>
      </c>
      <c r="Z8" s="137">
        <v>1</v>
      </c>
      <c r="AA8" s="224">
        <v>43677</v>
      </c>
      <c r="AB8" s="137">
        <v>50</v>
      </c>
      <c r="AC8" s="224">
        <v>43677</v>
      </c>
      <c r="AD8" s="129">
        <v>31.2</v>
      </c>
      <c r="AE8" s="51"/>
    </row>
    <row r="9" spans="1:31" ht="17" x14ac:dyDescent="0.2">
      <c r="A9" s="174" t="s">
        <v>227</v>
      </c>
      <c r="B9" s="47">
        <v>42896</v>
      </c>
      <c r="C9" s="48" t="s">
        <v>112</v>
      </c>
      <c r="D9" s="48" t="s">
        <v>37</v>
      </c>
      <c r="E9" s="48" t="s">
        <v>101</v>
      </c>
      <c r="F9" s="50" t="s">
        <v>174</v>
      </c>
      <c r="G9" s="48"/>
      <c r="H9" s="50"/>
      <c r="I9" s="50"/>
      <c r="J9" s="49"/>
      <c r="K9" s="50">
        <v>413</v>
      </c>
      <c r="L9" s="50">
        <v>1</v>
      </c>
      <c r="M9" s="49">
        <v>80</v>
      </c>
      <c r="N9" s="200">
        <v>43668</v>
      </c>
      <c r="O9" s="49">
        <v>7</v>
      </c>
      <c r="P9" s="62">
        <v>43672</v>
      </c>
      <c r="Q9" s="49">
        <v>4</v>
      </c>
      <c r="R9" s="49">
        <f t="shared" si="0"/>
        <v>500</v>
      </c>
      <c r="S9" s="49">
        <f>75-1-50</f>
        <v>24</v>
      </c>
      <c r="T9" s="92">
        <v>91.4</v>
      </c>
      <c r="U9" s="100">
        <f>T9*S9</f>
        <v>2193.6000000000004</v>
      </c>
      <c r="V9" s="83">
        <f>500/T9</f>
        <v>5.4704595185995624</v>
      </c>
      <c r="W9" s="212">
        <f t="shared" si="1"/>
        <v>457</v>
      </c>
      <c r="X9" s="137">
        <v>50</v>
      </c>
      <c r="Y9" s="121">
        <f t="shared" si="2"/>
        <v>4.57</v>
      </c>
      <c r="Z9" s="137">
        <v>3</v>
      </c>
      <c r="AA9" s="224">
        <v>43682</v>
      </c>
      <c r="AB9" s="137">
        <v>50</v>
      </c>
      <c r="AC9" s="262">
        <v>43683</v>
      </c>
      <c r="AD9" s="129"/>
      <c r="AE9" s="51"/>
    </row>
    <row r="10" spans="1:31" ht="17" x14ac:dyDescent="0.2">
      <c r="A10" s="174" t="s">
        <v>227</v>
      </c>
      <c r="B10" s="47">
        <v>42898</v>
      </c>
      <c r="C10" s="48" t="s">
        <v>112</v>
      </c>
      <c r="D10" s="48" t="s">
        <v>37</v>
      </c>
      <c r="E10" s="48" t="s">
        <v>101</v>
      </c>
      <c r="F10" s="50" t="s">
        <v>176</v>
      </c>
      <c r="G10" s="48" t="s">
        <v>217</v>
      </c>
      <c r="H10" s="50"/>
      <c r="I10" s="50"/>
      <c r="J10" s="49"/>
      <c r="K10" s="50">
        <v>414</v>
      </c>
      <c r="L10" s="50">
        <v>1</v>
      </c>
      <c r="M10" s="49">
        <v>20</v>
      </c>
      <c r="N10" s="200">
        <v>43669</v>
      </c>
      <c r="O10" s="49">
        <v>8</v>
      </c>
      <c r="P10" s="62">
        <v>43672</v>
      </c>
      <c r="Q10" s="49">
        <v>4</v>
      </c>
      <c r="R10" s="49">
        <f t="shared" si="0"/>
        <v>500</v>
      </c>
      <c r="S10" s="49">
        <f>75-1-50</f>
        <v>24</v>
      </c>
      <c r="T10" s="92">
        <v>136</v>
      </c>
      <c r="U10" s="100">
        <f>T10*S10</f>
        <v>3264</v>
      </c>
      <c r="V10" s="83">
        <f>500/T10</f>
        <v>3.6764705882352939</v>
      </c>
      <c r="W10" s="212">
        <f t="shared" si="1"/>
        <v>680</v>
      </c>
      <c r="X10" s="137">
        <v>50</v>
      </c>
      <c r="Y10" s="121">
        <f t="shared" si="2"/>
        <v>6.8</v>
      </c>
      <c r="Z10" s="137">
        <v>3</v>
      </c>
      <c r="AA10" s="224">
        <v>43682</v>
      </c>
      <c r="AB10" s="137">
        <v>50</v>
      </c>
      <c r="AC10" s="262">
        <v>43683</v>
      </c>
      <c r="AD10" s="129"/>
      <c r="AE10" s="51"/>
    </row>
    <row r="11" spans="1:31" ht="17" x14ac:dyDescent="0.2">
      <c r="A11" s="174" t="s">
        <v>227</v>
      </c>
      <c r="B11" s="47">
        <v>42898</v>
      </c>
      <c r="C11" s="48" t="s">
        <v>118</v>
      </c>
      <c r="D11" s="48" t="s">
        <v>37</v>
      </c>
      <c r="E11" s="48" t="s">
        <v>103</v>
      </c>
      <c r="F11" s="50" t="s">
        <v>175</v>
      </c>
      <c r="G11" s="48" t="s">
        <v>216</v>
      </c>
      <c r="H11" s="50"/>
      <c r="I11" s="50"/>
      <c r="J11" s="62">
        <v>43666</v>
      </c>
      <c r="K11" s="50">
        <v>421</v>
      </c>
      <c r="L11" s="50">
        <v>1</v>
      </c>
      <c r="M11" s="49">
        <v>10</v>
      </c>
      <c r="N11" s="200">
        <v>43666</v>
      </c>
      <c r="O11" s="49">
        <v>2</v>
      </c>
      <c r="P11" s="62">
        <v>43672</v>
      </c>
      <c r="Q11" s="49">
        <v>2</v>
      </c>
      <c r="R11" s="49">
        <f t="shared" si="0"/>
        <v>500</v>
      </c>
      <c r="S11" s="49">
        <f>75-1-50</f>
        <v>24</v>
      </c>
      <c r="T11" s="92">
        <v>43</v>
      </c>
      <c r="U11" s="100">
        <f t="shared" ref="U11:U15" si="4">T11*S11</f>
        <v>1032</v>
      </c>
      <c r="V11" s="83">
        <f>500/T11</f>
        <v>11.627906976744185</v>
      </c>
      <c r="W11" s="212">
        <f t="shared" si="1"/>
        <v>215</v>
      </c>
      <c r="X11" s="137">
        <v>50</v>
      </c>
      <c r="Y11" s="121">
        <f t="shared" si="2"/>
        <v>2.15</v>
      </c>
      <c r="Z11" s="137">
        <v>1</v>
      </c>
      <c r="AA11" s="224">
        <v>43677</v>
      </c>
      <c r="AB11" s="137">
        <v>50</v>
      </c>
      <c r="AC11" s="224">
        <v>43677</v>
      </c>
      <c r="AD11" s="129">
        <v>57.6</v>
      </c>
      <c r="AE11" s="51"/>
    </row>
    <row r="12" spans="1:31" ht="17" hidden="1" x14ac:dyDescent="0.2">
      <c r="A12" s="174" t="s">
        <v>227</v>
      </c>
      <c r="B12" s="47">
        <v>42893</v>
      </c>
      <c r="C12" s="48" t="s">
        <v>117</v>
      </c>
      <c r="D12" s="48" t="s">
        <v>37</v>
      </c>
      <c r="E12" s="48" t="s">
        <v>93</v>
      </c>
      <c r="F12" s="50" t="s">
        <v>167</v>
      </c>
      <c r="G12" s="48"/>
      <c r="H12" s="50"/>
      <c r="I12" s="50"/>
      <c r="J12" s="62">
        <v>43666</v>
      </c>
      <c r="K12" s="50">
        <v>431</v>
      </c>
      <c r="L12" s="50">
        <v>1</v>
      </c>
      <c r="M12" s="49">
        <v>20</v>
      </c>
      <c r="N12" s="200">
        <v>43666</v>
      </c>
      <c r="O12" s="49">
        <v>2</v>
      </c>
      <c r="P12" s="62">
        <v>43672</v>
      </c>
      <c r="Q12" s="49">
        <v>2</v>
      </c>
      <c r="R12" s="49">
        <f>1000-500-250</f>
        <v>250</v>
      </c>
      <c r="S12" s="49">
        <f t="shared" ref="S12" si="5">75-1</f>
        <v>74</v>
      </c>
      <c r="T12" s="92">
        <v>43.4</v>
      </c>
      <c r="U12" s="100">
        <f t="shared" si="4"/>
        <v>3211.6</v>
      </c>
      <c r="V12" s="83">
        <f>500/T12</f>
        <v>11.520737327188941</v>
      </c>
      <c r="W12" s="212">
        <f t="shared" si="1"/>
        <v>217</v>
      </c>
      <c r="X12" s="137">
        <v>50</v>
      </c>
      <c r="Y12" s="121">
        <f t="shared" si="2"/>
        <v>2.17</v>
      </c>
      <c r="Z12" s="137"/>
      <c r="AA12" s="121"/>
      <c r="AB12" s="137">
        <v>50</v>
      </c>
      <c r="AC12" s="121"/>
      <c r="AD12" s="129"/>
      <c r="AE12" s="51"/>
    </row>
    <row r="13" spans="1:31" ht="17" x14ac:dyDescent="0.2">
      <c r="A13" s="174"/>
      <c r="B13" s="47">
        <v>42893</v>
      </c>
      <c r="C13" s="48" t="s">
        <v>117</v>
      </c>
      <c r="D13" s="48" t="s">
        <v>37</v>
      </c>
      <c r="E13" s="48" t="s">
        <v>93</v>
      </c>
      <c r="F13" s="50" t="s">
        <v>167</v>
      </c>
      <c r="G13" s="48"/>
      <c r="H13" s="50"/>
      <c r="I13" s="50"/>
      <c r="J13" s="62">
        <v>43666</v>
      </c>
      <c r="K13" s="50" t="s">
        <v>255</v>
      </c>
      <c r="L13" s="50">
        <v>1</v>
      </c>
      <c r="M13" s="49">
        <v>20</v>
      </c>
      <c r="N13" s="200">
        <v>43666</v>
      </c>
      <c r="O13" s="49">
        <v>2</v>
      </c>
      <c r="P13" s="62">
        <v>43675</v>
      </c>
      <c r="Q13" s="49">
        <v>7</v>
      </c>
      <c r="R13" s="49">
        <f>1000-500-250</f>
        <v>250</v>
      </c>
      <c r="S13" s="49">
        <f>60-1-50</f>
        <v>9</v>
      </c>
      <c r="T13" s="92">
        <v>61.2</v>
      </c>
      <c r="U13" s="100">
        <f t="shared" si="4"/>
        <v>550.80000000000007</v>
      </c>
      <c r="V13" s="83">
        <f>500/T13</f>
        <v>8.1699346405228752</v>
      </c>
      <c r="W13" s="212">
        <f t="shared" si="1"/>
        <v>306</v>
      </c>
      <c r="X13" s="137">
        <v>50</v>
      </c>
      <c r="Y13" s="121">
        <f t="shared" si="2"/>
        <v>3.06</v>
      </c>
      <c r="Z13" s="137">
        <v>1</v>
      </c>
      <c r="AA13" s="224">
        <v>43677</v>
      </c>
      <c r="AB13" s="137">
        <v>50</v>
      </c>
      <c r="AC13" s="224">
        <v>43677</v>
      </c>
      <c r="AD13" s="129">
        <v>83</v>
      </c>
      <c r="AE13" s="51"/>
    </row>
    <row r="14" spans="1:31" ht="17" x14ac:dyDescent="0.2">
      <c r="A14" s="174" t="s">
        <v>227</v>
      </c>
      <c r="B14" s="47">
        <v>42903</v>
      </c>
      <c r="C14" s="48" t="s">
        <v>117</v>
      </c>
      <c r="D14" s="48" t="s">
        <v>37</v>
      </c>
      <c r="E14" s="48" t="s">
        <v>93</v>
      </c>
      <c r="F14" s="50" t="s">
        <v>188</v>
      </c>
      <c r="G14" s="48"/>
      <c r="H14" s="50"/>
      <c r="I14" s="50"/>
      <c r="J14" s="49"/>
      <c r="K14" s="50">
        <v>432</v>
      </c>
      <c r="L14" s="50">
        <v>1</v>
      </c>
      <c r="M14" s="49">
        <v>50</v>
      </c>
      <c r="N14" s="200">
        <v>43668</v>
      </c>
      <c r="O14" s="49">
        <v>4</v>
      </c>
      <c r="P14" s="62">
        <v>43672</v>
      </c>
      <c r="Q14" s="49">
        <v>2</v>
      </c>
      <c r="R14" s="49">
        <f>1000-500-250</f>
        <v>250</v>
      </c>
      <c r="S14" s="49">
        <f>75-1-50</f>
        <v>24</v>
      </c>
      <c r="T14" s="92">
        <v>47.6</v>
      </c>
      <c r="U14" s="100">
        <f t="shared" si="4"/>
        <v>1142.4000000000001</v>
      </c>
      <c r="V14" s="83">
        <f>500/T14</f>
        <v>10.504201680672269</v>
      </c>
      <c r="W14" s="212">
        <f t="shared" si="1"/>
        <v>238</v>
      </c>
      <c r="X14" s="137">
        <v>50</v>
      </c>
      <c r="Y14" s="121">
        <f t="shared" si="2"/>
        <v>2.38</v>
      </c>
      <c r="Z14" s="137">
        <v>1</v>
      </c>
      <c r="AA14" s="224">
        <v>43677</v>
      </c>
      <c r="AB14" s="137">
        <v>50</v>
      </c>
      <c r="AC14" s="224">
        <v>43677</v>
      </c>
      <c r="AD14" s="129">
        <v>74</v>
      </c>
      <c r="AE14" s="51"/>
    </row>
    <row r="15" spans="1:31" ht="17" hidden="1" x14ac:dyDescent="0.2">
      <c r="A15" s="174"/>
      <c r="B15" s="47">
        <v>42903</v>
      </c>
      <c r="C15" s="48" t="s">
        <v>117</v>
      </c>
      <c r="D15" s="48" t="s">
        <v>37</v>
      </c>
      <c r="E15" s="48" t="s">
        <v>93</v>
      </c>
      <c r="F15" s="50" t="s">
        <v>188</v>
      </c>
      <c r="G15" s="48"/>
      <c r="H15" s="50"/>
      <c r="I15" s="50"/>
      <c r="J15" s="49"/>
      <c r="K15" s="50" t="s">
        <v>256</v>
      </c>
      <c r="L15" s="50">
        <v>1</v>
      </c>
      <c r="M15" s="49">
        <v>50</v>
      </c>
      <c r="N15" s="200">
        <v>43668</v>
      </c>
      <c r="O15" s="49">
        <v>4</v>
      </c>
      <c r="P15" s="62">
        <v>43675</v>
      </c>
      <c r="Q15" s="49">
        <v>7</v>
      </c>
      <c r="R15" s="49">
        <f>1000-500-250</f>
        <v>250</v>
      </c>
      <c r="S15" s="49">
        <f>60-1</f>
        <v>59</v>
      </c>
      <c r="T15" s="92">
        <v>42.6</v>
      </c>
      <c r="U15" s="100">
        <f t="shared" si="4"/>
        <v>2513.4</v>
      </c>
      <c r="V15" s="83">
        <f>500/T15</f>
        <v>11.737089201877934</v>
      </c>
      <c r="W15" s="212">
        <f t="shared" si="1"/>
        <v>213</v>
      </c>
      <c r="X15" s="137"/>
      <c r="Y15" s="121"/>
      <c r="Z15" s="137"/>
      <c r="AA15" s="121"/>
      <c r="AB15" s="137"/>
      <c r="AC15" s="121"/>
      <c r="AD15" s="129"/>
      <c r="AE15" s="51"/>
    </row>
    <row r="16" spans="1:31" s="198" customFormat="1" ht="17" hidden="1" x14ac:dyDescent="0.2">
      <c r="A16" s="196" t="s">
        <v>227</v>
      </c>
      <c r="B16" s="117">
        <v>42903</v>
      </c>
      <c r="C16" s="118" t="s">
        <v>112</v>
      </c>
      <c r="D16" s="118" t="s">
        <v>37</v>
      </c>
      <c r="E16" s="118" t="s">
        <v>93</v>
      </c>
      <c r="F16" s="110" t="s">
        <v>189</v>
      </c>
      <c r="G16" s="118" t="s">
        <v>222</v>
      </c>
      <c r="H16" s="110"/>
      <c r="I16" s="110"/>
      <c r="J16" s="111"/>
      <c r="K16" s="110">
        <v>433</v>
      </c>
      <c r="L16" s="110" t="s">
        <v>237</v>
      </c>
      <c r="M16" s="111" t="s">
        <v>237</v>
      </c>
      <c r="N16" s="204" t="s">
        <v>237</v>
      </c>
      <c r="O16" s="111" t="s">
        <v>237</v>
      </c>
      <c r="P16" s="111" t="s">
        <v>237</v>
      </c>
      <c r="Q16" s="111" t="s">
        <v>237</v>
      </c>
      <c r="R16" s="111" t="s">
        <v>237</v>
      </c>
      <c r="S16" s="111" t="s">
        <v>237</v>
      </c>
      <c r="T16" s="113" t="s">
        <v>237</v>
      </c>
      <c r="U16" s="114" t="s">
        <v>237</v>
      </c>
      <c r="V16" s="115" t="s">
        <v>237</v>
      </c>
      <c r="W16" s="213" t="s">
        <v>237</v>
      </c>
      <c r="X16" s="139" t="s">
        <v>237</v>
      </c>
      <c r="Y16" s="123" t="s">
        <v>237</v>
      </c>
      <c r="Z16" s="139"/>
      <c r="AA16" s="123"/>
      <c r="AB16" s="139"/>
      <c r="AC16" s="123"/>
      <c r="AD16" s="131"/>
      <c r="AE16" s="197"/>
    </row>
    <row r="17" spans="1:31" ht="18" thickBot="1" x14ac:dyDescent="0.25">
      <c r="A17" s="174" t="s">
        <v>227</v>
      </c>
      <c r="B17" s="52">
        <v>42905</v>
      </c>
      <c r="C17" s="53" t="s">
        <v>117</v>
      </c>
      <c r="D17" s="53" t="s">
        <v>37</v>
      </c>
      <c r="E17" s="53" t="s">
        <v>93</v>
      </c>
      <c r="F17" s="55" t="s">
        <v>190</v>
      </c>
      <c r="G17" s="53"/>
      <c r="H17" s="55"/>
      <c r="I17" s="55"/>
      <c r="J17" s="54"/>
      <c r="K17" s="55">
        <v>434</v>
      </c>
      <c r="L17" s="55">
        <v>1</v>
      </c>
      <c r="M17" s="54">
        <v>60</v>
      </c>
      <c r="N17" s="201">
        <v>43669</v>
      </c>
      <c r="O17" s="54">
        <v>9</v>
      </c>
      <c r="P17" s="54"/>
      <c r="Q17" s="54">
        <v>5</v>
      </c>
      <c r="R17" s="54">
        <f>1000-500</f>
        <v>500</v>
      </c>
      <c r="S17" s="54">
        <f>75-1-50</f>
        <v>24</v>
      </c>
      <c r="T17" s="93">
        <v>67.8</v>
      </c>
      <c r="U17" s="101">
        <f>T17*S17</f>
        <v>1627.1999999999998</v>
      </c>
      <c r="V17" s="84">
        <f>500/T17</f>
        <v>7.3746312684365787</v>
      </c>
      <c r="W17" s="214">
        <f>T17*5</f>
        <v>339</v>
      </c>
      <c r="X17" s="138">
        <v>50</v>
      </c>
      <c r="Y17" s="122">
        <f>X17*T17/1000</f>
        <v>3.39</v>
      </c>
      <c r="Z17" s="138">
        <v>3</v>
      </c>
      <c r="AA17" s="271">
        <v>43682</v>
      </c>
      <c r="AB17" s="138">
        <v>50</v>
      </c>
      <c r="AC17" s="262">
        <v>43683</v>
      </c>
      <c r="AD17" s="130"/>
      <c r="AE17" s="56"/>
    </row>
    <row r="18" spans="1:31" ht="18" thickBot="1" x14ac:dyDescent="0.25">
      <c r="A18" s="174"/>
      <c r="B18" s="57"/>
      <c r="C18" s="58"/>
      <c r="D18" s="58"/>
      <c r="E18" s="58"/>
      <c r="F18" s="60"/>
      <c r="G18" s="58"/>
      <c r="H18" s="60"/>
      <c r="I18" s="60"/>
      <c r="J18" s="59"/>
      <c r="K18" s="60"/>
      <c r="L18" s="60"/>
      <c r="M18" s="59"/>
      <c r="N18" s="202"/>
      <c r="O18" s="59"/>
      <c r="P18" s="59"/>
      <c r="Q18" s="59"/>
      <c r="R18" s="59"/>
      <c r="S18" s="59"/>
      <c r="T18" s="94"/>
      <c r="U18" s="102"/>
      <c r="V18" s="85"/>
      <c r="W18" s="215"/>
      <c r="X18" s="102"/>
      <c r="Y18" s="79"/>
      <c r="Z18" s="102"/>
      <c r="AA18" s="79"/>
      <c r="AB18" s="102"/>
      <c r="AC18" s="79"/>
      <c r="AD18" s="94"/>
      <c r="AE18" s="59"/>
    </row>
    <row r="19" spans="1:31" ht="17" x14ac:dyDescent="0.2">
      <c r="A19" s="174" t="s">
        <v>227</v>
      </c>
      <c r="B19" s="42">
        <v>42880</v>
      </c>
      <c r="C19" s="43" t="s">
        <v>110</v>
      </c>
      <c r="D19" s="43" t="s">
        <v>75</v>
      </c>
      <c r="E19" s="43" t="s">
        <v>96</v>
      </c>
      <c r="F19" s="45" t="s">
        <v>136</v>
      </c>
      <c r="G19" s="43"/>
      <c r="H19" s="45"/>
      <c r="I19" s="45"/>
      <c r="J19" s="64">
        <v>43665</v>
      </c>
      <c r="K19" s="45">
        <v>441</v>
      </c>
      <c r="L19" s="45">
        <v>1</v>
      </c>
      <c r="M19" s="44">
        <v>70</v>
      </c>
      <c r="N19" s="203">
        <v>43665</v>
      </c>
      <c r="O19" s="44">
        <v>1</v>
      </c>
      <c r="P19" s="64">
        <v>43670</v>
      </c>
      <c r="Q19" s="44">
        <v>1</v>
      </c>
      <c r="R19" s="44">
        <f>1000-500</f>
        <v>500</v>
      </c>
      <c r="S19" s="44">
        <f>100-1-50</f>
        <v>49</v>
      </c>
      <c r="T19" s="91">
        <v>46</v>
      </c>
      <c r="U19" s="99">
        <f>T19*S19</f>
        <v>2254</v>
      </c>
      <c r="V19" s="82">
        <f>500/T19</f>
        <v>10.869565217391305</v>
      </c>
      <c r="W19" s="211">
        <f>T19*5</f>
        <v>230</v>
      </c>
      <c r="X19" s="136">
        <v>50</v>
      </c>
      <c r="Y19" s="120">
        <f>X19*T19/1000</f>
        <v>2.2999999999999998</v>
      </c>
      <c r="Z19" s="136">
        <v>1</v>
      </c>
      <c r="AA19" s="223">
        <v>43677</v>
      </c>
      <c r="AB19" s="136">
        <v>50</v>
      </c>
      <c r="AC19" s="223">
        <v>43677</v>
      </c>
      <c r="AD19" s="128">
        <v>16.2</v>
      </c>
      <c r="AE19" s="46"/>
    </row>
    <row r="20" spans="1:31" ht="17" hidden="1" x14ac:dyDescent="0.2">
      <c r="A20" s="174" t="s">
        <v>227</v>
      </c>
      <c r="B20" s="47">
        <v>42889</v>
      </c>
      <c r="C20" s="48" t="s">
        <v>110</v>
      </c>
      <c r="D20" s="48" t="s">
        <v>75</v>
      </c>
      <c r="E20" s="48" t="s">
        <v>96</v>
      </c>
      <c r="F20" s="50" t="s">
        <v>154</v>
      </c>
      <c r="G20" s="48"/>
      <c r="H20" s="50"/>
      <c r="I20" s="50"/>
      <c r="J20" s="49"/>
      <c r="K20" s="50">
        <v>442</v>
      </c>
      <c r="L20" s="50">
        <v>1</v>
      </c>
      <c r="M20" s="49">
        <v>80</v>
      </c>
      <c r="N20" s="200">
        <v>43666</v>
      </c>
      <c r="O20" s="49">
        <v>3</v>
      </c>
      <c r="P20" s="62">
        <v>43672</v>
      </c>
      <c r="Q20" s="49">
        <v>2</v>
      </c>
      <c r="R20" s="49">
        <f>1000-500-250</f>
        <v>250</v>
      </c>
      <c r="S20" s="49">
        <f>75-1</f>
        <v>74</v>
      </c>
      <c r="T20" s="92" t="s">
        <v>244</v>
      </c>
      <c r="U20" s="100" t="s">
        <v>237</v>
      </c>
      <c r="V20" s="83" t="s">
        <v>237</v>
      </c>
      <c r="W20" s="212" t="s">
        <v>237</v>
      </c>
      <c r="X20" s="137"/>
      <c r="Y20" s="121"/>
      <c r="Z20" s="137"/>
      <c r="AA20" s="121"/>
      <c r="AB20" s="137"/>
      <c r="AC20" s="121"/>
      <c r="AD20" s="129"/>
      <c r="AE20" s="51"/>
    </row>
    <row r="21" spans="1:31" ht="17" x14ac:dyDescent="0.2">
      <c r="A21" s="174"/>
      <c r="B21" s="47">
        <v>42889</v>
      </c>
      <c r="C21" s="48" t="s">
        <v>110</v>
      </c>
      <c r="D21" s="48" t="s">
        <v>75</v>
      </c>
      <c r="E21" s="48" t="s">
        <v>96</v>
      </c>
      <c r="F21" s="50" t="s">
        <v>154</v>
      </c>
      <c r="G21" s="48"/>
      <c r="H21" s="50"/>
      <c r="I21" s="50"/>
      <c r="J21" s="49"/>
      <c r="K21" s="50" t="s">
        <v>257</v>
      </c>
      <c r="L21" s="50">
        <v>1</v>
      </c>
      <c r="M21" s="49">
        <v>80</v>
      </c>
      <c r="N21" s="200">
        <v>43666</v>
      </c>
      <c r="O21" s="49">
        <v>3</v>
      </c>
      <c r="P21" s="62">
        <v>43675</v>
      </c>
      <c r="Q21" s="49">
        <v>7</v>
      </c>
      <c r="R21" s="49">
        <f>1000-500-250</f>
        <v>250</v>
      </c>
      <c r="S21" s="49">
        <f>60-1-50</f>
        <v>9</v>
      </c>
      <c r="T21" s="92">
        <v>56.2</v>
      </c>
      <c r="U21" s="100">
        <f t="shared" ref="U21" si="6">T21*S21</f>
        <v>505.8</v>
      </c>
      <c r="V21" s="83">
        <f t="shared" ref="V21" si="7">500/T21</f>
        <v>8.8967971530249113</v>
      </c>
      <c r="W21" s="212">
        <f t="shared" ref="W21" si="8">T21*5</f>
        <v>281</v>
      </c>
      <c r="X21" s="137">
        <v>50</v>
      </c>
      <c r="Y21" s="121">
        <f t="shared" ref="Y21:Y41" si="9">X21*T21/1000</f>
        <v>2.81</v>
      </c>
      <c r="Z21" s="137">
        <v>1</v>
      </c>
      <c r="AA21" s="224">
        <v>43677</v>
      </c>
      <c r="AB21" s="137">
        <v>50</v>
      </c>
      <c r="AC21" s="224">
        <v>43677</v>
      </c>
      <c r="AD21" s="129">
        <v>69.8</v>
      </c>
      <c r="AE21" s="51"/>
    </row>
    <row r="22" spans="1:31" ht="17" x14ac:dyDescent="0.2">
      <c r="A22" s="174" t="s">
        <v>227</v>
      </c>
      <c r="B22" s="47">
        <v>42893</v>
      </c>
      <c r="C22" s="48" t="s">
        <v>110</v>
      </c>
      <c r="D22" s="48" t="s">
        <v>75</v>
      </c>
      <c r="E22" s="48" t="s">
        <v>96</v>
      </c>
      <c r="F22" s="50" t="s">
        <v>169</v>
      </c>
      <c r="G22" s="48"/>
      <c r="H22" s="50"/>
      <c r="I22" s="50"/>
      <c r="J22" s="49"/>
      <c r="K22" s="50">
        <v>443</v>
      </c>
      <c r="L22" s="50">
        <v>1</v>
      </c>
      <c r="M22" s="49">
        <v>60</v>
      </c>
      <c r="N22" s="200">
        <v>43668</v>
      </c>
      <c r="O22" s="49">
        <v>6</v>
      </c>
      <c r="P22" s="62">
        <v>43672</v>
      </c>
      <c r="Q22" s="49">
        <v>4</v>
      </c>
      <c r="R22" s="49">
        <f>1000-500-250</f>
        <v>250</v>
      </c>
      <c r="S22" s="176">
        <f>74-50</f>
        <v>24</v>
      </c>
      <c r="T22" s="92">
        <v>58.4</v>
      </c>
      <c r="U22" s="100">
        <f t="shared" ref="U22:U25" si="10">T22*S22</f>
        <v>1401.6</v>
      </c>
      <c r="V22" s="83">
        <f t="shared" ref="V22:V25" si="11">500/T22</f>
        <v>8.5616438356164384</v>
      </c>
      <c r="W22" s="212">
        <f t="shared" ref="W20:W41" si="12">T22*5</f>
        <v>292</v>
      </c>
      <c r="X22" s="137">
        <v>50</v>
      </c>
      <c r="Y22" s="121">
        <f t="shared" si="9"/>
        <v>2.92</v>
      </c>
      <c r="Z22" s="137">
        <v>3</v>
      </c>
      <c r="AA22" s="224">
        <v>43682</v>
      </c>
      <c r="AB22" s="137">
        <v>50</v>
      </c>
      <c r="AC22" s="262">
        <v>43683</v>
      </c>
      <c r="AD22" s="129"/>
      <c r="AE22" s="51"/>
    </row>
    <row r="23" spans="1:31" ht="17" hidden="1" x14ac:dyDescent="0.2">
      <c r="A23" s="174"/>
      <c r="B23" s="47">
        <v>42893</v>
      </c>
      <c r="C23" s="48" t="s">
        <v>110</v>
      </c>
      <c r="D23" s="48" t="s">
        <v>75</v>
      </c>
      <c r="E23" s="48" t="s">
        <v>96</v>
      </c>
      <c r="F23" s="50" t="s">
        <v>169</v>
      </c>
      <c r="G23" s="48"/>
      <c r="H23" s="50"/>
      <c r="I23" s="50"/>
      <c r="J23" s="49"/>
      <c r="K23" s="50" t="s">
        <v>258</v>
      </c>
      <c r="L23" s="50">
        <v>1</v>
      </c>
      <c r="M23" s="49">
        <v>60</v>
      </c>
      <c r="N23" s="200">
        <v>43668</v>
      </c>
      <c r="O23" s="49">
        <v>6</v>
      </c>
      <c r="P23" s="62">
        <v>43675</v>
      </c>
      <c r="Q23" s="49">
        <v>7</v>
      </c>
      <c r="R23" s="49">
        <f>1000-500-250</f>
        <v>250</v>
      </c>
      <c r="S23" s="49">
        <f>60-1</f>
        <v>59</v>
      </c>
      <c r="T23" s="92">
        <v>72.400000000000006</v>
      </c>
      <c r="U23" s="100">
        <f t="shared" ref="U23" si="13">T23*S23</f>
        <v>4271.6000000000004</v>
      </c>
      <c r="V23" s="83">
        <f t="shared" ref="V23" si="14">500/T23</f>
        <v>6.9060773480662974</v>
      </c>
      <c r="W23" s="212">
        <f t="shared" ref="W23" si="15">T23*5</f>
        <v>362</v>
      </c>
      <c r="X23" s="137">
        <v>50</v>
      </c>
      <c r="Y23" s="121">
        <f t="shared" si="9"/>
        <v>3.6200000000000006</v>
      </c>
      <c r="Z23" s="137"/>
      <c r="AA23" s="224">
        <v>43682</v>
      </c>
      <c r="AB23" s="137">
        <v>50</v>
      </c>
      <c r="AC23" s="224"/>
      <c r="AD23" s="129"/>
      <c r="AE23" s="51"/>
    </row>
    <row r="24" spans="1:31" ht="17" x14ac:dyDescent="0.2">
      <c r="A24" s="174" t="s">
        <v>227</v>
      </c>
      <c r="B24" s="47">
        <v>42900</v>
      </c>
      <c r="C24" s="48" t="s">
        <v>119</v>
      </c>
      <c r="D24" s="48" t="s">
        <v>75</v>
      </c>
      <c r="E24" s="48" t="s">
        <v>96</v>
      </c>
      <c r="F24" s="50" t="s">
        <v>179</v>
      </c>
      <c r="G24" s="48"/>
      <c r="H24" s="50"/>
      <c r="I24" s="50"/>
      <c r="J24" s="49"/>
      <c r="K24" s="50">
        <v>444</v>
      </c>
      <c r="L24" s="50">
        <v>1</v>
      </c>
      <c r="M24" s="49">
        <v>80</v>
      </c>
      <c r="N24" s="200">
        <v>43668</v>
      </c>
      <c r="O24" s="49">
        <v>7</v>
      </c>
      <c r="P24" s="62">
        <v>43672</v>
      </c>
      <c r="Q24" s="49">
        <v>4</v>
      </c>
      <c r="R24" s="49">
        <f t="shared" ref="R24:R26" si="16">1000-500</f>
        <v>500</v>
      </c>
      <c r="S24" s="176">
        <f>74-50</f>
        <v>24</v>
      </c>
      <c r="T24" s="92">
        <v>91.2</v>
      </c>
      <c r="U24" s="100">
        <f t="shared" si="10"/>
        <v>2188.8000000000002</v>
      </c>
      <c r="V24" s="83">
        <f t="shared" si="11"/>
        <v>5.4824561403508767</v>
      </c>
      <c r="W24" s="212">
        <f t="shared" si="12"/>
        <v>456</v>
      </c>
      <c r="X24" s="137">
        <v>50</v>
      </c>
      <c r="Y24" s="121">
        <f t="shared" si="9"/>
        <v>4.5599999999999996</v>
      </c>
      <c r="Z24" s="137">
        <v>3</v>
      </c>
      <c r="AA24" s="224">
        <v>43682</v>
      </c>
      <c r="AB24" s="137">
        <v>50</v>
      </c>
      <c r="AC24" s="262">
        <v>43683</v>
      </c>
      <c r="AD24" s="129"/>
      <c r="AE24" s="51"/>
    </row>
    <row r="25" spans="1:31" ht="17" x14ac:dyDescent="0.2">
      <c r="A25" s="174" t="s">
        <v>227</v>
      </c>
      <c r="B25" s="47">
        <v>42901</v>
      </c>
      <c r="C25" s="48" t="s">
        <v>119</v>
      </c>
      <c r="D25" s="48" t="s">
        <v>75</v>
      </c>
      <c r="E25" s="48" t="s">
        <v>96</v>
      </c>
      <c r="F25" s="50" t="s">
        <v>181</v>
      </c>
      <c r="G25" s="48"/>
      <c r="H25" s="50"/>
      <c r="I25" s="50"/>
      <c r="J25" s="49"/>
      <c r="K25" s="50">
        <v>445</v>
      </c>
      <c r="L25" s="50">
        <v>1</v>
      </c>
      <c r="M25" s="49">
        <v>40</v>
      </c>
      <c r="N25" s="200">
        <v>43669</v>
      </c>
      <c r="O25" s="49">
        <v>8</v>
      </c>
      <c r="P25" s="62">
        <v>43672</v>
      </c>
      <c r="Q25" s="49">
        <v>5</v>
      </c>
      <c r="R25" s="49">
        <f t="shared" si="16"/>
        <v>500</v>
      </c>
      <c r="S25" s="176">
        <f>74-50</f>
        <v>24</v>
      </c>
      <c r="T25" s="92">
        <v>132</v>
      </c>
      <c r="U25" s="100">
        <f t="shared" si="10"/>
        <v>3168</v>
      </c>
      <c r="V25" s="83">
        <f t="shared" si="11"/>
        <v>3.7878787878787881</v>
      </c>
      <c r="W25" s="212">
        <f t="shared" si="12"/>
        <v>660</v>
      </c>
      <c r="X25" s="137">
        <v>50</v>
      </c>
      <c r="Y25" s="121">
        <f t="shared" si="9"/>
        <v>6.6</v>
      </c>
      <c r="Z25" s="137">
        <v>3</v>
      </c>
      <c r="AA25" s="224">
        <v>43682</v>
      </c>
      <c r="AB25" s="137">
        <v>50</v>
      </c>
      <c r="AC25" s="262">
        <v>43683</v>
      </c>
      <c r="AD25" s="129"/>
      <c r="AE25" s="51"/>
    </row>
    <row r="26" spans="1:31" ht="17" x14ac:dyDescent="0.2">
      <c r="A26" s="174" t="s">
        <v>227</v>
      </c>
      <c r="B26" s="47">
        <v>42879</v>
      </c>
      <c r="C26" s="48" t="s">
        <v>106</v>
      </c>
      <c r="D26" s="48" t="s">
        <v>75</v>
      </c>
      <c r="E26" s="48" t="s">
        <v>101</v>
      </c>
      <c r="F26" s="50" t="s">
        <v>132</v>
      </c>
      <c r="G26" s="48"/>
      <c r="H26" s="50"/>
      <c r="I26" s="50"/>
      <c r="J26" s="62">
        <v>43665</v>
      </c>
      <c r="K26" s="50">
        <v>451</v>
      </c>
      <c r="L26" s="50">
        <v>1</v>
      </c>
      <c r="M26" s="49">
        <v>70</v>
      </c>
      <c r="N26" s="200">
        <v>43665</v>
      </c>
      <c r="O26" s="49">
        <v>1</v>
      </c>
      <c r="P26" s="116">
        <v>43670</v>
      </c>
      <c r="Q26" s="49">
        <v>1</v>
      </c>
      <c r="R26" s="49">
        <f t="shared" si="16"/>
        <v>500</v>
      </c>
      <c r="S26" s="49">
        <f>100-1-50</f>
        <v>49</v>
      </c>
      <c r="T26" s="92">
        <v>68.400000000000006</v>
      </c>
      <c r="U26" s="100">
        <f>T26*S26</f>
        <v>3351.6000000000004</v>
      </c>
      <c r="V26" s="83">
        <f>500/T26</f>
        <v>7.3099415204678353</v>
      </c>
      <c r="W26" s="212">
        <f t="shared" si="12"/>
        <v>342</v>
      </c>
      <c r="X26" s="137">
        <v>50</v>
      </c>
      <c r="Y26" s="121">
        <f t="shared" si="9"/>
        <v>3.4200000000000004</v>
      </c>
      <c r="Z26" s="137">
        <v>1</v>
      </c>
      <c r="AA26" s="224">
        <v>43677</v>
      </c>
      <c r="AB26" s="137">
        <v>50</v>
      </c>
      <c r="AC26" s="224">
        <v>43677</v>
      </c>
      <c r="AD26" s="129">
        <v>68.400000000000006</v>
      </c>
      <c r="AE26" s="51"/>
    </row>
    <row r="27" spans="1:31" ht="16" hidden="1" customHeight="1" x14ac:dyDescent="0.2">
      <c r="A27" s="174" t="s">
        <v>227</v>
      </c>
      <c r="B27" s="47">
        <v>42879</v>
      </c>
      <c r="C27" s="48" t="s">
        <v>108</v>
      </c>
      <c r="D27" s="48" t="s">
        <v>75</v>
      </c>
      <c r="E27" s="48" t="s">
        <v>101</v>
      </c>
      <c r="F27" s="50" t="s">
        <v>134</v>
      </c>
      <c r="G27" s="48"/>
      <c r="H27" s="50"/>
      <c r="I27" s="50"/>
      <c r="J27" s="49"/>
      <c r="K27" s="50">
        <v>452</v>
      </c>
      <c r="L27" s="50">
        <v>1</v>
      </c>
      <c r="M27" s="49">
        <v>80</v>
      </c>
      <c r="N27" s="200">
        <v>43666</v>
      </c>
      <c r="O27" s="49">
        <v>3</v>
      </c>
      <c r="P27" s="62">
        <v>43672</v>
      </c>
      <c r="Q27" s="49">
        <v>2</v>
      </c>
      <c r="R27" s="49">
        <f>1000-500-250</f>
        <v>250</v>
      </c>
      <c r="S27" s="49">
        <f>75-1</f>
        <v>74</v>
      </c>
      <c r="T27" s="92">
        <v>37.799999999999997</v>
      </c>
      <c r="U27" s="100">
        <f>T27*S27</f>
        <v>2797.2</v>
      </c>
      <c r="V27" s="83">
        <f>500/T27</f>
        <v>13.227513227513228</v>
      </c>
      <c r="W27" s="212">
        <f t="shared" si="12"/>
        <v>189</v>
      </c>
      <c r="X27" s="137">
        <v>50</v>
      </c>
      <c r="Y27" s="121">
        <f t="shared" si="9"/>
        <v>1.8899999999999997</v>
      </c>
      <c r="Z27" s="137"/>
      <c r="AA27" s="121"/>
      <c r="AB27" s="137">
        <v>50</v>
      </c>
      <c r="AC27" s="121"/>
      <c r="AD27" s="129"/>
      <c r="AE27" s="51" t="s">
        <v>247</v>
      </c>
    </row>
    <row r="28" spans="1:31" ht="16" customHeight="1" x14ac:dyDescent="0.2">
      <c r="A28" s="174"/>
      <c r="B28" s="47">
        <v>42879</v>
      </c>
      <c r="C28" s="48" t="s">
        <v>108</v>
      </c>
      <c r="D28" s="48" t="s">
        <v>75</v>
      </c>
      <c r="E28" s="48" t="s">
        <v>101</v>
      </c>
      <c r="F28" s="50" t="s">
        <v>134</v>
      </c>
      <c r="G28" s="48"/>
      <c r="H28" s="50"/>
      <c r="I28" s="50"/>
      <c r="J28" s="49"/>
      <c r="K28" s="50" t="s">
        <v>259</v>
      </c>
      <c r="L28" s="50">
        <v>1</v>
      </c>
      <c r="M28" s="49">
        <v>80</v>
      </c>
      <c r="N28" s="200">
        <v>43666</v>
      </c>
      <c r="O28" s="49">
        <v>3</v>
      </c>
      <c r="P28" s="62">
        <v>43675</v>
      </c>
      <c r="Q28" s="49">
        <v>7</v>
      </c>
      <c r="R28" s="49">
        <f>1000-500-250</f>
        <v>250</v>
      </c>
      <c r="S28" s="49">
        <f>60-1-50</f>
        <v>9</v>
      </c>
      <c r="T28" s="92">
        <v>48.4</v>
      </c>
      <c r="U28" s="100">
        <f>T28*S28</f>
        <v>435.59999999999997</v>
      </c>
      <c r="V28" s="83">
        <f>500/T28</f>
        <v>10.330578512396695</v>
      </c>
      <c r="W28" s="212">
        <f t="shared" si="12"/>
        <v>242</v>
      </c>
      <c r="X28" s="137">
        <v>50</v>
      </c>
      <c r="Y28" s="121">
        <f t="shared" si="9"/>
        <v>2.42</v>
      </c>
      <c r="Z28" s="137">
        <v>1</v>
      </c>
      <c r="AA28" s="224">
        <v>43677</v>
      </c>
      <c r="AB28" s="137">
        <v>50</v>
      </c>
      <c r="AC28" s="224">
        <v>43677</v>
      </c>
      <c r="AD28" s="129">
        <v>97.2</v>
      </c>
      <c r="AE28" s="51"/>
    </row>
    <row r="29" spans="1:31" ht="17" x14ac:dyDescent="0.2">
      <c r="A29" s="174" t="s">
        <v>227</v>
      </c>
      <c r="B29" s="47">
        <v>42889</v>
      </c>
      <c r="C29" s="48" t="s">
        <v>106</v>
      </c>
      <c r="D29" s="48" t="s">
        <v>75</v>
      </c>
      <c r="E29" s="48" t="s">
        <v>101</v>
      </c>
      <c r="F29" s="50" t="s">
        <v>152</v>
      </c>
      <c r="G29" s="48"/>
      <c r="H29" s="50"/>
      <c r="I29" s="50"/>
      <c r="J29" s="49"/>
      <c r="K29" s="50">
        <v>453</v>
      </c>
      <c r="L29" s="50">
        <v>1</v>
      </c>
      <c r="M29" s="49">
        <v>80</v>
      </c>
      <c r="N29" s="200">
        <v>43669</v>
      </c>
      <c r="O29" s="49">
        <v>9</v>
      </c>
      <c r="P29" s="62">
        <v>43673</v>
      </c>
      <c r="Q29" s="49">
        <v>6</v>
      </c>
      <c r="R29" s="49">
        <v>500</v>
      </c>
      <c r="S29" s="49">
        <f>75-1-50</f>
        <v>24</v>
      </c>
      <c r="T29" s="92">
        <v>85.2</v>
      </c>
      <c r="U29" s="100">
        <f>T29*S29</f>
        <v>2044.8000000000002</v>
      </c>
      <c r="V29" s="83">
        <f>500/T29</f>
        <v>5.868544600938967</v>
      </c>
      <c r="W29" s="212">
        <f t="shared" si="12"/>
        <v>426</v>
      </c>
      <c r="X29" s="137">
        <v>50</v>
      </c>
      <c r="Y29" s="121">
        <f t="shared" si="9"/>
        <v>4.26</v>
      </c>
      <c r="Z29" s="137">
        <v>3</v>
      </c>
      <c r="AA29" s="224">
        <v>43682</v>
      </c>
      <c r="AB29" s="137">
        <v>50</v>
      </c>
      <c r="AC29" s="262">
        <v>43683</v>
      </c>
      <c r="AD29" s="129"/>
      <c r="AE29" s="51"/>
    </row>
    <row r="30" spans="1:31" ht="17" hidden="1" x14ac:dyDescent="0.2">
      <c r="A30" s="174" t="s">
        <v>227</v>
      </c>
      <c r="B30" s="47">
        <v>42881</v>
      </c>
      <c r="C30" s="48" t="s">
        <v>111</v>
      </c>
      <c r="D30" s="48" t="s">
        <v>75</v>
      </c>
      <c r="E30" s="48" t="s">
        <v>103</v>
      </c>
      <c r="F30" s="50" t="s">
        <v>138</v>
      </c>
      <c r="G30" s="48"/>
      <c r="H30" s="50"/>
      <c r="I30" s="50"/>
      <c r="J30" s="62">
        <v>43666</v>
      </c>
      <c r="K30" s="50">
        <v>461</v>
      </c>
      <c r="L30" s="50">
        <v>1</v>
      </c>
      <c r="M30" s="49">
        <v>100</v>
      </c>
      <c r="N30" s="200">
        <v>43666</v>
      </c>
      <c r="O30" s="49">
        <v>2</v>
      </c>
      <c r="P30" s="62">
        <v>43672</v>
      </c>
      <c r="Q30" s="49">
        <v>2</v>
      </c>
      <c r="R30" s="49">
        <f>1000-500-250</f>
        <v>250</v>
      </c>
      <c r="S30" s="49">
        <f>75-1</f>
        <v>74</v>
      </c>
      <c r="T30" s="92">
        <v>31</v>
      </c>
      <c r="U30" s="100">
        <f>T30*S30</f>
        <v>2294</v>
      </c>
      <c r="V30" s="83">
        <f>500/T30</f>
        <v>16.129032258064516</v>
      </c>
      <c r="W30" s="212">
        <f t="shared" si="12"/>
        <v>155</v>
      </c>
      <c r="X30" s="137">
        <v>50</v>
      </c>
      <c r="Y30" s="121">
        <f t="shared" si="9"/>
        <v>1.55</v>
      </c>
      <c r="Z30" s="137"/>
      <c r="AA30" s="121"/>
      <c r="AB30" s="137">
        <v>50</v>
      </c>
      <c r="AC30" s="121"/>
      <c r="AD30" s="129"/>
      <c r="AE30" s="51" t="s">
        <v>247</v>
      </c>
    </row>
    <row r="31" spans="1:31" ht="17" x14ac:dyDescent="0.2">
      <c r="A31" s="174"/>
      <c r="B31" s="47">
        <v>42881</v>
      </c>
      <c r="C31" s="48" t="s">
        <v>111</v>
      </c>
      <c r="D31" s="48" t="s">
        <v>75</v>
      </c>
      <c r="E31" s="48" t="s">
        <v>103</v>
      </c>
      <c r="F31" s="50" t="s">
        <v>138</v>
      </c>
      <c r="G31" s="48"/>
      <c r="H31" s="50"/>
      <c r="I31" s="50"/>
      <c r="J31" s="62"/>
      <c r="K31" s="50" t="s">
        <v>260</v>
      </c>
      <c r="L31" s="50">
        <v>1</v>
      </c>
      <c r="M31" s="49">
        <v>100</v>
      </c>
      <c r="N31" s="200">
        <v>43666</v>
      </c>
      <c r="O31" s="49">
        <v>2</v>
      </c>
      <c r="P31" s="62">
        <v>43675</v>
      </c>
      <c r="Q31" s="49">
        <v>7</v>
      </c>
      <c r="R31" s="49">
        <f>1000-500-250</f>
        <v>250</v>
      </c>
      <c r="S31" s="49">
        <f>60-1-50</f>
        <v>9</v>
      </c>
      <c r="T31" s="92">
        <v>54</v>
      </c>
      <c r="U31" s="100">
        <f>T31*S31</f>
        <v>486</v>
      </c>
      <c r="V31" s="83">
        <f>500/T31</f>
        <v>9.2592592592592595</v>
      </c>
      <c r="W31" s="212">
        <f t="shared" si="12"/>
        <v>270</v>
      </c>
      <c r="X31" s="137">
        <v>50</v>
      </c>
      <c r="Y31" s="121">
        <f t="shared" si="9"/>
        <v>2.7</v>
      </c>
      <c r="Z31" s="137">
        <v>1</v>
      </c>
      <c r="AA31" s="224">
        <v>43677</v>
      </c>
      <c r="AB31" s="137">
        <v>50</v>
      </c>
      <c r="AC31" s="224">
        <v>43677</v>
      </c>
      <c r="AD31" s="129">
        <v>84</v>
      </c>
      <c r="AE31" s="51"/>
    </row>
    <row r="32" spans="1:31" ht="17" hidden="1" x14ac:dyDescent="0.2">
      <c r="A32" s="174" t="s">
        <v>227</v>
      </c>
      <c r="B32" s="47">
        <v>42884</v>
      </c>
      <c r="C32" s="48" t="s">
        <v>113</v>
      </c>
      <c r="D32" s="48" t="s">
        <v>75</v>
      </c>
      <c r="E32" s="48" t="s">
        <v>103</v>
      </c>
      <c r="F32" s="50" t="s">
        <v>145</v>
      </c>
      <c r="G32" s="48"/>
      <c r="H32" s="50"/>
      <c r="I32" s="50"/>
      <c r="J32" s="49"/>
      <c r="K32" s="50">
        <v>462</v>
      </c>
      <c r="L32" s="50">
        <v>1</v>
      </c>
      <c r="M32" s="49">
        <v>60</v>
      </c>
      <c r="N32" s="200">
        <v>43668</v>
      </c>
      <c r="O32" s="49">
        <v>4</v>
      </c>
      <c r="P32" s="62">
        <v>43672</v>
      </c>
      <c r="Q32" s="49">
        <v>2</v>
      </c>
      <c r="R32" s="49">
        <f>1000-500-250</f>
        <v>250</v>
      </c>
      <c r="S32" s="49">
        <f>75-1</f>
        <v>74</v>
      </c>
      <c r="T32" s="92">
        <v>29.8</v>
      </c>
      <c r="U32" s="100">
        <f>T32*S32</f>
        <v>2205.2000000000003</v>
      </c>
      <c r="V32" s="83">
        <f>500/T32</f>
        <v>16.778523489932887</v>
      </c>
      <c r="W32" s="212">
        <f t="shared" si="12"/>
        <v>149</v>
      </c>
      <c r="X32" s="137">
        <v>50</v>
      </c>
      <c r="Y32" s="121">
        <f t="shared" si="9"/>
        <v>1.49</v>
      </c>
      <c r="Z32" s="137"/>
      <c r="AA32" s="121"/>
      <c r="AB32" s="137">
        <v>50</v>
      </c>
      <c r="AC32" s="121"/>
      <c r="AD32" s="129"/>
      <c r="AE32" s="51" t="s">
        <v>247</v>
      </c>
    </row>
    <row r="33" spans="1:31" ht="17" x14ac:dyDescent="0.2">
      <c r="A33" s="174"/>
      <c r="B33" s="47">
        <v>42884</v>
      </c>
      <c r="C33" s="48" t="s">
        <v>113</v>
      </c>
      <c r="D33" s="48" t="s">
        <v>75</v>
      </c>
      <c r="E33" s="48" t="s">
        <v>103</v>
      </c>
      <c r="F33" s="50" t="s">
        <v>145</v>
      </c>
      <c r="G33" s="48"/>
      <c r="H33" s="50"/>
      <c r="I33" s="50"/>
      <c r="J33" s="49"/>
      <c r="K33" s="50" t="s">
        <v>261</v>
      </c>
      <c r="L33" s="50">
        <v>1</v>
      </c>
      <c r="M33" s="49">
        <v>60</v>
      </c>
      <c r="N33" s="200">
        <v>43668</v>
      </c>
      <c r="O33" s="49">
        <v>4</v>
      </c>
      <c r="P33" s="62">
        <v>43675</v>
      </c>
      <c r="Q33" s="49">
        <v>7</v>
      </c>
      <c r="R33" s="49">
        <f>1000-500-250</f>
        <v>250</v>
      </c>
      <c r="S33" s="49">
        <f>60-1-50</f>
        <v>9</v>
      </c>
      <c r="T33" s="92">
        <v>69.8</v>
      </c>
      <c r="U33" s="100">
        <f>T33*S33</f>
        <v>628.19999999999993</v>
      </c>
      <c r="V33" s="83">
        <f>500/T33</f>
        <v>7.1633237822349569</v>
      </c>
      <c r="W33" s="212">
        <f t="shared" si="12"/>
        <v>349</v>
      </c>
      <c r="X33" s="137">
        <v>50</v>
      </c>
      <c r="Y33" s="121">
        <f t="shared" si="9"/>
        <v>3.49</v>
      </c>
      <c r="Z33" s="137">
        <v>1</v>
      </c>
      <c r="AA33" s="224">
        <v>43677</v>
      </c>
      <c r="AB33" s="137">
        <v>50</v>
      </c>
      <c r="AC33" s="224">
        <v>43677</v>
      </c>
      <c r="AD33" s="129">
        <v>106</v>
      </c>
      <c r="AE33" s="51"/>
    </row>
    <row r="34" spans="1:31" ht="17" hidden="1" x14ac:dyDescent="0.2">
      <c r="A34" s="174" t="s">
        <v>227</v>
      </c>
      <c r="B34" s="47">
        <v>42880</v>
      </c>
      <c r="C34" s="48" t="s">
        <v>109</v>
      </c>
      <c r="D34" s="48" t="s">
        <v>75</v>
      </c>
      <c r="E34" s="48" t="s">
        <v>93</v>
      </c>
      <c r="F34" s="50" t="s">
        <v>135</v>
      </c>
      <c r="G34" s="48"/>
      <c r="H34" s="50"/>
      <c r="I34" s="50"/>
      <c r="J34" s="49"/>
      <c r="K34" s="50">
        <v>471</v>
      </c>
      <c r="L34" s="50">
        <v>1</v>
      </c>
      <c r="M34" s="49">
        <v>100</v>
      </c>
      <c r="N34" s="200">
        <v>43666</v>
      </c>
      <c r="O34" s="49">
        <v>2</v>
      </c>
      <c r="P34" s="116">
        <v>43670</v>
      </c>
      <c r="Q34" s="49">
        <v>1</v>
      </c>
      <c r="R34" s="49">
        <f>1000-500-250</f>
        <v>250</v>
      </c>
      <c r="S34" s="49">
        <f>100-1</f>
        <v>99</v>
      </c>
      <c r="T34" s="92">
        <v>33.799999999999997</v>
      </c>
      <c r="U34" s="100">
        <f>T34*S34</f>
        <v>3346.2</v>
      </c>
      <c r="V34" s="83">
        <f>500/T34</f>
        <v>14.792899408284025</v>
      </c>
      <c r="W34" s="212">
        <f t="shared" si="12"/>
        <v>169</v>
      </c>
      <c r="X34" s="137">
        <v>50</v>
      </c>
      <c r="Y34" s="121">
        <f t="shared" si="9"/>
        <v>1.6899999999999997</v>
      </c>
      <c r="Z34" s="137"/>
      <c r="AA34" s="121"/>
      <c r="AB34" s="137">
        <v>50</v>
      </c>
      <c r="AC34" s="121"/>
      <c r="AD34" s="129"/>
      <c r="AE34" s="51"/>
    </row>
    <row r="35" spans="1:31" ht="17" x14ac:dyDescent="0.2">
      <c r="A35" s="174"/>
      <c r="B35" s="47">
        <v>42880</v>
      </c>
      <c r="C35" s="48" t="s">
        <v>109</v>
      </c>
      <c r="D35" s="48" t="s">
        <v>75</v>
      </c>
      <c r="E35" s="48" t="s">
        <v>93</v>
      </c>
      <c r="F35" s="50" t="s">
        <v>135</v>
      </c>
      <c r="G35" s="48"/>
      <c r="H35" s="50"/>
      <c r="I35" s="50"/>
      <c r="J35" s="49"/>
      <c r="K35" s="50" t="s">
        <v>262</v>
      </c>
      <c r="L35" s="50">
        <v>1</v>
      </c>
      <c r="M35" s="49">
        <v>100</v>
      </c>
      <c r="N35" s="200">
        <v>43666</v>
      </c>
      <c r="O35" s="49">
        <v>2</v>
      </c>
      <c r="P35" s="62">
        <v>43675</v>
      </c>
      <c r="Q35" s="49">
        <v>7</v>
      </c>
      <c r="R35" s="49">
        <f>1000-500-250</f>
        <v>250</v>
      </c>
      <c r="S35" s="49">
        <f>60-1-50</f>
        <v>9</v>
      </c>
      <c r="T35" s="92">
        <v>71</v>
      </c>
      <c r="U35" s="100">
        <f>T35*S35</f>
        <v>639</v>
      </c>
      <c r="V35" s="83">
        <f>500/T35</f>
        <v>7.042253521126761</v>
      </c>
      <c r="W35" s="212">
        <f t="shared" si="12"/>
        <v>355</v>
      </c>
      <c r="X35" s="137">
        <v>50</v>
      </c>
      <c r="Y35" s="121">
        <f t="shared" si="9"/>
        <v>3.55</v>
      </c>
      <c r="Z35" s="137">
        <v>1</v>
      </c>
      <c r="AA35" s="224">
        <v>43677</v>
      </c>
      <c r="AB35" s="137">
        <v>50</v>
      </c>
      <c r="AC35" s="224">
        <v>43677</v>
      </c>
      <c r="AD35" s="129">
        <v>108</v>
      </c>
      <c r="AE35" s="51"/>
    </row>
    <row r="36" spans="1:31" ht="17" hidden="1" x14ac:dyDescent="0.2">
      <c r="A36" s="174" t="s">
        <v>227</v>
      </c>
      <c r="B36" s="47">
        <v>42881</v>
      </c>
      <c r="C36" s="48" t="s">
        <v>109</v>
      </c>
      <c r="D36" s="48" t="s">
        <v>75</v>
      </c>
      <c r="E36" s="48" t="s">
        <v>93</v>
      </c>
      <c r="F36" s="50" t="s">
        <v>137</v>
      </c>
      <c r="G36" s="48"/>
      <c r="H36" s="50"/>
      <c r="I36" s="50"/>
      <c r="J36" s="49"/>
      <c r="K36" s="50">
        <v>472</v>
      </c>
      <c r="L36" s="50">
        <v>1</v>
      </c>
      <c r="M36" s="49">
        <v>70</v>
      </c>
      <c r="N36" s="200">
        <v>43668</v>
      </c>
      <c r="O36" s="61">
        <v>4</v>
      </c>
      <c r="P36" s="62">
        <v>43672</v>
      </c>
      <c r="Q36" s="49">
        <v>3</v>
      </c>
      <c r="R36" s="49">
        <f>1000-500-250</f>
        <v>250</v>
      </c>
      <c r="S36" s="49">
        <f>75-1</f>
        <v>74</v>
      </c>
      <c r="T36" s="92">
        <v>8.2799999999999994</v>
      </c>
      <c r="U36" s="100">
        <f>T36*S36</f>
        <v>612.71999999999991</v>
      </c>
      <c r="V36" s="83">
        <f>500/T36</f>
        <v>60.386473429951693</v>
      </c>
      <c r="W36" s="212">
        <f t="shared" si="12"/>
        <v>41.4</v>
      </c>
      <c r="X36" s="137">
        <v>50</v>
      </c>
      <c r="Y36" s="121">
        <f t="shared" si="9"/>
        <v>0.41399999999999992</v>
      </c>
      <c r="Z36" s="137"/>
      <c r="AA36" s="121"/>
      <c r="AB36" s="137">
        <v>50</v>
      </c>
      <c r="AC36" s="121"/>
      <c r="AD36" s="129"/>
      <c r="AE36" s="51" t="s">
        <v>247</v>
      </c>
    </row>
    <row r="37" spans="1:31" ht="17" x14ac:dyDescent="0.2">
      <c r="A37" s="174"/>
      <c r="B37" s="47">
        <v>42881</v>
      </c>
      <c r="C37" s="48" t="s">
        <v>109</v>
      </c>
      <c r="D37" s="48" t="s">
        <v>75</v>
      </c>
      <c r="E37" s="48" t="s">
        <v>93</v>
      </c>
      <c r="F37" s="50" t="s">
        <v>137</v>
      </c>
      <c r="G37" s="48"/>
      <c r="H37" s="50"/>
      <c r="I37" s="50"/>
      <c r="J37" s="49"/>
      <c r="K37" s="50" t="s">
        <v>263</v>
      </c>
      <c r="L37" s="50">
        <v>1</v>
      </c>
      <c r="M37" s="49">
        <v>70</v>
      </c>
      <c r="N37" s="200">
        <v>43668</v>
      </c>
      <c r="O37" s="61">
        <v>4</v>
      </c>
      <c r="P37" s="62">
        <v>43675</v>
      </c>
      <c r="Q37" s="49">
        <v>7</v>
      </c>
      <c r="R37" s="49">
        <f>1000-500-250</f>
        <v>250</v>
      </c>
      <c r="S37" s="49">
        <f>60-1-50</f>
        <v>9</v>
      </c>
      <c r="T37" s="92">
        <v>64</v>
      </c>
      <c r="U37" s="100">
        <f>T37*S37</f>
        <v>576</v>
      </c>
      <c r="V37" s="83">
        <f>500/T37</f>
        <v>7.8125</v>
      </c>
      <c r="W37" s="212">
        <f t="shared" si="12"/>
        <v>320</v>
      </c>
      <c r="X37" s="137">
        <v>50</v>
      </c>
      <c r="Y37" s="121">
        <f t="shared" si="9"/>
        <v>3.2</v>
      </c>
      <c r="Z37" s="137">
        <v>1</v>
      </c>
      <c r="AA37" s="224">
        <v>43677</v>
      </c>
      <c r="AB37" s="137">
        <v>50</v>
      </c>
      <c r="AC37" s="224">
        <v>43677</v>
      </c>
      <c r="AD37" s="129">
        <v>97</v>
      </c>
      <c r="AE37" s="51"/>
    </row>
    <row r="38" spans="1:31" ht="17" x14ac:dyDescent="0.2">
      <c r="A38" s="174" t="s">
        <v>227</v>
      </c>
      <c r="B38" s="47">
        <v>42891</v>
      </c>
      <c r="C38" s="48" t="s">
        <v>109</v>
      </c>
      <c r="D38" s="48" t="s">
        <v>75</v>
      </c>
      <c r="E38" s="48" t="s">
        <v>93</v>
      </c>
      <c r="F38" s="50" t="s">
        <v>162</v>
      </c>
      <c r="G38" s="48"/>
      <c r="H38" s="50"/>
      <c r="I38" s="50"/>
      <c r="J38" s="49"/>
      <c r="K38" s="50">
        <v>473</v>
      </c>
      <c r="L38" s="50">
        <v>1</v>
      </c>
      <c r="M38" s="49">
        <v>50</v>
      </c>
      <c r="N38" s="200">
        <v>43668</v>
      </c>
      <c r="O38" s="49">
        <v>5</v>
      </c>
      <c r="P38" s="62">
        <v>43672</v>
      </c>
      <c r="Q38" s="49">
        <v>3</v>
      </c>
      <c r="R38" s="49">
        <f t="shared" ref="R38:R41" si="17">1000-500</f>
        <v>500</v>
      </c>
      <c r="S38" s="49">
        <f>75-1-50</f>
        <v>24</v>
      </c>
      <c r="T38" s="92">
        <v>120</v>
      </c>
      <c r="U38" s="100">
        <f>T38*S38</f>
        <v>2880</v>
      </c>
      <c r="V38" s="83">
        <f>500/T38</f>
        <v>4.166666666666667</v>
      </c>
      <c r="W38" s="212">
        <f t="shared" si="12"/>
        <v>600</v>
      </c>
      <c r="X38" s="137">
        <v>50</v>
      </c>
      <c r="Y38" s="121">
        <f t="shared" si="9"/>
        <v>6</v>
      </c>
      <c r="Z38" s="137">
        <v>3</v>
      </c>
      <c r="AA38" s="224">
        <v>43682</v>
      </c>
      <c r="AB38" s="137">
        <v>50</v>
      </c>
      <c r="AC38" s="262">
        <v>43683</v>
      </c>
      <c r="AD38" s="129"/>
      <c r="AE38" s="51"/>
    </row>
    <row r="39" spans="1:31" ht="17" x14ac:dyDescent="0.2">
      <c r="A39" s="174" t="s">
        <v>227</v>
      </c>
      <c r="B39" s="47">
        <v>42891</v>
      </c>
      <c r="C39" s="48" t="s">
        <v>116</v>
      </c>
      <c r="D39" s="48" t="s">
        <v>75</v>
      </c>
      <c r="E39" s="48" t="s">
        <v>93</v>
      </c>
      <c r="F39" s="50" t="s">
        <v>163</v>
      </c>
      <c r="G39" s="48"/>
      <c r="H39" s="50"/>
      <c r="I39" s="50"/>
      <c r="J39" s="49"/>
      <c r="K39" s="50">
        <v>474</v>
      </c>
      <c r="L39" s="50">
        <v>1</v>
      </c>
      <c r="M39" s="49">
        <v>50</v>
      </c>
      <c r="N39" s="200">
        <v>43668</v>
      </c>
      <c r="O39" s="49">
        <v>6</v>
      </c>
      <c r="P39" s="62">
        <v>43672</v>
      </c>
      <c r="Q39" s="49">
        <v>4</v>
      </c>
      <c r="R39" s="49">
        <f t="shared" si="17"/>
        <v>500</v>
      </c>
      <c r="S39" s="176">
        <f>75-1-50</f>
        <v>24</v>
      </c>
      <c r="T39" s="92">
        <v>81</v>
      </c>
      <c r="U39" s="100">
        <f t="shared" ref="U39:U41" si="18">T39*S39</f>
        <v>1944</v>
      </c>
      <c r="V39" s="83">
        <f>500/T39</f>
        <v>6.1728395061728394</v>
      </c>
      <c r="W39" s="212">
        <f t="shared" si="12"/>
        <v>405</v>
      </c>
      <c r="X39" s="137">
        <v>50</v>
      </c>
      <c r="Y39" s="121">
        <f t="shared" si="9"/>
        <v>4.05</v>
      </c>
      <c r="Z39" s="137">
        <v>3</v>
      </c>
      <c r="AA39" s="224">
        <v>43682</v>
      </c>
      <c r="AB39" s="137">
        <v>50</v>
      </c>
      <c r="AC39" s="262">
        <v>43683</v>
      </c>
      <c r="AD39" s="129"/>
      <c r="AE39" s="51"/>
    </row>
    <row r="40" spans="1:31" ht="17" x14ac:dyDescent="0.2">
      <c r="A40" s="174" t="s">
        <v>227</v>
      </c>
      <c r="B40" s="47">
        <v>42892</v>
      </c>
      <c r="C40" s="48" t="s">
        <v>116</v>
      </c>
      <c r="D40" s="48" t="s">
        <v>75</v>
      </c>
      <c r="E40" s="48" t="s">
        <v>93</v>
      </c>
      <c r="F40" s="50" t="s">
        <v>166</v>
      </c>
      <c r="G40" s="48"/>
      <c r="H40" s="50"/>
      <c r="I40" s="50"/>
      <c r="J40" s="49"/>
      <c r="K40" s="50">
        <v>475</v>
      </c>
      <c r="L40" s="50">
        <v>1</v>
      </c>
      <c r="M40" s="49">
        <v>80</v>
      </c>
      <c r="N40" s="200">
        <v>43668</v>
      </c>
      <c r="O40" s="49">
        <v>7</v>
      </c>
      <c r="P40" s="62">
        <v>43672</v>
      </c>
      <c r="Q40" s="49">
        <v>4</v>
      </c>
      <c r="R40" s="49">
        <f t="shared" si="17"/>
        <v>500</v>
      </c>
      <c r="S40" s="176">
        <f>75-1-50</f>
        <v>24</v>
      </c>
      <c r="T40" s="92">
        <v>110</v>
      </c>
      <c r="U40" s="100">
        <f t="shared" si="18"/>
        <v>2640</v>
      </c>
      <c r="V40" s="83">
        <f>500/T40</f>
        <v>4.5454545454545459</v>
      </c>
      <c r="W40" s="212">
        <f t="shared" si="12"/>
        <v>550</v>
      </c>
      <c r="X40" s="137">
        <v>50</v>
      </c>
      <c r="Y40" s="121">
        <f t="shared" si="9"/>
        <v>5.5</v>
      </c>
      <c r="Z40" s="137">
        <v>3</v>
      </c>
      <c r="AA40" s="224">
        <v>43682</v>
      </c>
      <c r="AB40" s="137">
        <v>50</v>
      </c>
      <c r="AC40" s="262">
        <v>43683</v>
      </c>
      <c r="AD40" s="129"/>
      <c r="AE40" s="51"/>
    </row>
    <row r="41" spans="1:31" ht="17" x14ac:dyDescent="0.2">
      <c r="A41" s="174" t="s">
        <v>227</v>
      </c>
      <c r="B41" s="47">
        <v>42896</v>
      </c>
      <c r="C41" s="48" t="s">
        <v>116</v>
      </c>
      <c r="D41" s="48" t="s">
        <v>75</v>
      </c>
      <c r="E41" s="48" t="s">
        <v>93</v>
      </c>
      <c r="F41" s="50" t="s">
        <v>170</v>
      </c>
      <c r="G41" s="48"/>
      <c r="H41" s="50"/>
      <c r="I41" s="50"/>
      <c r="J41" s="49"/>
      <c r="K41" s="50">
        <v>476</v>
      </c>
      <c r="L41" s="50">
        <v>1</v>
      </c>
      <c r="M41" s="49">
        <v>80</v>
      </c>
      <c r="N41" s="200">
        <v>43669</v>
      </c>
      <c r="O41" s="49">
        <v>8</v>
      </c>
      <c r="P41" s="62">
        <v>43672</v>
      </c>
      <c r="Q41" s="49">
        <v>5</v>
      </c>
      <c r="R41" s="49">
        <f t="shared" si="17"/>
        <v>500</v>
      </c>
      <c r="S41" s="176">
        <f>75-1-50</f>
        <v>24</v>
      </c>
      <c r="T41" s="92">
        <v>43.4</v>
      </c>
      <c r="U41" s="100">
        <f t="shared" si="18"/>
        <v>1041.5999999999999</v>
      </c>
      <c r="V41" s="83">
        <f>500/T41</f>
        <v>11.520737327188941</v>
      </c>
      <c r="W41" s="212">
        <f t="shared" si="12"/>
        <v>217</v>
      </c>
      <c r="X41" s="137">
        <v>50</v>
      </c>
      <c r="Y41" s="121">
        <f t="shared" si="9"/>
        <v>2.17</v>
      </c>
      <c r="Z41" s="137">
        <v>4</v>
      </c>
      <c r="AA41" s="224">
        <v>43682</v>
      </c>
      <c r="AB41" s="137">
        <v>50</v>
      </c>
      <c r="AC41" s="224"/>
      <c r="AD41" s="129"/>
      <c r="AE41" s="51"/>
    </row>
    <row r="42" spans="1:31" ht="18" thickBot="1" x14ac:dyDescent="0.25">
      <c r="A42" s="174" t="s">
        <v>227</v>
      </c>
      <c r="B42" s="52">
        <v>42905</v>
      </c>
      <c r="C42" s="53" t="s">
        <v>116</v>
      </c>
      <c r="D42" s="53" t="s">
        <v>75</v>
      </c>
      <c r="E42" s="53" t="s">
        <v>93</v>
      </c>
      <c r="F42" s="55" t="s">
        <v>192</v>
      </c>
      <c r="G42" s="53"/>
      <c r="H42" s="55"/>
      <c r="I42" s="55"/>
      <c r="J42" s="54"/>
      <c r="K42" s="55">
        <v>477</v>
      </c>
      <c r="L42" s="55">
        <v>1</v>
      </c>
      <c r="M42" s="54">
        <v>40</v>
      </c>
      <c r="N42" s="201">
        <v>43669</v>
      </c>
      <c r="O42" s="54">
        <v>9</v>
      </c>
      <c r="P42" s="65">
        <v>43673</v>
      </c>
      <c r="Q42" s="54">
        <v>6</v>
      </c>
      <c r="R42" s="54">
        <v>500</v>
      </c>
      <c r="S42" s="176">
        <f>75-1+50-50</f>
        <v>74</v>
      </c>
      <c r="T42" s="93" t="s">
        <v>249</v>
      </c>
      <c r="U42" s="101" t="s">
        <v>249</v>
      </c>
      <c r="V42" s="84"/>
      <c r="W42" s="214" t="s">
        <v>249</v>
      </c>
      <c r="X42" s="138">
        <v>50</v>
      </c>
      <c r="Y42" s="122" t="e">
        <f>X42*T42/1000</f>
        <v>#VALUE!</v>
      </c>
      <c r="Z42" s="138">
        <v>4</v>
      </c>
      <c r="AA42" s="271">
        <v>43682</v>
      </c>
      <c r="AB42" s="138">
        <v>50</v>
      </c>
      <c r="AC42" s="271"/>
      <c r="AD42" s="130"/>
      <c r="AE42" s="56" t="s">
        <v>298</v>
      </c>
    </row>
    <row r="43" spans="1:31" ht="18" thickBot="1" x14ac:dyDescent="0.25">
      <c r="A43" s="174"/>
      <c r="B43" s="57"/>
      <c r="C43" s="58"/>
      <c r="D43" s="58"/>
      <c r="E43" s="58"/>
      <c r="F43" s="60"/>
      <c r="G43" s="58"/>
      <c r="H43" s="60"/>
      <c r="I43" s="60"/>
      <c r="J43" s="59"/>
      <c r="K43" s="60"/>
      <c r="L43" s="60"/>
      <c r="M43" s="59"/>
      <c r="N43" s="202"/>
      <c r="O43" s="59"/>
      <c r="P43" s="59"/>
      <c r="Q43" s="59"/>
      <c r="R43" s="59"/>
      <c r="S43" s="59"/>
      <c r="T43" s="94"/>
      <c r="U43" s="102"/>
      <c r="V43" s="85"/>
      <c r="W43" s="215"/>
      <c r="X43" s="102"/>
      <c r="Y43" s="79"/>
      <c r="Z43" s="102"/>
      <c r="AA43" s="79"/>
      <c r="AB43" s="102"/>
      <c r="AC43" s="79"/>
      <c r="AD43" s="94"/>
      <c r="AE43" s="59"/>
    </row>
    <row r="44" spans="1:31" ht="17" x14ac:dyDescent="0.2">
      <c r="A44" s="174" t="s">
        <v>227</v>
      </c>
      <c r="B44" s="42">
        <v>42875</v>
      </c>
      <c r="C44" s="43" t="s">
        <v>95</v>
      </c>
      <c r="D44" s="43" t="s">
        <v>92</v>
      </c>
      <c r="E44" s="43" t="s">
        <v>96</v>
      </c>
      <c r="F44" s="45" t="s">
        <v>272</v>
      </c>
      <c r="G44" s="43"/>
      <c r="H44" s="45"/>
      <c r="I44" s="45"/>
      <c r="J44" s="64">
        <v>43665</v>
      </c>
      <c r="K44" s="45">
        <v>481</v>
      </c>
      <c r="L44" s="45">
        <v>1</v>
      </c>
      <c r="M44" s="44">
        <v>40</v>
      </c>
      <c r="N44" s="203">
        <v>43665</v>
      </c>
      <c r="O44" s="44">
        <v>1</v>
      </c>
      <c r="P44" s="64">
        <v>43670</v>
      </c>
      <c r="Q44" s="44">
        <v>1</v>
      </c>
      <c r="R44" s="44">
        <f>1000-500</f>
        <v>500</v>
      </c>
      <c r="S44" s="44">
        <f>100-1-50</f>
        <v>49</v>
      </c>
      <c r="T44" s="91">
        <v>64.400000000000006</v>
      </c>
      <c r="U44" s="99">
        <f>T44*S44</f>
        <v>3155.6000000000004</v>
      </c>
      <c r="V44" s="82">
        <f>500/T44</f>
        <v>7.7639751552795024</v>
      </c>
      <c r="W44" s="211">
        <f>T44*5</f>
        <v>322</v>
      </c>
      <c r="X44" s="136">
        <v>50</v>
      </c>
      <c r="Y44" s="120">
        <f>X44*T44/1000</f>
        <v>3.2200000000000006</v>
      </c>
      <c r="Z44" s="136">
        <v>1</v>
      </c>
      <c r="AA44" s="223">
        <v>43677</v>
      </c>
      <c r="AB44" s="136">
        <v>50</v>
      </c>
      <c r="AC44" s="223">
        <v>43677</v>
      </c>
      <c r="AD44" s="128">
        <v>89.2</v>
      </c>
      <c r="AE44" s="46"/>
    </row>
    <row r="45" spans="1:31" ht="17" x14ac:dyDescent="0.2">
      <c r="A45" s="174" t="s">
        <v>227</v>
      </c>
      <c r="B45" s="47">
        <v>42875</v>
      </c>
      <c r="C45" s="48" t="s">
        <v>97</v>
      </c>
      <c r="D45" s="48" t="s">
        <v>92</v>
      </c>
      <c r="E45" s="48" t="s">
        <v>96</v>
      </c>
      <c r="F45" s="50" t="s">
        <v>273</v>
      </c>
      <c r="G45" s="48"/>
      <c r="H45" s="50"/>
      <c r="I45" s="50"/>
      <c r="J45" s="49"/>
      <c r="K45" s="50">
        <v>482</v>
      </c>
      <c r="L45" s="50">
        <v>1</v>
      </c>
      <c r="M45" s="49">
        <v>60</v>
      </c>
      <c r="N45" s="200">
        <v>43666</v>
      </c>
      <c r="O45" s="49">
        <v>3</v>
      </c>
      <c r="P45" s="62">
        <v>43672</v>
      </c>
      <c r="Q45" s="49">
        <v>2</v>
      </c>
      <c r="R45" s="49">
        <f t="shared" ref="R45:R54" si="19">1000-500</f>
        <v>500</v>
      </c>
      <c r="S45" s="176">
        <f>75-1-50</f>
        <v>24</v>
      </c>
      <c r="T45" s="92">
        <v>67.2</v>
      </c>
      <c r="U45" s="100">
        <f t="shared" ref="U45:U52" si="20">T45*S45</f>
        <v>1612.8000000000002</v>
      </c>
      <c r="V45" s="83">
        <f t="shared" ref="V45:V52" si="21">500/T45</f>
        <v>7.4404761904761898</v>
      </c>
      <c r="W45" s="212">
        <f t="shared" ref="W45:W56" si="22">T45*5</f>
        <v>336</v>
      </c>
      <c r="X45" s="137">
        <v>50</v>
      </c>
      <c r="Y45" s="121">
        <f t="shared" ref="Y45:Y81" si="23">X45*T45/1000</f>
        <v>3.36</v>
      </c>
      <c r="Z45" s="137">
        <v>1</v>
      </c>
      <c r="AA45" s="224">
        <v>43677</v>
      </c>
      <c r="AB45" s="137">
        <v>50</v>
      </c>
      <c r="AC45" s="224">
        <v>43677</v>
      </c>
      <c r="AD45" s="129">
        <v>22.2</v>
      </c>
      <c r="AE45" s="51"/>
    </row>
    <row r="46" spans="1:31" ht="17" x14ac:dyDescent="0.2">
      <c r="A46" s="174" t="s">
        <v>227</v>
      </c>
      <c r="B46" s="47">
        <v>42876</v>
      </c>
      <c r="C46" s="48" t="s">
        <v>97</v>
      </c>
      <c r="D46" s="48" t="s">
        <v>92</v>
      </c>
      <c r="E46" s="48" t="s">
        <v>96</v>
      </c>
      <c r="F46" s="50" t="s">
        <v>274</v>
      </c>
      <c r="G46" s="48"/>
      <c r="H46" s="50"/>
      <c r="I46" s="50"/>
      <c r="J46" s="49"/>
      <c r="K46" s="50">
        <v>483</v>
      </c>
      <c r="L46" s="50">
        <v>1</v>
      </c>
      <c r="M46" s="49">
        <v>110</v>
      </c>
      <c r="N46" s="200">
        <v>43668</v>
      </c>
      <c r="O46" s="49">
        <v>4</v>
      </c>
      <c r="P46" s="62">
        <v>43672</v>
      </c>
      <c r="Q46" s="49">
        <v>3</v>
      </c>
      <c r="R46" s="49">
        <f t="shared" si="19"/>
        <v>500</v>
      </c>
      <c r="S46" s="176">
        <f>75-1-50</f>
        <v>24</v>
      </c>
      <c r="T46" s="92">
        <v>95.8</v>
      </c>
      <c r="U46" s="100">
        <f t="shared" si="20"/>
        <v>2299.1999999999998</v>
      </c>
      <c r="V46" s="83">
        <f t="shared" si="21"/>
        <v>5.2192066805845512</v>
      </c>
      <c r="W46" s="212">
        <f t="shared" si="22"/>
        <v>479</v>
      </c>
      <c r="X46" s="137">
        <v>50</v>
      </c>
      <c r="Y46" s="121">
        <f t="shared" si="23"/>
        <v>4.79</v>
      </c>
      <c r="Z46" s="137">
        <v>3</v>
      </c>
      <c r="AA46" s="224">
        <v>43682</v>
      </c>
      <c r="AB46" s="137">
        <v>50</v>
      </c>
      <c r="AC46" s="262">
        <v>43683</v>
      </c>
      <c r="AD46" s="129"/>
      <c r="AE46" s="51"/>
    </row>
    <row r="47" spans="1:31" ht="17" x14ac:dyDescent="0.2">
      <c r="A47" s="174" t="s">
        <v>227</v>
      </c>
      <c r="B47" s="47">
        <v>42878</v>
      </c>
      <c r="C47" s="48" t="s">
        <v>95</v>
      </c>
      <c r="D47" s="48" t="s">
        <v>92</v>
      </c>
      <c r="E47" s="48" t="s">
        <v>96</v>
      </c>
      <c r="F47" s="50" t="s">
        <v>125</v>
      </c>
      <c r="G47" s="48"/>
      <c r="H47" s="50"/>
      <c r="I47" s="50"/>
      <c r="J47" s="49"/>
      <c r="K47" s="50">
        <v>484</v>
      </c>
      <c r="L47" s="50">
        <v>1</v>
      </c>
      <c r="M47" s="49">
        <v>40</v>
      </c>
      <c r="N47" s="200">
        <v>43668</v>
      </c>
      <c r="O47" s="49">
        <v>5</v>
      </c>
      <c r="P47" s="62">
        <v>43672</v>
      </c>
      <c r="Q47" s="49">
        <v>3</v>
      </c>
      <c r="R47" s="49">
        <f t="shared" si="19"/>
        <v>500</v>
      </c>
      <c r="S47" s="176">
        <f>75-1-50</f>
        <v>24</v>
      </c>
      <c r="T47" s="92">
        <v>66.2</v>
      </c>
      <c r="U47" s="100">
        <f t="shared" si="20"/>
        <v>1588.8000000000002</v>
      </c>
      <c r="V47" s="83">
        <f t="shared" si="21"/>
        <v>7.5528700906344408</v>
      </c>
      <c r="W47" s="212">
        <f t="shared" si="22"/>
        <v>331</v>
      </c>
      <c r="X47" s="137">
        <v>50</v>
      </c>
      <c r="Y47" s="121">
        <f t="shared" si="23"/>
        <v>3.31</v>
      </c>
      <c r="Z47" s="137">
        <v>1</v>
      </c>
      <c r="AA47" s="224">
        <v>43677</v>
      </c>
      <c r="AB47" s="137">
        <v>50</v>
      </c>
      <c r="AC47" s="224">
        <v>43677</v>
      </c>
      <c r="AD47" s="129">
        <v>58.4</v>
      </c>
      <c r="AE47" s="51"/>
    </row>
    <row r="48" spans="1:31" ht="17" x14ac:dyDescent="0.2">
      <c r="A48" s="174" t="s">
        <v>227</v>
      </c>
      <c r="B48" s="47">
        <v>42887</v>
      </c>
      <c r="C48" s="48" t="s">
        <v>97</v>
      </c>
      <c r="D48" s="48" t="s">
        <v>92</v>
      </c>
      <c r="E48" s="48" t="s">
        <v>96</v>
      </c>
      <c r="F48" s="50" t="s">
        <v>150</v>
      </c>
      <c r="G48" s="48"/>
      <c r="H48" s="50"/>
      <c r="I48" s="50"/>
      <c r="J48" s="49"/>
      <c r="K48" s="50">
        <v>485</v>
      </c>
      <c r="L48" s="50">
        <v>1</v>
      </c>
      <c r="M48" s="49">
        <v>20</v>
      </c>
      <c r="N48" s="200">
        <v>43668</v>
      </c>
      <c r="O48" s="49">
        <v>6</v>
      </c>
      <c r="P48" s="62">
        <v>43672</v>
      </c>
      <c r="Q48" s="49">
        <v>4</v>
      </c>
      <c r="R48" s="49">
        <f t="shared" si="19"/>
        <v>500</v>
      </c>
      <c r="S48" s="176">
        <f>75-1-50</f>
        <v>24</v>
      </c>
      <c r="T48" s="92">
        <v>156</v>
      </c>
      <c r="U48" s="100">
        <f t="shared" si="20"/>
        <v>3744</v>
      </c>
      <c r="V48" s="83">
        <f t="shared" si="21"/>
        <v>3.2051282051282053</v>
      </c>
      <c r="W48" s="212">
        <f t="shared" si="22"/>
        <v>780</v>
      </c>
      <c r="X48" s="137">
        <v>50</v>
      </c>
      <c r="Y48" s="121">
        <f t="shared" si="23"/>
        <v>7.8</v>
      </c>
      <c r="Z48" s="137">
        <v>3</v>
      </c>
      <c r="AA48" s="224">
        <v>43682</v>
      </c>
      <c r="AB48" s="137">
        <v>50</v>
      </c>
      <c r="AC48" s="262">
        <v>43683</v>
      </c>
      <c r="AD48" s="129"/>
      <c r="AE48" s="51"/>
    </row>
    <row r="49" spans="1:31" ht="17" hidden="1" x14ac:dyDescent="0.2">
      <c r="A49" s="174" t="s">
        <v>227</v>
      </c>
      <c r="B49" s="47">
        <v>42889</v>
      </c>
      <c r="C49" s="48" t="s">
        <v>95</v>
      </c>
      <c r="D49" s="48" t="s">
        <v>92</v>
      </c>
      <c r="E49" s="48" t="s">
        <v>96</v>
      </c>
      <c r="F49" s="50" t="s">
        <v>155</v>
      </c>
      <c r="G49" s="48"/>
      <c r="H49" s="50"/>
      <c r="I49" s="50"/>
      <c r="J49" s="49"/>
      <c r="K49" s="50">
        <v>486</v>
      </c>
      <c r="L49" s="50">
        <v>1</v>
      </c>
      <c r="M49" s="49">
        <v>90</v>
      </c>
      <c r="N49" s="200">
        <v>43668</v>
      </c>
      <c r="O49" s="49">
        <v>7</v>
      </c>
      <c r="P49" s="62">
        <v>43672</v>
      </c>
      <c r="Q49" s="49">
        <v>4</v>
      </c>
      <c r="R49" s="49">
        <f>1000-500-250</f>
        <v>250</v>
      </c>
      <c r="S49" s="176">
        <v>74</v>
      </c>
      <c r="T49" s="92">
        <v>41</v>
      </c>
      <c r="U49" s="100">
        <f t="shared" si="20"/>
        <v>3034</v>
      </c>
      <c r="V49" s="83">
        <f t="shared" si="21"/>
        <v>12.195121951219512</v>
      </c>
      <c r="W49" s="212">
        <f t="shared" si="22"/>
        <v>205</v>
      </c>
      <c r="X49" s="137">
        <v>50</v>
      </c>
      <c r="Y49" s="121">
        <f t="shared" si="23"/>
        <v>2.0499999999999998</v>
      </c>
      <c r="Z49" s="137"/>
      <c r="AA49" s="224">
        <v>43682</v>
      </c>
      <c r="AB49" s="137">
        <v>50</v>
      </c>
      <c r="AC49" s="224"/>
      <c r="AD49" s="129"/>
      <c r="AE49" s="51"/>
    </row>
    <row r="50" spans="1:31" ht="17" x14ac:dyDescent="0.2">
      <c r="A50" s="174"/>
      <c r="B50" s="47">
        <v>42889</v>
      </c>
      <c r="C50" s="48" t="s">
        <v>95</v>
      </c>
      <c r="D50" s="48" t="s">
        <v>92</v>
      </c>
      <c r="E50" s="48" t="s">
        <v>96</v>
      </c>
      <c r="F50" s="50" t="s">
        <v>155</v>
      </c>
      <c r="G50" s="48"/>
      <c r="H50" s="50"/>
      <c r="I50" s="50"/>
      <c r="J50" s="49"/>
      <c r="K50" s="50" t="s">
        <v>264</v>
      </c>
      <c r="L50" s="50">
        <v>1</v>
      </c>
      <c r="M50" s="49">
        <v>90</v>
      </c>
      <c r="N50" s="200">
        <v>43668</v>
      </c>
      <c r="O50" s="49">
        <v>7</v>
      </c>
      <c r="P50" s="62">
        <v>43675</v>
      </c>
      <c r="Q50" s="49">
        <v>7</v>
      </c>
      <c r="R50" s="49">
        <f>1000-500-250</f>
        <v>250</v>
      </c>
      <c r="S50" s="49">
        <f>60-1-50</f>
        <v>9</v>
      </c>
      <c r="T50" s="92">
        <v>112</v>
      </c>
      <c r="U50" s="100">
        <f t="shared" si="20"/>
        <v>1008</v>
      </c>
      <c r="V50" s="83">
        <f t="shared" si="21"/>
        <v>4.4642857142857144</v>
      </c>
      <c r="W50" s="212">
        <f t="shared" si="22"/>
        <v>560</v>
      </c>
      <c r="X50" s="137">
        <v>50</v>
      </c>
      <c r="Y50" s="121">
        <f t="shared" si="23"/>
        <v>5.6</v>
      </c>
      <c r="Z50" s="137">
        <v>3</v>
      </c>
      <c r="AA50" s="224">
        <v>43682</v>
      </c>
      <c r="AB50" s="137">
        <v>50</v>
      </c>
      <c r="AC50" s="262">
        <v>43683</v>
      </c>
      <c r="AD50" s="129"/>
      <c r="AE50" s="51"/>
    </row>
    <row r="51" spans="1:31" ht="17" x14ac:dyDescent="0.2">
      <c r="A51" s="174" t="s">
        <v>227</v>
      </c>
      <c r="B51" s="47">
        <v>42889</v>
      </c>
      <c r="C51" s="48" t="s">
        <v>97</v>
      </c>
      <c r="D51" s="48" t="s">
        <v>92</v>
      </c>
      <c r="E51" s="48" t="s">
        <v>96</v>
      </c>
      <c r="F51" s="50" t="s">
        <v>156</v>
      </c>
      <c r="G51" s="48"/>
      <c r="H51" s="50"/>
      <c r="I51" s="50"/>
      <c r="J51" s="49"/>
      <c r="K51" s="50">
        <v>487</v>
      </c>
      <c r="L51" s="50">
        <v>1</v>
      </c>
      <c r="M51" s="49">
        <v>30</v>
      </c>
      <c r="N51" s="200">
        <v>43669</v>
      </c>
      <c r="O51" s="49">
        <v>8</v>
      </c>
      <c r="P51" s="62">
        <v>43672</v>
      </c>
      <c r="Q51" s="49">
        <v>5</v>
      </c>
      <c r="R51" s="49">
        <f t="shared" si="19"/>
        <v>500</v>
      </c>
      <c r="S51" s="176">
        <f>75-1-50</f>
        <v>24</v>
      </c>
      <c r="T51" s="92">
        <v>112</v>
      </c>
      <c r="U51" s="100">
        <f t="shared" si="20"/>
        <v>2688</v>
      </c>
      <c r="V51" s="83">
        <f t="shared" si="21"/>
        <v>4.4642857142857144</v>
      </c>
      <c r="W51" s="212">
        <f t="shared" si="22"/>
        <v>560</v>
      </c>
      <c r="X51" s="137">
        <v>50</v>
      </c>
      <c r="Y51" s="121">
        <f t="shared" si="23"/>
        <v>5.6</v>
      </c>
      <c r="Z51" s="137">
        <v>3</v>
      </c>
      <c r="AA51" s="224">
        <v>43682</v>
      </c>
      <c r="AB51" s="137">
        <v>50</v>
      </c>
      <c r="AC51" s="262">
        <v>43683</v>
      </c>
      <c r="AD51" s="129"/>
      <c r="AE51" s="51"/>
    </row>
    <row r="52" spans="1:31" ht="17" x14ac:dyDescent="0.2">
      <c r="A52" s="174" t="s">
        <v>227</v>
      </c>
      <c r="B52" s="47">
        <v>42890</v>
      </c>
      <c r="C52" s="48" t="s">
        <v>95</v>
      </c>
      <c r="D52" s="48" t="s">
        <v>92</v>
      </c>
      <c r="E52" s="48" t="s">
        <v>96</v>
      </c>
      <c r="F52" s="50" t="s">
        <v>160</v>
      </c>
      <c r="G52" s="48"/>
      <c r="H52" s="50"/>
      <c r="I52" s="50"/>
      <c r="J52" s="49"/>
      <c r="K52" s="50">
        <v>488</v>
      </c>
      <c r="L52" s="50">
        <v>1</v>
      </c>
      <c r="M52" s="49">
        <v>70</v>
      </c>
      <c r="N52" s="200">
        <v>43669</v>
      </c>
      <c r="O52" s="49">
        <v>9</v>
      </c>
      <c r="P52" s="62">
        <v>43672</v>
      </c>
      <c r="Q52" s="49">
        <v>5</v>
      </c>
      <c r="R52" s="49">
        <f t="shared" si="19"/>
        <v>500</v>
      </c>
      <c r="S52" s="176">
        <f>75-1-50</f>
        <v>24</v>
      </c>
      <c r="T52" s="92">
        <v>57.2</v>
      </c>
      <c r="U52" s="100">
        <f t="shared" si="20"/>
        <v>1372.8000000000002</v>
      </c>
      <c r="V52" s="83">
        <f t="shared" si="21"/>
        <v>8.7412587412587417</v>
      </c>
      <c r="W52" s="212">
        <f t="shared" si="22"/>
        <v>286</v>
      </c>
      <c r="X52" s="137">
        <v>50</v>
      </c>
      <c r="Y52" s="121">
        <f t="shared" si="23"/>
        <v>2.86</v>
      </c>
      <c r="Z52" s="137">
        <v>4</v>
      </c>
      <c r="AA52" s="224">
        <v>43682</v>
      </c>
      <c r="AB52" s="137">
        <v>50</v>
      </c>
      <c r="AC52" s="224"/>
      <c r="AD52" s="129"/>
      <c r="AE52" s="51"/>
    </row>
    <row r="53" spans="1:31" ht="17" x14ac:dyDescent="0.2">
      <c r="A53" s="174" t="s">
        <v>227</v>
      </c>
      <c r="B53" s="47">
        <v>42892</v>
      </c>
      <c r="C53" s="48" t="s">
        <v>95</v>
      </c>
      <c r="D53" s="48" t="s">
        <v>92</v>
      </c>
      <c r="E53" s="48" t="s">
        <v>96</v>
      </c>
      <c r="F53" s="50" t="s">
        <v>165</v>
      </c>
      <c r="G53" s="48"/>
      <c r="H53" s="50"/>
      <c r="I53" s="50"/>
      <c r="J53" s="49"/>
      <c r="K53" s="50">
        <v>489</v>
      </c>
      <c r="L53" s="50">
        <v>1</v>
      </c>
      <c r="M53" s="49">
        <v>10</v>
      </c>
      <c r="N53" s="200">
        <v>43669</v>
      </c>
      <c r="O53" s="49">
        <v>9</v>
      </c>
      <c r="P53" s="62">
        <v>43673</v>
      </c>
      <c r="Q53" s="49">
        <v>6</v>
      </c>
      <c r="R53" s="49">
        <f t="shared" si="19"/>
        <v>500</v>
      </c>
      <c r="S53" s="176">
        <f>75-1-50</f>
        <v>24</v>
      </c>
      <c r="T53" s="49">
        <v>57.2</v>
      </c>
      <c r="U53" s="100">
        <f t="shared" ref="U53:U54" si="24">T53*S53</f>
        <v>1372.8000000000002</v>
      </c>
      <c r="V53" s="83">
        <f t="shared" ref="V53:V54" si="25">500/T53</f>
        <v>8.7412587412587417</v>
      </c>
      <c r="W53" s="212">
        <f t="shared" si="22"/>
        <v>286</v>
      </c>
      <c r="X53" s="137">
        <v>50</v>
      </c>
      <c r="Y53" s="121">
        <f t="shared" si="23"/>
        <v>2.86</v>
      </c>
      <c r="Z53" s="137">
        <v>4</v>
      </c>
      <c r="AA53" s="224">
        <v>43682</v>
      </c>
      <c r="AB53" s="137">
        <v>50</v>
      </c>
      <c r="AC53" s="224"/>
      <c r="AD53" s="129"/>
      <c r="AE53" s="51"/>
    </row>
    <row r="54" spans="1:31" ht="17" x14ac:dyDescent="0.2">
      <c r="A54" s="174" t="s">
        <v>227</v>
      </c>
      <c r="B54" s="47">
        <v>42900</v>
      </c>
      <c r="C54" s="48" t="s">
        <v>97</v>
      </c>
      <c r="D54" s="48" t="s">
        <v>92</v>
      </c>
      <c r="E54" s="48" t="s">
        <v>96</v>
      </c>
      <c r="F54" s="50" t="s">
        <v>180</v>
      </c>
      <c r="G54" s="48"/>
      <c r="H54" s="50"/>
      <c r="I54" s="50"/>
      <c r="J54" s="49"/>
      <c r="K54" s="50">
        <v>490</v>
      </c>
      <c r="L54" s="50">
        <v>1</v>
      </c>
      <c r="M54" s="49">
        <v>70</v>
      </c>
      <c r="N54" s="200">
        <v>43668</v>
      </c>
      <c r="O54" s="49">
        <v>7</v>
      </c>
      <c r="P54" s="62">
        <v>43673</v>
      </c>
      <c r="Q54" s="49">
        <v>6</v>
      </c>
      <c r="R54" s="49">
        <f t="shared" si="19"/>
        <v>500</v>
      </c>
      <c r="S54" s="176">
        <f>75-1-50</f>
        <v>24</v>
      </c>
      <c r="T54" s="49">
        <v>58.6</v>
      </c>
      <c r="U54" s="100">
        <f t="shared" si="24"/>
        <v>1406.4</v>
      </c>
      <c r="V54" s="83">
        <f t="shared" si="25"/>
        <v>8.5324232081911262</v>
      </c>
      <c r="W54" s="212">
        <f t="shared" si="22"/>
        <v>293</v>
      </c>
      <c r="X54" s="137">
        <v>50</v>
      </c>
      <c r="Y54" s="121">
        <f t="shared" si="23"/>
        <v>2.93</v>
      </c>
      <c r="Z54" s="137">
        <v>4</v>
      </c>
      <c r="AA54" s="224">
        <v>43682</v>
      </c>
      <c r="AB54" s="137">
        <v>50</v>
      </c>
      <c r="AC54" s="224"/>
      <c r="AD54" s="129"/>
      <c r="AE54" s="51"/>
    </row>
    <row r="55" spans="1:31" ht="17" x14ac:dyDescent="0.2">
      <c r="A55" s="174" t="s">
        <v>227</v>
      </c>
      <c r="B55" s="47">
        <v>42901</v>
      </c>
      <c r="C55" s="48" t="s">
        <v>97</v>
      </c>
      <c r="D55" s="48" t="s">
        <v>92</v>
      </c>
      <c r="E55" s="48" t="s">
        <v>96</v>
      </c>
      <c r="F55" s="50" t="s">
        <v>182</v>
      </c>
      <c r="G55" s="48"/>
      <c r="H55" s="50"/>
      <c r="I55" s="50"/>
      <c r="J55" s="49"/>
      <c r="K55" s="50">
        <v>491</v>
      </c>
      <c r="L55" s="50">
        <v>1</v>
      </c>
      <c r="M55" s="49">
        <v>20</v>
      </c>
      <c r="N55" s="200">
        <v>43668</v>
      </c>
      <c r="O55" s="49">
        <v>5</v>
      </c>
      <c r="P55" s="62">
        <v>43672</v>
      </c>
      <c r="Q55" s="49">
        <v>3</v>
      </c>
      <c r="R55" s="49">
        <f>1000-500</f>
        <v>500</v>
      </c>
      <c r="S55" s="176">
        <f>75-1-50</f>
        <v>24</v>
      </c>
      <c r="T55" s="92">
        <v>126</v>
      </c>
      <c r="U55" s="100">
        <f>T55*S55</f>
        <v>3024</v>
      </c>
      <c r="V55" s="83">
        <f>500/T55</f>
        <v>3.9682539682539684</v>
      </c>
      <c r="W55" s="212">
        <f t="shared" si="22"/>
        <v>630</v>
      </c>
      <c r="X55" s="137">
        <v>50</v>
      </c>
      <c r="Y55" s="121">
        <f t="shared" si="23"/>
        <v>6.3</v>
      </c>
      <c r="Z55" s="137">
        <v>1</v>
      </c>
      <c r="AA55" s="224">
        <v>43677</v>
      </c>
      <c r="AB55" s="137">
        <v>50</v>
      </c>
      <c r="AC55" s="224">
        <v>43677</v>
      </c>
      <c r="AD55" s="129">
        <v>58.4</v>
      </c>
      <c r="AE55" s="51"/>
    </row>
    <row r="56" spans="1:31" ht="17" x14ac:dyDescent="0.2">
      <c r="A56" s="174" t="s">
        <v>227</v>
      </c>
      <c r="B56" s="47">
        <v>42922</v>
      </c>
      <c r="C56" s="48" t="s">
        <v>97</v>
      </c>
      <c r="D56" s="48" t="s">
        <v>92</v>
      </c>
      <c r="E56" s="48" t="s">
        <v>96</v>
      </c>
      <c r="F56" s="50" t="s">
        <v>197</v>
      </c>
      <c r="G56" s="48"/>
      <c r="H56" s="50"/>
      <c r="I56" s="50"/>
      <c r="J56" s="49"/>
      <c r="K56" s="50">
        <v>492</v>
      </c>
      <c r="L56" s="50">
        <v>1</v>
      </c>
      <c r="M56" s="49">
        <v>70</v>
      </c>
      <c r="N56" s="200">
        <v>43668</v>
      </c>
      <c r="O56" s="49">
        <v>6</v>
      </c>
      <c r="P56" s="62">
        <v>43672</v>
      </c>
      <c r="Q56" s="49">
        <v>5</v>
      </c>
      <c r="R56" s="49">
        <f>1000-500</f>
        <v>500</v>
      </c>
      <c r="S56" s="176">
        <f>75-1-50</f>
        <v>24</v>
      </c>
      <c r="T56" s="92">
        <v>122</v>
      </c>
      <c r="U56" s="100">
        <f>T56*S56</f>
        <v>2928</v>
      </c>
      <c r="V56" s="83">
        <f>500/T56</f>
        <v>4.0983606557377046</v>
      </c>
      <c r="W56" s="212">
        <f t="shared" si="22"/>
        <v>610</v>
      </c>
      <c r="X56" s="137">
        <v>50</v>
      </c>
      <c r="Y56" s="121">
        <f t="shared" si="23"/>
        <v>6.1</v>
      </c>
      <c r="Z56" s="137">
        <v>3</v>
      </c>
      <c r="AA56" s="224">
        <v>43682</v>
      </c>
      <c r="AB56" s="137">
        <v>50</v>
      </c>
      <c r="AC56" s="262">
        <v>43683</v>
      </c>
      <c r="AD56" s="129"/>
      <c r="AE56" s="51"/>
    </row>
    <row r="57" spans="1:31" ht="17" hidden="1" x14ac:dyDescent="0.2">
      <c r="A57" s="174" t="s">
        <v>227</v>
      </c>
      <c r="B57" s="47">
        <v>42876</v>
      </c>
      <c r="C57" s="48" t="s">
        <v>100</v>
      </c>
      <c r="D57" s="48" t="s">
        <v>92</v>
      </c>
      <c r="E57" s="48" t="s">
        <v>101</v>
      </c>
      <c r="F57" s="50" t="s">
        <v>271</v>
      </c>
      <c r="G57" s="48" t="s">
        <v>201</v>
      </c>
      <c r="H57" s="50" t="s">
        <v>202</v>
      </c>
      <c r="I57" s="50" t="s">
        <v>203</v>
      </c>
      <c r="J57" s="62">
        <v>43665</v>
      </c>
      <c r="K57" s="50">
        <v>501</v>
      </c>
      <c r="L57" s="50">
        <v>1</v>
      </c>
      <c r="M57" s="49" t="s">
        <v>238</v>
      </c>
      <c r="N57" s="200">
        <v>43665</v>
      </c>
      <c r="O57" s="49">
        <v>1</v>
      </c>
      <c r="P57" s="49" t="s">
        <v>237</v>
      </c>
      <c r="Q57" s="49"/>
      <c r="R57" s="49"/>
      <c r="S57" s="49"/>
      <c r="T57" s="49"/>
      <c r="U57" s="49"/>
      <c r="V57" s="49" t="s">
        <v>237</v>
      </c>
      <c r="W57" s="212"/>
      <c r="X57" s="137">
        <v>50</v>
      </c>
      <c r="Y57" s="121">
        <f t="shared" si="23"/>
        <v>0</v>
      </c>
      <c r="Z57" s="137"/>
      <c r="AA57" s="224">
        <v>43682</v>
      </c>
      <c r="AB57" s="137">
        <v>50</v>
      </c>
      <c r="AC57" s="224"/>
      <c r="AD57" s="129"/>
      <c r="AE57" s="51"/>
    </row>
    <row r="58" spans="1:31" ht="17" x14ac:dyDescent="0.2">
      <c r="A58" s="174" t="s">
        <v>227</v>
      </c>
      <c r="B58" s="47">
        <v>42878</v>
      </c>
      <c r="C58" s="48" t="s">
        <v>100</v>
      </c>
      <c r="D58" s="48" t="s">
        <v>92</v>
      </c>
      <c r="E58" s="48" t="s">
        <v>101</v>
      </c>
      <c r="F58" s="50" t="s">
        <v>124</v>
      </c>
      <c r="G58" s="48"/>
      <c r="H58" s="50" t="s">
        <v>204</v>
      </c>
      <c r="I58" s="50" t="s">
        <v>205</v>
      </c>
      <c r="J58" s="49"/>
      <c r="K58" s="50">
        <v>43</v>
      </c>
      <c r="L58" s="50"/>
      <c r="M58" s="49"/>
      <c r="N58" s="206" t="s">
        <v>237</v>
      </c>
      <c r="O58" s="49">
        <v>0</v>
      </c>
      <c r="P58" s="200">
        <v>43189</v>
      </c>
      <c r="Q58" s="49">
        <v>0</v>
      </c>
      <c r="R58" s="49">
        <v>0</v>
      </c>
      <c r="S58" s="49">
        <f>20-1+50-50</f>
        <v>19</v>
      </c>
      <c r="T58" s="49" t="s">
        <v>249</v>
      </c>
      <c r="U58" s="49" t="s">
        <v>249</v>
      </c>
      <c r="V58" s="49" t="s">
        <v>237</v>
      </c>
      <c r="W58" s="212" t="s">
        <v>249</v>
      </c>
      <c r="X58" s="137">
        <v>50</v>
      </c>
      <c r="Y58" s="121"/>
      <c r="Z58" s="137">
        <v>4</v>
      </c>
      <c r="AA58" s="224">
        <v>43682</v>
      </c>
      <c r="AB58" s="137">
        <v>50</v>
      </c>
      <c r="AC58" s="262">
        <v>43683</v>
      </c>
      <c r="AD58" s="129"/>
      <c r="AE58" s="51" t="s">
        <v>298</v>
      </c>
    </row>
    <row r="59" spans="1:31" ht="17" x14ac:dyDescent="0.2">
      <c r="A59" s="174" t="s">
        <v>227</v>
      </c>
      <c r="B59" s="47">
        <v>42881</v>
      </c>
      <c r="C59" s="48" t="s">
        <v>100</v>
      </c>
      <c r="D59" s="48" t="s">
        <v>92</v>
      </c>
      <c r="E59" s="48" t="s">
        <v>101</v>
      </c>
      <c r="F59" s="50" t="s">
        <v>140</v>
      </c>
      <c r="G59" s="48"/>
      <c r="H59" s="50" t="s">
        <v>208</v>
      </c>
      <c r="I59" s="50" t="s">
        <v>205</v>
      </c>
      <c r="J59" s="49"/>
      <c r="K59" s="50">
        <v>46</v>
      </c>
      <c r="L59" s="50"/>
      <c r="M59" s="49"/>
      <c r="N59" s="200" t="s">
        <v>237</v>
      </c>
      <c r="O59" s="49">
        <v>0</v>
      </c>
      <c r="P59" s="200">
        <v>43189</v>
      </c>
      <c r="Q59" s="49">
        <v>0</v>
      </c>
      <c r="R59" s="49">
        <v>0</v>
      </c>
      <c r="S59" s="49">
        <f>20-1-25</f>
        <v>-6</v>
      </c>
      <c r="T59" s="49">
        <v>88.8</v>
      </c>
      <c r="U59" s="100">
        <f>T59*S59</f>
        <v>-532.79999999999995</v>
      </c>
      <c r="V59" s="49" t="s">
        <v>237</v>
      </c>
      <c r="W59" s="212">
        <f t="shared" ref="W59" si="26">T59*5</f>
        <v>444</v>
      </c>
      <c r="X59" s="137">
        <v>50</v>
      </c>
      <c r="Y59" s="121">
        <f t="shared" si="23"/>
        <v>4.4400000000000004</v>
      </c>
      <c r="Z59" s="137">
        <v>4</v>
      </c>
      <c r="AA59" s="224">
        <v>43682</v>
      </c>
      <c r="AB59" s="137">
        <v>25</v>
      </c>
      <c r="AC59" s="262">
        <v>43683</v>
      </c>
      <c r="AD59" s="129"/>
      <c r="AE59" s="51" t="s">
        <v>299</v>
      </c>
    </row>
    <row r="60" spans="1:31" ht="17" hidden="1" x14ac:dyDescent="0.2">
      <c r="A60" s="174" t="s">
        <v>227</v>
      </c>
      <c r="B60" s="47">
        <v>42882</v>
      </c>
      <c r="C60" s="48" t="s">
        <v>100</v>
      </c>
      <c r="D60" s="48" t="s">
        <v>92</v>
      </c>
      <c r="E60" s="48" t="s">
        <v>101</v>
      </c>
      <c r="F60" s="50" t="s">
        <v>142</v>
      </c>
      <c r="G60" s="48" t="s">
        <v>209</v>
      </c>
      <c r="H60" s="50" t="s">
        <v>210</v>
      </c>
      <c r="I60" s="50" t="s">
        <v>203</v>
      </c>
      <c r="J60" s="49"/>
      <c r="K60" s="50">
        <v>47</v>
      </c>
      <c r="L60" s="50"/>
      <c r="M60" s="49"/>
      <c r="N60" s="200" t="s">
        <v>237</v>
      </c>
      <c r="O60" s="49">
        <v>0</v>
      </c>
      <c r="P60" s="200">
        <v>43189</v>
      </c>
      <c r="Q60" s="49">
        <v>0</v>
      </c>
      <c r="R60" s="49">
        <v>0</v>
      </c>
      <c r="S60" s="49" t="s">
        <v>276</v>
      </c>
      <c r="T60" s="49">
        <v>194</v>
      </c>
      <c r="U60" s="49"/>
      <c r="V60" s="49" t="s">
        <v>237</v>
      </c>
      <c r="W60" s="212"/>
      <c r="X60" s="137">
        <v>50</v>
      </c>
      <c r="Y60" s="121">
        <f t="shared" si="23"/>
        <v>9.6999999999999993</v>
      </c>
      <c r="Z60" s="137"/>
      <c r="AA60" s="121"/>
      <c r="AB60" s="137">
        <v>50</v>
      </c>
      <c r="AC60" s="121"/>
      <c r="AD60" s="129"/>
      <c r="AE60" s="51"/>
    </row>
    <row r="61" spans="1:31" ht="17" hidden="1" x14ac:dyDescent="0.2">
      <c r="A61" s="174" t="s">
        <v>227</v>
      </c>
      <c r="B61" s="47">
        <v>42886</v>
      </c>
      <c r="C61" s="48" t="s">
        <v>114</v>
      </c>
      <c r="D61" s="48" t="s">
        <v>92</v>
      </c>
      <c r="E61" s="48" t="s">
        <v>101</v>
      </c>
      <c r="F61" s="50" t="s">
        <v>148</v>
      </c>
      <c r="G61" s="48"/>
      <c r="H61" s="50" t="s">
        <v>212</v>
      </c>
      <c r="I61" s="50" t="s">
        <v>203</v>
      </c>
      <c r="J61" s="49"/>
      <c r="K61" s="50">
        <v>44</v>
      </c>
      <c r="L61" s="50"/>
      <c r="M61" s="49"/>
      <c r="N61" s="200" t="s">
        <v>237</v>
      </c>
      <c r="O61" s="49">
        <v>0</v>
      </c>
      <c r="P61" s="200">
        <v>43189</v>
      </c>
      <c r="Q61" s="49">
        <v>0</v>
      </c>
      <c r="R61" s="49">
        <v>0</v>
      </c>
      <c r="S61" s="49" t="s">
        <v>276</v>
      </c>
      <c r="T61" s="49" t="s">
        <v>249</v>
      </c>
      <c r="U61" s="49"/>
      <c r="V61" s="49" t="s">
        <v>237</v>
      </c>
      <c r="W61" s="212"/>
      <c r="X61" s="137">
        <v>50</v>
      </c>
      <c r="Y61" s="121" t="e">
        <f t="shared" si="23"/>
        <v>#VALUE!</v>
      </c>
      <c r="Z61" s="137"/>
      <c r="AA61" s="121"/>
      <c r="AB61" s="137">
        <v>50</v>
      </c>
      <c r="AC61" s="121"/>
      <c r="AD61" s="129"/>
      <c r="AE61" s="51"/>
    </row>
    <row r="62" spans="1:31" ht="17" x14ac:dyDescent="0.2">
      <c r="A62" s="174" t="s">
        <v>227</v>
      </c>
      <c r="B62" s="47">
        <v>42900</v>
      </c>
      <c r="C62" s="48" t="s">
        <v>100</v>
      </c>
      <c r="D62" s="48" t="s">
        <v>92</v>
      </c>
      <c r="E62" s="48" t="s">
        <v>101</v>
      </c>
      <c r="F62" s="50" t="s">
        <v>178</v>
      </c>
      <c r="G62" s="48" t="s">
        <v>218</v>
      </c>
      <c r="H62" s="50" t="s">
        <v>232</v>
      </c>
      <c r="I62" s="50" t="s">
        <v>205</v>
      </c>
      <c r="J62" s="49"/>
      <c r="K62" s="50">
        <v>506</v>
      </c>
      <c r="L62" s="50">
        <v>1</v>
      </c>
      <c r="M62" s="49">
        <v>80</v>
      </c>
      <c r="N62" s="200">
        <v>43666</v>
      </c>
      <c r="O62" s="49">
        <v>2</v>
      </c>
      <c r="P62" s="116">
        <v>43670</v>
      </c>
      <c r="Q62" s="49">
        <v>1</v>
      </c>
      <c r="R62" s="49">
        <f>1000-500</f>
        <v>500</v>
      </c>
      <c r="S62" s="49">
        <f>100-1-50</f>
        <v>49</v>
      </c>
      <c r="T62" s="92">
        <v>63.8</v>
      </c>
      <c r="U62" s="100">
        <f>T62*S62</f>
        <v>3126.2</v>
      </c>
      <c r="V62" s="83">
        <f>500/T62</f>
        <v>7.8369905956112857</v>
      </c>
      <c r="W62" s="212">
        <f>T62*5</f>
        <v>319</v>
      </c>
      <c r="X62" s="137">
        <v>50</v>
      </c>
      <c r="Y62" s="121">
        <f t="shared" si="23"/>
        <v>3.19</v>
      </c>
      <c r="Z62" s="137">
        <v>1</v>
      </c>
      <c r="AA62" s="224">
        <v>43677</v>
      </c>
      <c r="AB62" s="137">
        <v>50</v>
      </c>
      <c r="AC62" s="224">
        <v>43677</v>
      </c>
      <c r="AD62" s="129">
        <v>29.2</v>
      </c>
      <c r="AE62" s="51"/>
    </row>
    <row r="63" spans="1:31" s="198" customFormat="1" ht="17" hidden="1" x14ac:dyDescent="0.2">
      <c r="A63" s="196" t="s">
        <v>227</v>
      </c>
      <c r="B63" s="117">
        <v>42901</v>
      </c>
      <c r="C63" s="118" t="s">
        <v>100</v>
      </c>
      <c r="D63" s="118" t="s">
        <v>92</v>
      </c>
      <c r="E63" s="118" t="s">
        <v>101</v>
      </c>
      <c r="F63" s="110" t="s">
        <v>183</v>
      </c>
      <c r="G63" s="118" t="s">
        <v>219</v>
      </c>
      <c r="H63" s="110"/>
      <c r="I63" s="110"/>
      <c r="J63" s="111"/>
      <c r="K63" s="110" t="s">
        <v>237</v>
      </c>
      <c r="L63" s="110"/>
      <c r="M63" s="110"/>
      <c r="N63" s="110"/>
      <c r="O63" s="110" t="s">
        <v>237</v>
      </c>
      <c r="P63" s="110" t="s">
        <v>237</v>
      </c>
      <c r="Q63" s="110" t="s">
        <v>237</v>
      </c>
      <c r="R63" s="110" t="s">
        <v>237</v>
      </c>
      <c r="S63" s="110" t="s">
        <v>237</v>
      </c>
      <c r="T63" s="110" t="s">
        <v>237</v>
      </c>
      <c r="U63" s="110" t="s">
        <v>237</v>
      </c>
      <c r="V63" s="110" t="s">
        <v>237</v>
      </c>
      <c r="W63" s="118" t="s">
        <v>237</v>
      </c>
      <c r="X63" s="137">
        <v>50</v>
      </c>
      <c r="Y63" s="121" t="e">
        <f t="shared" si="23"/>
        <v>#VALUE!</v>
      </c>
      <c r="Z63" s="137"/>
      <c r="AA63" s="121"/>
      <c r="AB63" s="137">
        <v>50</v>
      </c>
      <c r="AC63" s="121"/>
      <c r="AD63" s="129"/>
      <c r="AE63" s="197"/>
    </row>
    <row r="64" spans="1:31" ht="17" hidden="1" x14ac:dyDescent="0.2">
      <c r="A64" s="174" t="s">
        <v>227</v>
      </c>
      <c r="B64" s="47">
        <v>42910</v>
      </c>
      <c r="C64" s="48" t="s">
        <v>114</v>
      </c>
      <c r="D64" s="48" t="s">
        <v>92</v>
      </c>
      <c r="E64" s="48" t="s">
        <v>101</v>
      </c>
      <c r="F64" s="50" t="s">
        <v>195</v>
      </c>
      <c r="G64" s="48"/>
      <c r="H64" s="50" t="s">
        <v>225</v>
      </c>
      <c r="I64" s="50" t="s">
        <v>203</v>
      </c>
      <c r="J64" s="49"/>
      <c r="K64" s="50">
        <v>45</v>
      </c>
      <c r="L64" s="50"/>
      <c r="M64" s="49"/>
      <c r="N64" s="200"/>
      <c r="O64" s="49">
        <v>0</v>
      </c>
      <c r="P64" s="200">
        <v>43189</v>
      </c>
      <c r="Q64" s="49">
        <v>0</v>
      </c>
      <c r="R64" s="49">
        <v>0</v>
      </c>
      <c r="S64" s="49" t="s">
        <v>276</v>
      </c>
      <c r="T64" s="49" t="s">
        <v>249</v>
      </c>
      <c r="U64" s="49"/>
      <c r="V64" s="49" t="s">
        <v>237</v>
      </c>
      <c r="W64" s="212"/>
      <c r="X64" s="137">
        <v>50</v>
      </c>
      <c r="Y64" s="121" t="e">
        <f t="shared" si="23"/>
        <v>#VALUE!</v>
      </c>
      <c r="Z64" s="137"/>
      <c r="AA64" s="121"/>
      <c r="AB64" s="137">
        <v>50</v>
      </c>
      <c r="AC64" s="121"/>
      <c r="AD64" s="129"/>
      <c r="AE64" s="51"/>
    </row>
    <row r="65" spans="1:31" ht="17" hidden="1" x14ac:dyDescent="0.2">
      <c r="A65" s="174" t="s">
        <v>227</v>
      </c>
      <c r="B65" s="47">
        <v>42878</v>
      </c>
      <c r="C65" s="48" t="s">
        <v>102</v>
      </c>
      <c r="D65" s="48" t="s">
        <v>92</v>
      </c>
      <c r="E65" s="48" t="s">
        <v>103</v>
      </c>
      <c r="F65" s="50" t="s">
        <v>126</v>
      </c>
      <c r="G65" s="48" t="s">
        <v>206</v>
      </c>
      <c r="H65" s="50" t="s">
        <v>207</v>
      </c>
      <c r="I65" s="50" t="s">
        <v>203</v>
      </c>
      <c r="J65" s="49"/>
      <c r="K65" s="50">
        <v>35</v>
      </c>
      <c r="L65" s="50"/>
      <c r="M65" s="49"/>
      <c r="N65" s="200"/>
      <c r="O65" s="49">
        <v>0</v>
      </c>
      <c r="P65" s="200">
        <v>43189</v>
      </c>
      <c r="Q65" s="49">
        <v>0</v>
      </c>
      <c r="R65" s="49">
        <v>0</v>
      </c>
      <c r="S65" s="49" t="s">
        <v>276</v>
      </c>
      <c r="T65" s="49">
        <v>71</v>
      </c>
      <c r="U65" s="49"/>
      <c r="V65" s="49" t="s">
        <v>237</v>
      </c>
      <c r="W65" s="212"/>
      <c r="X65" s="137">
        <v>50</v>
      </c>
      <c r="Y65" s="121">
        <f t="shared" si="23"/>
        <v>3.55</v>
      </c>
      <c r="Z65" s="137"/>
      <c r="AA65" s="121"/>
      <c r="AB65" s="137">
        <v>50</v>
      </c>
      <c r="AC65" s="121"/>
      <c r="AD65" s="129"/>
      <c r="AE65" s="51"/>
    </row>
    <row r="66" spans="1:31" s="198" customFormat="1" ht="17" x14ac:dyDescent="0.2">
      <c r="A66" s="196" t="s">
        <v>227</v>
      </c>
      <c r="B66" s="117">
        <v>42889</v>
      </c>
      <c r="C66" s="118" t="s">
        <v>102</v>
      </c>
      <c r="D66" s="118" t="s">
        <v>92</v>
      </c>
      <c r="E66" s="118" t="s">
        <v>103</v>
      </c>
      <c r="F66" s="110" t="s">
        <v>153</v>
      </c>
      <c r="G66" s="118"/>
      <c r="H66" s="110" t="s">
        <v>213</v>
      </c>
      <c r="I66" s="110" t="s">
        <v>205</v>
      </c>
      <c r="J66" s="111"/>
      <c r="K66" s="110">
        <v>38</v>
      </c>
      <c r="L66" s="110"/>
      <c r="M66" s="111"/>
      <c r="N66" s="204"/>
      <c r="O66" s="111">
        <v>0</v>
      </c>
      <c r="P66" s="204">
        <v>43189</v>
      </c>
      <c r="Q66" s="111">
        <v>0</v>
      </c>
      <c r="R66" s="111">
        <v>0</v>
      </c>
      <c r="S66" s="111">
        <f>20-1-25</f>
        <v>-6</v>
      </c>
      <c r="T66" s="111">
        <v>7.12</v>
      </c>
      <c r="U66" s="114">
        <f>T66*S66</f>
        <v>-42.72</v>
      </c>
      <c r="V66" s="111" t="s">
        <v>237</v>
      </c>
      <c r="W66" s="213" t="s">
        <v>244</v>
      </c>
      <c r="X66" s="137">
        <v>50</v>
      </c>
      <c r="Y66" s="121">
        <f t="shared" si="23"/>
        <v>0.35599999999999998</v>
      </c>
      <c r="Z66" s="137">
        <v>3</v>
      </c>
      <c r="AA66" s="224">
        <v>43682</v>
      </c>
      <c r="AB66" s="137">
        <v>25</v>
      </c>
      <c r="AC66" s="262">
        <v>43683</v>
      </c>
      <c r="AD66" s="129"/>
      <c r="AE66" s="51" t="s">
        <v>299</v>
      </c>
    </row>
    <row r="67" spans="1:31" ht="17" x14ac:dyDescent="0.2">
      <c r="A67" s="174" t="s">
        <v>227</v>
      </c>
      <c r="B67" s="47">
        <v>42891</v>
      </c>
      <c r="C67" s="48" t="s">
        <v>102</v>
      </c>
      <c r="D67" s="48" t="s">
        <v>92</v>
      </c>
      <c r="E67" s="48" t="s">
        <v>103</v>
      </c>
      <c r="F67" s="50" t="s">
        <v>161</v>
      </c>
      <c r="G67" s="48" t="s">
        <v>214</v>
      </c>
      <c r="H67" s="50" t="s">
        <v>233</v>
      </c>
      <c r="I67" s="50" t="s">
        <v>205</v>
      </c>
      <c r="J67" s="49"/>
      <c r="K67" s="50">
        <v>513</v>
      </c>
      <c r="L67" s="50"/>
      <c r="M67" s="49">
        <v>30</v>
      </c>
      <c r="N67" s="200">
        <v>43669</v>
      </c>
      <c r="O67" s="49">
        <v>10</v>
      </c>
      <c r="P67" s="62">
        <v>43672</v>
      </c>
      <c r="Q67" s="49">
        <v>5</v>
      </c>
      <c r="R67" s="49">
        <f>1000-500</f>
        <v>500</v>
      </c>
      <c r="S67" s="176">
        <f>75-1-50</f>
        <v>24</v>
      </c>
      <c r="T67" s="92">
        <v>156</v>
      </c>
      <c r="U67" s="100">
        <f>T67*S67</f>
        <v>3744</v>
      </c>
      <c r="V67" s="83">
        <f>500/T67</f>
        <v>3.2051282051282053</v>
      </c>
      <c r="W67" s="212">
        <f>T67*5</f>
        <v>780</v>
      </c>
      <c r="X67" s="137">
        <v>50</v>
      </c>
      <c r="Y67" s="121">
        <f t="shared" si="23"/>
        <v>7.8</v>
      </c>
      <c r="Z67" s="137">
        <v>1</v>
      </c>
      <c r="AA67" s="224">
        <v>43677</v>
      </c>
      <c r="AB67" s="137">
        <v>50</v>
      </c>
      <c r="AC67" s="224">
        <v>43677</v>
      </c>
      <c r="AD67" s="129">
        <v>142</v>
      </c>
      <c r="AE67" s="51"/>
    </row>
    <row r="68" spans="1:31" ht="17" hidden="1" x14ac:dyDescent="0.2">
      <c r="A68" s="174" t="s">
        <v>227</v>
      </c>
      <c r="B68" s="47">
        <v>42892</v>
      </c>
      <c r="C68" s="48" t="s">
        <v>102</v>
      </c>
      <c r="D68" s="48" t="s">
        <v>92</v>
      </c>
      <c r="E68" s="48" t="s">
        <v>103</v>
      </c>
      <c r="F68" s="50" t="s">
        <v>164</v>
      </c>
      <c r="G68" s="48"/>
      <c r="H68" s="50" t="s">
        <v>215</v>
      </c>
      <c r="I68" s="50" t="s">
        <v>203</v>
      </c>
      <c r="J68" s="49"/>
      <c r="K68" s="50">
        <v>39</v>
      </c>
      <c r="L68" s="50"/>
      <c r="M68" s="49"/>
      <c r="N68" s="200"/>
      <c r="O68" s="49">
        <v>0</v>
      </c>
      <c r="P68" s="200">
        <v>43189</v>
      </c>
      <c r="Q68" s="49">
        <v>0</v>
      </c>
      <c r="R68" s="49">
        <v>0</v>
      </c>
      <c r="S68" s="49"/>
      <c r="T68" s="49" t="s">
        <v>249</v>
      </c>
      <c r="U68" s="49"/>
      <c r="V68" s="49" t="s">
        <v>237</v>
      </c>
      <c r="W68" s="212"/>
      <c r="X68" s="137">
        <v>50</v>
      </c>
      <c r="Y68" s="121" t="e">
        <f t="shared" si="23"/>
        <v>#VALUE!</v>
      </c>
      <c r="Z68" s="137"/>
      <c r="AA68" s="121"/>
      <c r="AB68" s="137">
        <v>50</v>
      </c>
      <c r="AC68" s="121"/>
      <c r="AD68" s="129"/>
      <c r="AE68" s="51"/>
    </row>
    <row r="69" spans="1:31" ht="17" hidden="1" x14ac:dyDescent="0.2">
      <c r="A69" s="174" t="s">
        <v>227</v>
      </c>
      <c r="B69" s="47">
        <v>42901</v>
      </c>
      <c r="C69" s="48" t="s">
        <v>102</v>
      </c>
      <c r="D69" s="48" t="s">
        <v>92</v>
      </c>
      <c r="E69" s="48" t="s">
        <v>103</v>
      </c>
      <c r="F69" s="50" t="s">
        <v>185</v>
      </c>
      <c r="G69" s="48" t="s">
        <v>220</v>
      </c>
      <c r="H69" s="50" t="s">
        <v>221</v>
      </c>
      <c r="I69" s="50" t="s">
        <v>203</v>
      </c>
      <c r="J69" s="49"/>
      <c r="K69" s="50">
        <v>37</v>
      </c>
      <c r="L69" s="50"/>
      <c r="M69" s="49"/>
      <c r="N69" s="200"/>
      <c r="O69" s="49">
        <v>0</v>
      </c>
      <c r="P69" s="200">
        <v>43189</v>
      </c>
      <c r="Q69" s="49">
        <v>0</v>
      </c>
      <c r="R69" s="49">
        <v>0</v>
      </c>
      <c r="S69" s="49"/>
      <c r="T69" s="49">
        <v>122</v>
      </c>
      <c r="U69" s="49"/>
      <c r="V69" s="49" t="s">
        <v>237</v>
      </c>
      <c r="W69" s="212"/>
      <c r="X69" s="137">
        <v>50</v>
      </c>
      <c r="Y69" s="121">
        <f t="shared" si="23"/>
        <v>6.1</v>
      </c>
      <c r="Z69" s="137"/>
      <c r="AA69" s="121"/>
      <c r="AB69" s="137">
        <v>50</v>
      </c>
      <c r="AC69" s="121"/>
      <c r="AD69" s="129"/>
      <c r="AE69" s="51"/>
    </row>
    <row r="70" spans="1:31" s="198" customFormat="1" ht="17" hidden="1" x14ac:dyDescent="0.2">
      <c r="A70" s="196" t="s">
        <v>227</v>
      </c>
      <c r="B70" s="117">
        <v>42903</v>
      </c>
      <c r="C70" s="118" t="s">
        <v>102</v>
      </c>
      <c r="D70" s="118" t="s">
        <v>92</v>
      </c>
      <c r="E70" s="118" t="s">
        <v>103</v>
      </c>
      <c r="F70" s="110" t="s">
        <v>187</v>
      </c>
      <c r="G70" s="118"/>
      <c r="H70" s="110" t="s">
        <v>234</v>
      </c>
      <c r="I70" s="110" t="s">
        <v>205</v>
      </c>
      <c r="J70" s="111"/>
      <c r="K70" s="110">
        <v>40</v>
      </c>
      <c r="L70" s="110"/>
      <c r="M70" s="111"/>
      <c r="N70" s="204"/>
      <c r="O70" s="49">
        <v>0</v>
      </c>
      <c r="P70" s="200">
        <v>43189</v>
      </c>
      <c r="Q70" s="49">
        <v>0</v>
      </c>
      <c r="R70" s="49">
        <v>0</v>
      </c>
      <c r="S70" s="49"/>
      <c r="T70" s="111" t="s">
        <v>244</v>
      </c>
      <c r="U70" s="111" t="s">
        <v>244</v>
      </c>
      <c r="V70" s="111" t="s">
        <v>237</v>
      </c>
      <c r="W70" s="213" t="s">
        <v>244</v>
      </c>
      <c r="X70" s="137">
        <v>50</v>
      </c>
      <c r="Y70" s="121"/>
      <c r="Z70" s="137"/>
      <c r="AA70" s="121"/>
      <c r="AB70" s="137">
        <v>50</v>
      </c>
      <c r="AC70" s="121"/>
      <c r="AD70" s="129"/>
      <c r="AE70" s="197"/>
    </row>
    <row r="71" spans="1:31" ht="17" hidden="1" x14ac:dyDescent="0.2">
      <c r="A71" s="174" t="s">
        <v>227</v>
      </c>
      <c r="B71" s="47">
        <v>42905</v>
      </c>
      <c r="C71" s="48" t="s">
        <v>121</v>
      </c>
      <c r="D71" s="48" t="s">
        <v>92</v>
      </c>
      <c r="E71" s="48" t="s">
        <v>103</v>
      </c>
      <c r="F71" s="50" t="s">
        <v>193</v>
      </c>
      <c r="G71" s="48" t="s">
        <v>223</v>
      </c>
      <c r="H71" s="50" t="s">
        <v>224</v>
      </c>
      <c r="I71" s="50" t="s">
        <v>203</v>
      </c>
      <c r="J71" s="49"/>
      <c r="K71" s="50">
        <v>34</v>
      </c>
      <c r="L71" s="50"/>
      <c r="M71" s="49"/>
      <c r="N71" s="200"/>
      <c r="O71" s="49">
        <v>0</v>
      </c>
      <c r="P71" s="200">
        <v>43189</v>
      </c>
      <c r="Q71" s="49">
        <v>0</v>
      </c>
      <c r="R71" s="49">
        <v>0</v>
      </c>
      <c r="S71" s="49"/>
      <c r="T71" s="49">
        <v>61.2</v>
      </c>
      <c r="U71" s="49"/>
      <c r="V71" s="49" t="s">
        <v>237</v>
      </c>
      <c r="W71" s="212"/>
      <c r="X71" s="137">
        <v>50</v>
      </c>
      <c r="Y71" s="121">
        <f t="shared" si="23"/>
        <v>3.06</v>
      </c>
      <c r="Z71" s="137"/>
      <c r="AA71" s="121"/>
      <c r="AB71" s="137">
        <v>50</v>
      </c>
      <c r="AC71" s="121"/>
      <c r="AD71" s="129"/>
      <c r="AE71" s="51"/>
    </row>
    <row r="72" spans="1:31" ht="17" x14ac:dyDescent="0.2">
      <c r="A72" s="174" t="s">
        <v>227</v>
      </c>
      <c r="B72" s="47">
        <v>42876</v>
      </c>
      <c r="C72" s="48" t="s">
        <v>91</v>
      </c>
      <c r="D72" s="48" t="s">
        <v>92</v>
      </c>
      <c r="E72" s="48" t="s">
        <v>93</v>
      </c>
      <c r="F72" s="50" t="s">
        <v>270</v>
      </c>
      <c r="G72" s="48"/>
      <c r="H72" s="50"/>
      <c r="I72" s="50"/>
      <c r="J72" s="49"/>
      <c r="K72" s="50">
        <v>521</v>
      </c>
      <c r="L72" s="50">
        <v>1</v>
      </c>
      <c r="M72" s="49">
        <v>70</v>
      </c>
      <c r="N72" s="200">
        <v>43666</v>
      </c>
      <c r="O72" s="49">
        <v>2</v>
      </c>
      <c r="P72" s="116">
        <v>43670</v>
      </c>
      <c r="Q72" s="49">
        <v>1</v>
      </c>
      <c r="R72" s="49">
        <f>1000-500-250</f>
        <v>250</v>
      </c>
      <c r="S72" s="49">
        <f>100-1-50</f>
        <v>49</v>
      </c>
      <c r="T72" s="92">
        <v>54.4</v>
      </c>
      <c r="U72" s="100">
        <f>T72*S72</f>
        <v>2665.6</v>
      </c>
      <c r="V72" s="83">
        <f>500/T72</f>
        <v>9.1911764705882355</v>
      </c>
      <c r="W72" s="212">
        <f t="shared" ref="W72:W81" si="27">T72*5</f>
        <v>272</v>
      </c>
      <c r="X72" s="137">
        <v>50</v>
      </c>
      <c r="Y72" s="121">
        <f t="shared" si="23"/>
        <v>2.72</v>
      </c>
      <c r="Z72" s="137">
        <v>1</v>
      </c>
      <c r="AA72" s="224">
        <v>43677</v>
      </c>
      <c r="AB72" s="137">
        <v>50</v>
      </c>
      <c r="AC72" s="224">
        <v>43677</v>
      </c>
      <c r="AD72" s="129">
        <v>66.599999999999994</v>
      </c>
      <c r="AE72" s="51"/>
    </row>
    <row r="73" spans="1:31" ht="17" hidden="1" x14ac:dyDescent="0.2">
      <c r="A73" s="174"/>
      <c r="B73" s="47">
        <v>42876</v>
      </c>
      <c r="C73" s="48" t="s">
        <v>91</v>
      </c>
      <c r="D73" s="48" t="s">
        <v>92</v>
      </c>
      <c r="E73" s="48" t="s">
        <v>93</v>
      </c>
      <c r="F73" s="50" t="s">
        <v>270</v>
      </c>
      <c r="G73" s="48"/>
      <c r="H73" s="50"/>
      <c r="I73" s="50"/>
      <c r="J73" s="49"/>
      <c r="K73" s="50" t="s">
        <v>265</v>
      </c>
      <c r="L73" s="50">
        <v>1</v>
      </c>
      <c r="M73" s="49">
        <v>70</v>
      </c>
      <c r="N73" s="200">
        <v>43666</v>
      </c>
      <c r="O73" s="49">
        <v>2</v>
      </c>
      <c r="P73" s="62">
        <v>43675</v>
      </c>
      <c r="Q73" s="49">
        <v>7</v>
      </c>
      <c r="R73" s="49">
        <f>1000-500-250</f>
        <v>250</v>
      </c>
      <c r="S73" s="49">
        <f>60-1</f>
        <v>59</v>
      </c>
      <c r="T73" s="92">
        <v>45</v>
      </c>
      <c r="U73" s="100">
        <f>T73*S73</f>
        <v>2655</v>
      </c>
      <c r="V73" s="83">
        <f>500/T73</f>
        <v>11.111111111111111</v>
      </c>
      <c r="W73" s="212">
        <f t="shared" ref="W73" si="28">T73*5</f>
        <v>225</v>
      </c>
      <c r="X73" s="137">
        <v>50</v>
      </c>
      <c r="Y73" s="121">
        <f t="shared" si="23"/>
        <v>2.25</v>
      </c>
      <c r="Z73" s="137"/>
      <c r="AA73" s="121"/>
      <c r="AB73" s="137">
        <v>50</v>
      </c>
      <c r="AC73" s="121"/>
      <c r="AD73" s="129"/>
      <c r="AE73" s="51"/>
    </row>
    <row r="74" spans="1:31" ht="17" x14ac:dyDescent="0.2">
      <c r="A74" s="174" t="s">
        <v>227</v>
      </c>
      <c r="B74" s="47">
        <v>42877</v>
      </c>
      <c r="C74" s="48" t="s">
        <v>91</v>
      </c>
      <c r="D74" s="48" t="s">
        <v>92</v>
      </c>
      <c r="E74" s="48" t="s">
        <v>93</v>
      </c>
      <c r="F74" s="50" t="s">
        <v>123</v>
      </c>
      <c r="G74" s="48"/>
      <c r="H74" s="50"/>
      <c r="I74" s="50"/>
      <c r="J74" s="49"/>
      <c r="K74" s="50">
        <v>522</v>
      </c>
      <c r="L74" s="50">
        <v>1</v>
      </c>
      <c r="M74" s="49">
        <v>20</v>
      </c>
      <c r="N74" s="200">
        <v>43668</v>
      </c>
      <c r="O74" s="49">
        <v>5</v>
      </c>
      <c r="P74" s="62">
        <v>43672</v>
      </c>
      <c r="Q74" s="49">
        <v>3</v>
      </c>
      <c r="R74" s="49">
        <f>1000-500-250</f>
        <v>250</v>
      </c>
      <c r="S74" s="176">
        <f t="shared" ref="S74:S82" si="29">75-1-50</f>
        <v>24</v>
      </c>
      <c r="T74" s="92">
        <v>60.8</v>
      </c>
      <c r="U74" s="100">
        <f>T74*S74</f>
        <v>1459.1999999999998</v>
      </c>
      <c r="V74" s="83">
        <f>500/T74</f>
        <v>8.2236842105263168</v>
      </c>
      <c r="W74" s="212">
        <f t="shared" si="27"/>
        <v>304</v>
      </c>
      <c r="X74" s="137">
        <v>50</v>
      </c>
      <c r="Y74" s="121">
        <f t="shared" si="23"/>
        <v>3.04</v>
      </c>
      <c r="Z74" s="137">
        <v>1</v>
      </c>
      <c r="AA74" s="224">
        <v>43677</v>
      </c>
      <c r="AB74" s="137">
        <v>50</v>
      </c>
      <c r="AC74" s="224">
        <v>43677</v>
      </c>
      <c r="AD74" s="129">
        <v>32.200000000000003</v>
      </c>
      <c r="AE74" s="51"/>
    </row>
    <row r="75" spans="1:31" ht="17" hidden="1" x14ac:dyDescent="0.2">
      <c r="A75" s="174"/>
      <c r="B75" s="47">
        <v>42877</v>
      </c>
      <c r="C75" s="48" t="s">
        <v>91</v>
      </c>
      <c r="D75" s="48" t="s">
        <v>92</v>
      </c>
      <c r="E75" s="48" t="s">
        <v>93</v>
      </c>
      <c r="F75" s="50" t="s">
        <v>123</v>
      </c>
      <c r="G75" s="48"/>
      <c r="H75" s="50"/>
      <c r="I75" s="50"/>
      <c r="J75" s="49"/>
      <c r="K75" s="50" t="s">
        <v>266</v>
      </c>
      <c r="L75" s="50">
        <v>1</v>
      </c>
      <c r="M75" s="49">
        <v>20</v>
      </c>
      <c r="N75" s="200">
        <v>43668</v>
      </c>
      <c r="O75" s="49">
        <v>5</v>
      </c>
      <c r="P75" s="62">
        <v>43675</v>
      </c>
      <c r="Q75" s="49">
        <v>7</v>
      </c>
      <c r="R75" s="49">
        <f>1000-500-250</f>
        <v>250</v>
      </c>
      <c r="S75" s="176">
        <f t="shared" si="29"/>
        <v>24</v>
      </c>
      <c r="T75" s="92">
        <v>48.8</v>
      </c>
      <c r="U75" s="100">
        <f>T75*S75</f>
        <v>1171.1999999999998</v>
      </c>
      <c r="V75" s="83">
        <f>500/T75</f>
        <v>10.245901639344263</v>
      </c>
      <c r="W75" s="212">
        <f t="shared" ref="W75" si="30">T75*5</f>
        <v>244</v>
      </c>
      <c r="X75" s="137">
        <v>50</v>
      </c>
      <c r="Y75" s="121">
        <f t="shared" si="23"/>
        <v>2.44</v>
      </c>
      <c r="Z75" s="137"/>
      <c r="AA75" s="121"/>
      <c r="AB75" s="137">
        <v>50</v>
      </c>
      <c r="AC75" s="121"/>
      <c r="AD75" s="129"/>
      <c r="AE75" s="51"/>
    </row>
    <row r="76" spans="1:31" ht="17" x14ac:dyDescent="0.2">
      <c r="A76" s="174" t="s">
        <v>227</v>
      </c>
      <c r="B76" s="47">
        <v>42882</v>
      </c>
      <c r="C76" s="48" t="s">
        <v>94</v>
      </c>
      <c r="D76" s="48" t="s">
        <v>92</v>
      </c>
      <c r="E76" s="48" t="s">
        <v>93</v>
      </c>
      <c r="F76" s="50" t="s">
        <v>141</v>
      </c>
      <c r="G76" s="48"/>
      <c r="H76" s="50"/>
      <c r="I76" s="50"/>
      <c r="J76" s="49"/>
      <c r="K76" s="50">
        <v>523</v>
      </c>
      <c r="L76" s="50">
        <v>1</v>
      </c>
      <c r="M76" s="49">
        <v>30</v>
      </c>
      <c r="N76" s="200">
        <v>43668</v>
      </c>
      <c r="O76" s="49">
        <v>6</v>
      </c>
      <c r="P76" s="62">
        <v>43672</v>
      </c>
      <c r="Q76" s="49">
        <v>4</v>
      </c>
      <c r="R76" s="49">
        <f t="shared" ref="R76:R80" si="31">1000-500</f>
        <v>500</v>
      </c>
      <c r="S76" s="176">
        <f t="shared" si="29"/>
        <v>24</v>
      </c>
      <c r="T76" s="92">
        <v>60.6</v>
      </c>
      <c r="U76" s="100">
        <f t="shared" ref="U76:U80" si="32">T76*S76</f>
        <v>1454.4</v>
      </c>
      <c r="V76" s="83">
        <f t="shared" ref="V76:V80" si="33">500/T76</f>
        <v>8.2508250825082499</v>
      </c>
      <c r="W76" s="212">
        <f t="shared" si="27"/>
        <v>303</v>
      </c>
      <c r="X76" s="137">
        <v>50</v>
      </c>
      <c r="Y76" s="121">
        <f t="shared" si="23"/>
        <v>3.03</v>
      </c>
      <c r="Z76" s="137">
        <v>3</v>
      </c>
      <c r="AA76" s="224">
        <v>43682</v>
      </c>
      <c r="AB76" s="137">
        <v>50</v>
      </c>
      <c r="AC76" s="262">
        <v>43683</v>
      </c>
      <c r="AD76" s="129"/>
      <c r="AE76" s="51"/>
    </row>
    <row r="77" spans="1:31" ht="17" x14ac:dyDescent="0.2">
      <c r="A77" s="174" t="s">
        <v>227</v>
      </c>
      <c r="B77" s="47">
        <v>42882</v>
      </c>
      <c r="C77" s="48" t="s">
        <v>94</v>
      </c>
      <c r="D77" s="48" t="s">
        <v>92</v>
      </c>
      <c r="E77" s="48" t="s">
        <v>93</v>
      </c>
      <c r="F77" s="50" t="s">
        <v>144</v>
      </c>
      <c r="G77" s="48"/>
      <c r="H77" s="50"/>
      <c r="I77" s="50"/>
      <c r="J77" s="49"/>
      <c r="K77" s="50">
        <v>524</v>
      </c>
      <c r="L77" s="50">
        <v>1</v>
      </c>
      <c r="M77" s="49">
        <v>80</v>
      </c>
      <c r="N77" s="200">
        <v>43668</v>
      </c>
      <c r="O77" s="49">
        <v>7</v>
      </c>
      <c r="P77" s="62">
        <v>43672</v>
      </c>
      <c r="Q77" s="49">
        <v>4</v>
      </c>
      <c r="R77" s="49">
        <f t="shared" si="31"/>
        <v>500</v>
      </c>
      <c r="S77" s="176">
        <f t="shared" si="29"/>
        <v>24</v>
      </c>
      <c r="T77" s="92">
        <v>80.8</v>
      </c>
      <c r="U77" s="100">
        <f t="shared" si="32"/>
        <v>1939.1999999999998</v>
      </c>
      <c r="V77" s="83">
        <f t="shared" si="33"/>
        <v>6.1881188118811883</v>
      </c>
      <c r="W77" s="212">
        <f t="shared" si="27"/>
        <v>404</v>
      </c>
      <c r="X77" s="137">
        <v>50</v>
      </c>
      <c r="Y77" s="121">
        <f t="shared" si="23"/>
        <v>4.04</v>
      </c>
      <c r="Z77" s="137">
        <v>3</v>
      </c>
      <c r="AA77" s="224">
        <v>43682</v>
      </c>
      <c r="AB77" s="137">
        <v>50</v>
      </c>
      <c r="AC77" s="262">
        <v>43683</v>
      </c>
      <c r="AD77" s="129"/>
      <c r="AE77" s="51"/>
    </row>
    <row r="78" spans="1:31" ht="17" x14ac:dyDescent="0.2">
      <c r="A78" s="174" t="s">
        <v>227</v>
      </c>
      <c r="B78" s="47">
        <v>42884</v>
      </c>
      <c r="C78" s="48" t="s">
        <v>94</v>
      </c>
      <c r="D78" s="48" t="s">
        <v>92</v>
      </c>
      <c r="E78" s="48" t="s">
        <v>93</v>
      </c>
      <c r="F78" s="50" t="s">
        <v>146</v>
      </c>
      <c r="G78" s="48"/>
      <c r="H78" s="50"/>
      <c r="I78" s="50"/>
      <c r="J78" s="49"/>
      <c r="K78" s="50">
        <v>525</v>
      </c>
      <c r="L78" s="50">
        <v>1</v>
      </c>
      <c r="M78" s="49">
        <v>30</v>
      </c>
      <c r="N78" s="200">
        <v>43669</v>
      </c>
      <c r="O78" s="49">
        <v>8</v>
      </c>
      <c r="P78" s="62">
        <v>43672</v>
      </c>
      <c r="Q78" s="49">
        <v>5</v>
      </c>
      <c r="R78" s="49">
        <f t="shared" si="31"/>
        <v>500</v>
      </c>
      <c r="S78" s="176">
        <f t="shared" si="29"/>
        <v>24</v>
      </c>
      <c r="T78" s="92">
        <v>128</v>
      </c>
      <c r="U78" s="100">
        <f t="shared" si="32"/>
        <v>3072</v>
      </c>
      <c r="V78" s="83">
        <f t="shared" si="33"/>
        <v>3.90625</v>
      </c>
      <c r="W78" s="212">
        <f t="shared" si="27"/>
        <v>640</v>
      </c>
      <c r="X78" s="137">
        <v>50</v>
      </c>
      <c r="Y78" s="121">
        <f t="shared" si="23"/>
        <v>6.4</v>
      </c>
      <c r="Z78" s="137">
        <v>3</v>
      </c>
      <c r="AA78" s="224">
        <v>43682</v>
      </c>
      <c r="AB78" s="137">
        <v>50</v>
      </c>
      <c r="AC78" s="262">
        <v>43683</v>
      </c>
      <c r="AD78" s="129"/>
      <c r="AE78" s="51"/>
    </row>
    <row r="79" spans="1:31" ht="17" x14ac:dyDescent="0.2">
      <c r="A79" s="174" t="s">
        <v>227</v>
      </c>
      <c r="B79" s="47">
        <v>42886</v>
      </c>
      <c r="C79" s="48" t="s">
        <v>91</v>
      </c>
      <c r="D79" s="48" t="s">
        <v>92</v>
      </c>
      <c r="E79" s="48" t="s">
        <v>93</v>
      </c>
      <c r="F79" s="50" t="s">
        <v>149</v>
      </c>
      <c r="G79" s="48"/>
      <c r="H79" s="50"/>
      <c r="I79" s="50"/>
      <c r="J79" s="49"/>
      <c r="K79" s="50">
        <v>526</v>
      </c>
      <c r="L79" s="50">
        <v>1</v>
      </c>
      <c r="M79" s="49">
        <v>30</v>
      </c>
      <c r="N79" s="200">
        <v>43669</v>
      </c>
      <c r="O79" s="49">
        <v>9</v>
      </c>
      <c r="P79" s="62">
        <v>43673</v>
      </c>
      <c r="Q79" s="49">
        <v>6</v>
      </c>
      <c r="R79" s="49">
        <f t="shared" si="31"/>
        <v>500</v>
      </c>
      <c r="S79" s="176">
        <f t="shared" si="29"/>
        <v>24</v>
      </c>
      <c r="T79" s="92">
        <v>65.2</v>
      </c>
      <c r="U79" s="100">
        <f t="shared" si="32"/>
        <v>1564.8000000000002</v>
      </c>
      <c r="V79" s="83">
        <f t="shared" si="33"/>
        <v>7.668711656441717</v>
      </c>
      <c r="W79" s="212">
        <f t="shared" si="27"/>
        <v>326</v>
      </c>
      <c r="X79" s="137">
        <v>50</v>
      </c>
      <c r="Y79" s="121">
        <f t="shared" si="23"/>
        <v>3.26</v>
      </c>
      <c r="Z79" s="137">
        <v>3</v>
      </c>
      <c r="AA79" s="224">
        <v>43682</v>
      </c>
      <c r="AB79" s="137">
        <v>50</v>
      </c>
      <c r="AC79" s="262">
        <v>43683</v>
      </c>
      <c r="AD79" s="129"/>
      <c r="AE79" s="51"/>
    </row>
    <row r="80" spans="1:31" ht="17" x14ac:dyDescent="0.2">
      <c r="A80" s="174" t="s">
        <v>227</v>
      </c>
      <c r="B80" s="47">
        <v>42900</v>
      </c>
      <c r="C80" s="48" t="s">
        <v>94</v>
      </c>
      <c r="D80" s="48" t="s">
        <v>92</v>
      </c>
      <c r="E80" s="48" t="s">
        <v>93</v>
      </c>
      <c r="F80" s="50" t="s">
        <v>177</v>
      </c>
      <c r="G80" s="48"/>
      <c r="H80" s="50"/>
      <c r="I80" s="50"/>
      <c r="J80" s="49"/>
      <c r="K80" s="50">
        <v>527</v>
      </c>
      <c r="L80" s="50">
        <v>1</v>
      </c>
      <c r="M80" s="49">
        <v>90</v>
      </c>
      <c r="N80" s="200">
        <v>43668</v>
      </c>
      <c r="O80" s="49">
        <v>6</v>
      </c>
      <c r="P80" s="62">
        <v>43673</v>
      </c>
      <c r="Q80" s="49">
        <v>6</v>
      </c>
      <c r="R80" s="49">
        <f t="shared" si="31"/>
        <v>500</v>
      </c>
      <c r="S80" s="176">
        <f t="shared" si="29"/>
        <v>24</v>
      </c>
      <c r="T80" s="92">
        <v>81.400000000000006</v>
      </c>
      <c r="U80" s="100">
        <f t="shared" si="32"/>
        <v>1953.6000000000001</v>
      </c>
      <c r="V80" s="83">
        <f t="shared" si="33"/>
        <v>6.142506142506142</v>
      </c>
      <c r="W80" s="212">
        <f t="shared" si="27"/>
        <v>407</v>
      </c>
      <c r="X80" s="137">
        <v>50</v>
      </c>
      <c r="Y80" s="121">
        <f t="shared" si="23"/>
        <v>4.07</v>
      </c>
      <c r="Z80" s="137">
        <v>4</v>
      </c>
      <c r="AA80" s="224">
        <v>43682</v>
      </c>
      <c r="AB80" s="137">
        <v>50</v>
      </c>
      <c r="AC80" s="224"/>
      <c r="AD80" s="129"/>
      <c r="AE80" s="51"/>
    </row>
    <row r="81" spans="1:31" ht="17" x14ac:dyDescent="0.2">
      <c r="A81" s="174" t="s">
        <v>227</v>
      </c>
      <c r="B81" s="47">
        <v>42901</v>
      </c>
      <c r="C81" s="48" t="s">
        <v>94</v>
      </c>
      <c r="D81" s="48" t="s">
        <v>92</v>
      </c>
      <c r="E81" s="48" t="s">
        <v>93</v>
      </c>
      <c r="F81" s="50" t="s">
        <v>184</v>
      </c>
      <c r="G81" s="48"/>
      <c r="H81" s="50"/>
      <c r="I81" s="50"/>
      <c r="J81" s="49"/>
      <c r="K81" s="50">
        <v>528</v>
      </c>
      <c r="L81" s="50">
        <v>1</v>
      </c>
      <c r="M81" s="49">
        <v>30</v>
      </c>
      <c r="N81" s="200">
        <v>43669</v>
      </c>
      <c r="O81" s="49">
        <v>8</v>
      </c>
      <c r="P81" s="62">
        <v>43672</v>
      </c>
      <c r="Q81" s="49">
        <v>5</v>
      </c>
      <c r="R81" s="49">
        <f>1000-500</f>
        <v>500</v>
      </c>
      <c r="S81" s="176">
        <f t="shared" si="29"/>
        <v>24</v>
      </c>
      <c r="T81" s="92">
        <v>162</v>
      </c>
      <c r="U81" s="100">
        <f>T81*S81</f>
        <v>3888</v>
      </c>
      <c r="V81" s="83">
        <f>500/T81</f>
        <v>3.0864197530864197</v>
      </c>
      <c r="W81" s="212">
        <f t="shared" si="27"/>
        <v>810</v>
      </c>
      <c r="X81" s="137">
        <v>50</v>
      </c>
      <c r="Y81" s="121">
        <f t="shared" si="23"/>
        <v>8.1</v>
      </c>
      <c r="Z81" s="137">
        <v>1</v>
      </c>
      <c r="AA81" s="224">
        <v>43677</v>
      </c>
      <c r="AB81" s="137">
        <v>50</v>
      </c>
      <c r="AC81" s="224">
        <v>43677</v>
      </c>
      <c r="AD81" s="129">
        <v>87.6</v>
      </c>
      <c r="AE81" s="51"/>
    </row>
    <row r="82" spans="1:31" ht="18" thickBot="1" x14ac:dyDescent="0.25">
      <c r="A82" s="174" t="s">
        <v>227</v>
      </c>
      <c r="B82" s="52">
        <v>42903</v>
      </c>
      <c r="C82" s="53" t="s">
        <v>120</v>
      </c>
      <c r="D82" s="53" t="s">
        <v>92</v>
      </c>
      <c r="E82" s="53" t="s">
        <v>93</v>
      </c>
      <c r="F82" s="55" t="s">
        <v>186</v>
      </c>
      <c r="G82" s="53"/>
      <c r="H82" s="55"/>
      <c r="I82" s="55"/>
      <c r="J82" s="54"/>
      <c r="K82" s="55">
        <v>529</v>
      </c>
      <c r="L82" s="55">
        <v>1</v>
      </c>
      <c r="M82" s="54">
        <v>70</v>
      </c>
      <c r="N82" s="201">
        <v>43669</v>
      </c>
      <c r="O82" s="54">
        <v>9</v>
      </c>
      <c r="P82" s="65">
        <v>43672</v>
      </c>
      <c r="Q82" s="54">
        <v>5</v>
      </c>
      <c r="R82" s="54">
        <f>1000-500</f>
        <v>500</v>
      </c>
      <c r="S82" s="176">
        <f t="shared" si="29"/>
        <v>24</v>
      </c>
      <c r="T82" s="93">
        <v>73.400000000000006</v>
      </c>
      <c r="U82" s="101">
        <f>T82*S82</f>
        <v>1761.6000000000001</v>
      </c>
      <c r="V82" s="84">
        <f>500/T82</f>
        <v>6.8119891008174385</v>
      </c>
      <c r="W82" s="214">
        <f>T82*5</f>
        <v>367</v>
      </c>
      <c r="X82" s="138">
        <v>50</v>
      </c>
      <c r="Y82" s="122">
        <f>X82*T82/1000</f>
        <v>3.6700000000000004</v>
      </c>
      <c r="Z82" s="138">
        <v>4</v>
      </c>
      <c r="AA82" s="271">
        <v>43682</v>
      </c>
      <c r="AB82" s="138">
        <v>50</v>
      </c>
      <c r="AC82" s="271"/>
      <c r="AD82" s="130"/>
      <c r="AE82" s="56"/>
    </row>
    <row r="83" spans="1:31" ht="18" thickBot="1" x14ac:dyDescent="0.25">
      <c r="A83" s="174"/>
      <c r="B83" s="57"/>
      <c r="C83" s="58"/>
      <c r="D83" s="58"/>
      <c r="E83" s="58"/>
      <c r="F83" s="60"/>
      <c r="G83" s="58"/>
      <c r="H83" s="60"/>
      <c r="I83" s="60"/>
      <c r="J83" s="59"/>
      <c r="K83" s="60"/>
      <c r="L83" s="60"/>
      <c r="M83" s="59"/>
      <c r="N83" s="202"/>
      <c r="O83" s="59"/>
      <c r="P83" s="59"/>
      <c r="Q83" s="59"/>
      <c r="R83" s="59"/>
      <c r="S83" s="59"/>
      <c r="T83" s="94"/>
      <c r="U83" s="102"/>
      <c r="V83" s="85"/>
      <c r="W83" s="215"/>
      <c r="X83" s="102"/>
      <c r="Y83" s="79"/>
      <c r="Z83" s="102"/>
      <c r="AA83" s="79"/>
      <c r="AB83" s="102"/>
      <c r="AC83" s="79"/>
      <c r="AD83" s="94"/>
      <c r="AE83" s="59"/>
    </row>
    <row r="84" spans="1:31" ht="17" x14ac:dyDescent="0.2">
      <c r="A84" s="174" t="s">
        <v>227</v>
      </c>
      <c r="B84" s="42">
        <v>42879</v>
      </c>
      <c r="C84" s="43" t="s">
        <v>107</v>
      </c>
      <c r="D84" s="43" t="s">
        <v>99</v>
      </c>
      <c r="E84" s="43" t="s">
        <v>96</v>
      </c>
      <c r="F84" s="45" t="s">
        <v>133</v>
      </c>
      <c r="G84" s="43"/>
      <c r="H84" s="45"/>
      <c r="I84" s="45"/>
      <c r="J84" s="64">
        <v>43665</v>
      </c>
      <c r="K84" s="45">
        <v>531</v>
      </c>
      <c r="L84" s="45">
        <v>1</v>
      </c>
      <c r="M84" s="44">
        <v>60</v>
      </c>
      <c r="N84" s="203">
        <v>43665</v>
      </c>
      <c r="O84" s="44">
        <v>1</v>
      </c>
      <c r="P84" s="64">
        <v>43670</v>
      </c>
      <c r="Q84" s="44">
        <v>1</v>
      </c>
      <c r="R84" s="44">
        <f>1000-500</f>
        <v>500</v>
      </c>
      <c r="S84" s="44">
        <f>100-1-50</f>
        <v>49</v>
      </c>
      <c r="T84" s="91">
        <v>88.2</v>
      </c>
      <c r="U84" s="99">
        <f>T84*S84</f>
        <v>4321.8</v>
      </c>
      <c r="V84" s="82">
        <f>500/T84</f>
        <v>5.6689342403628116</v>
      </c>
      <c r="W84" s="211">
        <f>T84*5</f>
        <v>441</v>
      </c>
      <c r="X84" s="136">
        <v>50</v>
      </c>
      <c r="Y84" s="120">
        <f>X84*T84/1000</f>
        <v>4.41</v>
      </c>
      <c r="Z84" s="136">
        <v>1</v>
      </c>
      <c r="AA84" s="223">
        <v>43677</v>
      </c>
      <c r="AB84" s="136">
        <v>50</v>
      </c>
      <c r="AC84" s="223">
        <v>43677</v>
      </c>
      <c r="AD84" s="128">
        <v>95.4</v>
      </c>
      <c r="AE84" s="46"/>
    </row>
    <row r="85" spans="1:31" ht="17" x14ac:dyDescent="0.2">
      <c r="A85" s="174" t="s">
        <v>227</v>
      </c>
      <c r="B85" s="47">
        <v>42889</v>
      </c>
      <c r="C85" s="48" t="s">
        <v>107</v>
      </c>
      <c r="D85" s="48" t="s">
        <v>99</v>
      </c>
      <c r="E85" s="48" t="s">
        <v>96</v>
      </c>
      <c r="F85" s="50" t="s">
        <v>158</v>
      </c>
      <c r="G85" s="48"/>
      <c r="H85" s="50"/>
      <c r="I85" s="50"/>
      <c r="J85" s="49"/>
      <c r="K85" s="50">
        <v>532</v>
      </c>
      <c r="L85" s="50">
        <v>1</v>
      </c>
      <c r="M85" s="49">
        <v>40</v>
      </c>
      <c r="N85" s="200">
        <v>43666</v>
      </c>
      <c r="O85" s="49">
        <v>3</v>
      </c>
      <c r="P85" s="62">
        <v>43672</v>
      </c>
      <c r="Q85" s="49">
        <v>2</v>
      </c>
      <c r="R85" s="49">
        <f t="shared" ref="R85:R90" si="34">1000-500</f>
        <v>500</v>
      </c>
      <c r="S85" s="176">
        <f t="shared" ref="S85" si="35">75-1-50</f>
        <v>24</v>
      </c>
      <c r="T85" s="92">
        <v>158</v>
      </c>
      <c r="U85" s="100">
        <f>T85*S85</f>
        <v>3792</v>
      </c>
      <c r="V85" s="83">
        <f>500/T85</f>
        <v>3.1645569620253164</v>
      </c>
      <c r="W85" s="212">
        <f t="shared" ref="W85:W98" si="36">T85*5</f>
        <v>790</v>
      </c>
      <c r="X85" s="137">
        <v>50</v>
      </c>
      <c r="Y85" s="121">
        <f t="shared" ref="Y85:Y99" si="37">X85*T85/1000</f>
        <v>7.9</v>
      </c>
      <c r="Z85" s="137">
        <v>3</v>
      </c>
      <c r="AA85" s="224">
        <v>43682</v>
      </c>
      <c r="AB85" s="137">
        <v>50</v>
      </c>
      <c r="AC85" s="262">
        <v>43683</v>
      </c>
      <c r="AD85" s="129"/>
      <c r="AE85" s="51"/>
    </row>
    <row r="86" spans="1:31" s="198" customFormat="1" ht="17" x14ac:dyDescent="0.2">
      <c r="A86" s="196" t="s">
        <v>227</v>
      </c>
      <c r="B86" s="117">
        <v>42896</v>
      </c>
      <c r="C86" s="118" t="s">
        <v>107</v>
      </c>
      <c r="D86" s="118" t="s">
        <v>99</v>
      </c>
      <c r="E86" s="118" t="s">
        <v>96</v>
      </c>
      <c r="F86" s="110" t="s">
        <v>172</v>
      </c>
      <c r="G86" s="118"/>
      <c r="H86" s="110"/>
      <c r="I86" s="110"/>
      <c r="J86" s="111"/>
      <c r="K86" s="110">
        <v>533</v>
      </c>
      <c r="L86" s="110">
        <v>1</v>
      </c>
      <c r="M86" s="111" t="s">
        <v>238</v>
      </c>
      <c r="N86" s="204">
        <v>43668</v>
      </c>
      <c r="O86" s="111">
        <v>4</v>
      </c>
      <c r="P86" s="112">
        <v>43672</v>
      </c>
      <c r="Q86" s="111">
        <v>3</v>
      </c>
      <c r="R86" s="111">
        <f>1000-500-250</f>
        <v>250</v>
      </c>
      <c r="S86" s="111">
        <f>75-1-50</f>
        <v>24</v>
      </c>
      <c r="T86" s="113">
        <v>7.4</v>
      </c>
      <c r="U86" s="114">
        <f>T86*S86</f>
        <v>177.60000000000002</v>
      </c>
      <c r="V86" s="115">
        <f>500/T86</f>
        <v>67.567567567567565</v>
      </c>
      <c r="W86" s="213">
        <f t="shared" si="36"/>
        <v>37</v>
      </c>
      <c r="X86" s="137">
        <v>50</v>
      </c>
      <c r="Y86" s="121">
        <f t="shared" si="37"/>
        <v>0.37</v>
      </c>
      <c r="Z86" s="137">
        <v>3</v>
      </c>
      <c r="AA86" s="224">
        <v>43682</v>
      </c>
      <c r="AB86" s="137">
        <v>50</v>
      </c>
      <c r="AC86" s="262">
        <v>43683</v>
      </c>
      <c r="AD86" s="129"/>
      <c r="AE86" s="197" t="s">
        <v>248</v>
      </c>
    </row>
    <row r="87" spans="1:31" s="198" customFormat="1" ht="17" hidden="1" x14ac:dyDescent="0.2">
      <c r="A87" s="196"/>
      <c r="B87" s="117">
        <v>42896</v>
      </c>
      <c r="C87" s="118" t="s">
        <v>107</v>
      </c>
      <c r="D87" s="118" t="s">
        <v>99</v>
      </c>
      <c r="E87" s="118" t="s">
        <v>96</v>
      </c>
      <c r="F87" s="110" t="s">
        <v>172</v>
      </c>
      <c r="G87" s="118"/>
      <c r="H87" s="110"/>
      <c r="I87" s="110"/>
      <c r="J87" s="111"/>
      <c r="K87" s="110" t="s">
        <v>267</v>
      </c>
      <c r="L87" s="110">
        <v>1</v>
      </c>
      <c r="M87" s="111" t="s">
        <v>238</v>
      </c>
      <c r="N87" s="204">
        <v>43668</v>
      </c>
      <c r="O87" s="111">
        <v>4</v>
      </c>
      <c r="P87" s="112">
        <v>43675</v>
      </c>
      <c r="Q87" s="111">
        <v>7</v>
      </c>
      <c r="R87" s="111">
        <f>1000-500-250</f>
        <v>250</v>
      </c>
      <c r="S87" s="111">
        <f>60-1</f>
        <v>59</v>
      </c>
      <c r="T87" s="113">
        <v>4.4000000000000004</v>
      </c>
      <c r="U87" s="114">
        <f>T87*S87</f>
        <v>259.60000000000002</v>
      </c>
      <c r="V87" s="115">
        <f>500/T87</f>
        <v>113.63636363636363</v>
      </c>
      <c r="W87" s="213">
        <f t="shared" si="36"/>
        <v>22</v>
      </c>
      <c r="X87" s="137">
        <v>50</v>
      </c>
      <c r="Y87" s="121">
        <f t="shared" si="37"/>
        <v>0.22000000000000003</v>
      </c>
      <c r="Z87" s="137"/>
      <c r="AA87" s="121"/>
      <c r="AB87" s="137">
        <v>50</v>
      </c>
      <c r="AC87" s="121"/>
      <c r="AD87" s="129"/>
      <c r="AE87" s="197"/>
    </row>
    <row r="88" spans="1:31" ht="17" x14ac:dyDescent="0.2">
      <c r="A88" s="174" t="s">
        <v>227</v>
      </c>
      <c r="B88" s="47">
        <v>42878</v>
      </c>
      <c r="C88" s="48" t="s">
        <v>104</v>
      </c>
      <c r="D88" s="48" t="s">
        <v>99</v>
      </c>
      <c r="E88" s="48" t="s">
        <v>101</v>
      </c>
      <c r="F88" s="50" t="s">
        <v>128</v>
      </c>
      <c r="G88" s="48"/>
      <c r="H88" s="50"/>
      <c r="I88" s="50"/>
      <c r="J88" s="62">
        <v>43665</v>
      </c>
      <c r="K88" s="50">
        <v>541</v>
      </c>
      <c r="L88" s="50">
        <v>1</v>
      </c>
      <c r="M88" s="49">
        <v>40</v>
      </c>
      <c r="N88" s="200">
        <v>43656</v>
      </c>
      <c r="O88" s="49">
        <v>1</v>
      </c>
      <c r="P88" s="116">
        <v>43670</v>
      </c>
      <c r="Q88" s="49">
        <v>1</v>
      </c>
      <c r="R88" s="49">
        <f t="shared" si="34"/>
        <v>500</v>
      </c>
      <c r="S88" s="49">
        <f>100-1-50</f>
        <v>49</v>
      </c>
      <c r="T88" s="92">
        <v>45.6</v>
      </c>
      <c r="U88" s="100">
        <f>T88*S88</f>
        <v>2234.4</v>
      </c>
      <c r="V88" s="83">
        <f>500/T88</f>
        <v>10.964912280701753</v>
      </c>
      <c r="W88" s="212">
        <f t="shared" si="36"/>
        <v>228</v>
      </c>
      <c r="X88" s="137">
        <v>50</v>
      </c>
      <c r="Y88" s="121">
        <f t="shared" si="37"/>
        <v>2.2799999999999998</v>
      </c>
      <c r="Z88" s="137">
        <v>1</v>
      </c>
      <c r="AA88" s="224">
        <v>43677</v>
      </c>
      <c r="AB88" s="137">
        <v>50</v>
      </c>
      <c r="AC88" s="224">
        <v>43677</v>
      </c>
      <c r="AD88" s="129">
        <v>44.4</v>
      </c>
      <c r="AE88" s="51"/>
    </row>
    <row r="89" spans="1:31" ht="17" x14ac:dyDescent="0.2">
      <c r="A89" s="174" t="s">
        <v>227</v>
      </c>
      <c r="B89" s="47">
        <v>42879</v>
      </c>
      <c r="C89" s="48" t="s">
        <v>104</v>
      </c>
      <c r="D89" s="48" t="s">
        <v>99</v>
      </c>
      <c r="E89" s="48" t="s">
        <v>101</v>
      </c>
      <c r="F89" s="50" t="s">
        <v>129</v>
      </c>
      <c r="G89" s="48"/>
      <c r="H89" s="50"/>
      <c r="I89" s="50"/>
      <c r="J89" s="49"/>
      <c r="K89" s="50">
        <v>542</v>
      </c>
      <c r="L89" s="50">
        <v>1</v>
      </c>
      <c r="M89" s="49">
        <v>30</v>
      </c>
      <c r="N89" s="200">
        <v>43666</v>
      </c>
      <c r="O89" s="49">
        <v>3</v>
      </c>
      <c r="P89" s="62">
        <v>43672</v>
      </c>
      <c r="Q89" s="49">
        <v>2</v>
      </c>
      <c r="R89" s="49">
        <f t="shared" si="34"/>
        <v>500</v>
      </c>
      <c r="S89" s="176">
        <f t="shared" ref="S89:S90" si="38">75-1-50</f>
        <v>24</v>
      </c>
      <c r="T89" s="92">
        <v>82</v>
      </c>
      <c r="U89" s="100">
        <f>T89*S89</f>
        <v>1968</v>
      </c>
      <c r="V89" s="83">
        <f>500/T89</f>
        <v>6.0975609756097562</v>
      </c>
      <c r="W89" s="212">
        <f t="shared" si="36"/>
        <v>410</v>
      </c>
      <c r="X89" s="137">
        <v>50</v>
      </c>
      <c r="Y89" s="121">
        <f t="shared" si="37"/>
        <v>4.0999999999999996</v>
      </c>
      <c r="Z89" s="137">
        <v>1</v>
      </c>
      <c r="AA89" s="224">
        <v>43677</v>
      </c>
      <c r="AB89" s="137">
        <v>50</v>
      </c>
      <c r="AC89" s="224">
        <v>43677</v>
      </c>
      <c r="AD89" s="129">
        <v>32.799999999999997</v>
      </c>
      <c r="AE89" s="51"/>
    </row>
    <row r="90" spans="1:31" ht="17" x14ac:dyDescent="0.2">
      <c r="A90" s="174" t="s">
        <v>227</v>
      </c>
      <c r="B90" s="47">
        <v>42890</v>
      </c>
      <c r="C90" s="48" t="s">
        <v>104</v>
      </c>
      <c r="D90" s="48" t="s">
        <v>99</v>
      </c>
      <c r="E90" s="48" t="s">
        <v>101</v>
      </c>
      <c r="F90" s="50" t="s">
        <v>159</v>
      </c>
      <c r="G90" s="48"/>
      <c r="H90" s="50"/>
      <c r="I90" s="50"/>
      <c r="J90" s="49"/>
      <c r="K90" s="50">
        <v>543</v>
      </c>
      <c r="L90" s="50">
        <v>1</v>
      </c>
      <c r="M90" s="49">
        <v>80</v>
      </c>
      <c r="N90" s="200">
        <v>43668</v>
      </c>
      <c r="O90" s="49">
        <v>7</v>
      </c>
      <c r="P90" s="62">
        <v>43673</v>
      </c>
      <c r="Q90" s="49">
        <v>6</v>
      </c>
      <c r="R90" s="49">
        <f t="shared" si="34"/>
        <v>500</v>
      </c>
      <c r="S90" s="176">
        <f t="shared" si="38"/>
        <v>24</v>
      </c>
      <c r="T90" s="92">
        <v>61.4</v>
      </c>
      <c r="U90" s="100">
        <f>T90*S90</f>
        <v>1473.6</v>
      </c>
      <c r="V90" s="83">
        <f>500/T90</f>
        <v>8.1433224755700326</v>
      </c>
      <c r="W90" s="212">
        <f t="shared" si="36"/>
        <v>307</v>
      </c>
      <c r="X90" s="137">
        <v>50</v>
      </c>
      <c r="Y90" s="121">
        <f t="shared" si="37"/>
        <v>3.07</v>
      </c>
      <c r="Z90" s="137">
        <v>3</v>
      </c>
      <c r="AA90" s="224">
        <v>43682</v>
      </c>
      <c r="AB90" s="137">
        <v>50</v>
      </c>
      <c r="AC90" s="262">
        <v>43683</v>
      </c>
      <c r="AD90" s="129"/>
      <c r="AE90" s="51"/>
    </row>
    <row r="91" spans="1:31" ht="17" x14ac:dyDescent="0.2">
      <c r="A91" s="174" t="s">
        <v>227</v>
      </c>
      <c r="B91" s="47">
        <v>42887</v>
      </c>
      <c r="C91" s="48" t="s">
        <v>115</v>
      </c>
      <c r="D91" s="48" t="s">
        <v>99</v>
      </c>
      <c r="E91" s="48" t="s">
        <v>103</v>
      </c>
      <c r="F91" s="50" t="s">
        <v>151</v>
      </c>
      <c r="G91" s="48"/>
      <c r="H91" s="50"/>
      <c r="I91" s="50"/>
      <c r="J91" s="49"/>
      <c r="K91" s="50">
        <v>551</v>
      </c>
      <c r="L91" s="50">
        <v>1</v>
      </c>
      <c r="M91" s="49">
        <v>30</v>
      </c>
      <c r="N91" s="200">
        <v>43666</v>
      </c>
      <c r="O91" s="49">
        <v>2</v>
      </c>
      <c r="P91" s="116">
        <v>43670</v>
      </c>
      <c r="Q91" s="49">
        <v>1</v>
      </c>
      <c r="R91" s="49">
        <f t="shared" ref="R91:R99" si="39">1000-500</f>
        <v>500</v>
      </c>
      <c r="S91" s="49">
        <f>100-1-50</f>
        <v>49</v>
      </c>
      <c r="T91" s="92">
        <v>86</v>
      </c>
      <c r="U91" s="100">
        <f>T91*S91</f>
        <v>4214</v>
      </c>
      <c r="V91" s="83">
        <f>500/T91</f>
        <v>5.8139534883720927</v>
      </c>
      <c r="W91" s="212">
        <f t="shared" si="36"/>
        <v>430</v>
      </c>
      <c r="X91" s="137">
        <v>50</v>
      </c>
      <c r="Y91" s="121">
        <f t="shared" si="37"/>
        <v>4.3</v>
      </c>
      <c r="Z91" s="137">
        <v>3</v>
      </c>
      <c r="AA91" s="224">
        <v>43682</v>
      </c>
      <c r="AB91" s="137">
        <v>50</v>
      </c>
      <c r="AC91" s="262">
        <v>43683</v>
      </c>
      <c r="AD91" s="129"/>
      <c r="AE91" s="51"/>
    </row>
    <row r="92" spans="1:31" ht="17" hidden="1" x14ac:dyDescent="0.2">
      <c r="A92" s="174" t="s">
        <v>227</v>
      </c>
      <c r="B92" s="47">
        <v>42889</v>
      </c>
      <c r="C92" s="48" t="s">
        <v>115</v>
      </c>
      <c r="D92" s="48" t="s">
        <v>99</v>
      </c>
      <c r="E92" s="48" t="s">
        <v>103</v>
      </c>
      <c r="F92" s="50" t="s">
        <v>157</v>
      </c>
      <c r="G92" s="48"/>
      <c r="H92" s="50"/>
      <c r="I92" s="50"/>
      <c r="J92" s="49"/>
      <c r="K92" s="50">
        <v>552</v>
      </c>
      <c r="L92" s="50">
        <v>1</v>
      </c>
      <c r="M92" s="49">
        <v>80</v>
      </c>
      <c r="N92" s="200">
        <v>43668</v>
      </c>
      <c r="O92" s="49">
        <v>5</v>
      </c>
      <c r="P92" s="62">
        <v>43672</v>
      </c>
      <c r="Q92" s="49">
        <v>3</v>
      </c>
      <c r="R92" s="49">
        <f>1000-500-250</f>
        <v>250</v>
      </c>
      <c r="S92" s="49">
        <f>75-1</f>
        <v>74</v>
      </c>
      <c r="T92" s="92">
        <v>17.5</v>
      </c>
      <c r="U92" s="100">
        <f>T92*S92</f>
        <v>1295</v>
      </c>
      <c r="V92" s="83">
        <f>500/T92</f>
        <v>28.571428571428573</v>
      </c>
      <c r="W92" s="212">
        <f t="shared" si="36"/>
        <v>87.5</v>
      </c>
      <c r="X92" s="137">
        <v>50</v>
      </c>
      <c r="Y92" s="121">
        <f t="shared" si="37"/>
        <v>0.875</v>
      </c>
      <c r="Z92" s="137"/>
      <c r="AA92" s="121"/>
      <c r="AB92" s="137">
        <v>50</v>
      </c>
      <c r="AC92" s="121"/>
      <c r="AD92" s="129"/>
      <c r="AE92" s="51" t="s">
        <v>247</v>
      </c>
    </row>
    <row r="93" spans="1:31" ht="17" x14ac:dyDescent="0.2">
      <c r="A93" s="174"/>
      <c r="B93" s="47">
        <v>42889</v>
      </c>
      <c r="C93" s="48" t="s">
        <v>115</v>
      </c>
      <c r="D93" s="48" t="s">
        <v>99</v>
      </c>
      <c r="E93" s="48" t="s">
        <v>103</v>
      </c>
      <c r="F93" s="50" t="s">
        <v>157</v>
      </c>
      <c r="G93" s="48"/>
      <c r="H93" s="50"/>
      <c r="I93" s="50"/>
      <c r="J93" s="49"/>
      <c r="K93" s="50" t="s">
        <v>268</v>
      </c>
      <c r="L93" s="50">
        <v>1</v>
      </c>
      <c r="M93" s="49">
        <v>80</v>
      </c>
      <c r="N93" s="200">
        <v>43668</v>
      </c>
      <c r="O93" s="49">
        <v>5</v>
      </c>
      <c r="P93" s="62">
        <v>43675</v>
      </c>
      <c r="Q93" s="49">
        <v>7</v>
      </c>
      <c r="R93" s="49">
        <f>1000-500-250</f>
        <v>250</v>
      </c>
      <c r="S93" s="49">
        <f>60-1-50</f>
        <v>9</v>
      </c>
      <c r="T93" s="92">
        <v>64.8</v>
      </c>
      <c r="U93" s="100">
        <f>T93*S93</f>
        <v>583.19999999999993</v>
      </c>
      <c r="V93" s="83">
        <f>500/T93</f>
        <v>7.7160493827160499</v>
      </c>
      <c r="W93" s="212">
        <f t="shared" si="36"/>
        <v>324</v>
      </c>
      <c r="X93" s="137">
        <v>50</v>
      </c>
      <c r="Y93" s="121">
        <f t="shared" si="37"/>
        <v>3.24</v>
      </c>
      <c r="Z93" s="137">
        <v>1</v>
      </c>
      <c r="AA93" s="224">
        <v>43677</v>
      </c>
      <c r="AB93" s="137">
        <v>50</v>
      </c>
      <c r="AC93" s="224">
        <v>43677</v>
      </c>
      <c r="AD93" s="129">
        <v>74.599999999999994</v>
      </c>
      <c r="AE93" s="51"/>
    </row>
    <row r="94" spans="1:31" ht="17" x14ac:dyDescent="0.2">
      <c r="A94" s="174" t="s">
        <v>227</v>
      </c>
      <c r="B94" s="47">
        <v>42896</v>
      </c>
      <c r="C94" s="48" t="s">
        <v>115</v>
      </c>
      <c r="D94" s="48" t="s">
        <v>99</v>
      </c>
      <c r="E94" s="48" t="s">
        <v>103</v>
      </c>
      <c r="F94" s="50" t="s">
        <v>171</v>
      </c>
      <c r="G94" s="48"/>
      <c r="H94" s="50"/>
      <c r="I94" s="50"/>
      <c r="J94" s="49"/>
      <c r="K94" s="50">
        <v>553</v>
      </c>
      <c r="L94" s="50">
        <v>1</v>
      </c>
      <c r="M94" s="49">
        <v>30</v>
      </c>
      <c r="N94" s="200">
        <v>43669</v>
      </c>
      <c r="O94" s="49">
        <v>8</v>
      </c>
      <c r="P94" s="116">
        <v>43672</v>
      </c>
      <c r="Q94" s="49">
        <v>4</v>
      </c>
      <c r="R94" s="49">
        <f t="shared" si="39"/>
        <v>500</v>
      </c>
      <c r="S94" s="176">
        <f>75-1+50-50</f>
        <v>74</v>
      </c>
      <c r="T94" s="92">
        <v>200</v>
      </c>
      <c r="U94" s="100">
        <f>T94*S94</f>
        <v>14800</v>
      </c>
      <c r="V94" s="83">
        <f>500/T94</f>
        <v>2.5</v>
      </c>
      <c r="W94" s="212">
        <f t="shared" si="36"/>
        <v>1000</v>
      </c>
      <c r="X94" s="137">
        <v>50</v>
      </c>
      <c r="Y94" s="121">
        <f t="shared" si="37"/>
        <v>10</v>
      </c>
      <c r="Z94" s="137">
        <v>3</v>
      </c>
      <c r="AA94" s="224">
        <v>43682</v>
      </c>
      <c r="AB94" s="137">
        <v>50</v>
      </c>
      <c r="AC94" s="262">
        <v>43683</v>
      </c>
      <c r="AD94" s="129"/>
      <c r="AE94" s="51" t="s">
        <v>298</v>
      </c>
    </row>
    <row r="95" spans="1:31" ht="17" x14ac:dyDescent="0.2">
      <c r="A95" s="174" t="s">
        <v>227</v>
      </c>
      <c r="B95" s="47">
        <v>42906</v>
      </c>
      <c r="C95" s="48" t="s">
        <v>115</v>
      </c>
      <c r="D95" s="48" t="s">
        <v>99</v>
      </c>
      <c r="E95" s="48" t="s">
        <v>103</v>
      </c>
      <c r="F95" s="50" t="s">
        <v>194</v>
      </c>
      <c r="G95" s="48"/>
      <c r="H95" s="50"/>
      <c r="I95" s="50"/>
      <c r="J95" s="49"/>
      <c r="K95" s="50">
        <v>554</v>
      </c>
      <c r="L95" s="50">
        <v>1</v>
      </c>
      <c r="M95" s="49">
        <v>30</v>
      </c>
      <c r="N95" s="200">
        <v>43669</v>
      </c>
      <c r="O95" s="49">
        <v>9</v>
      </c>
      <c r="P95" s="116">
        <v>43672</v>
      </c>
      <c r="Q95" s="49">
        <v>5</v>
      </c>
      <c r="R95" s="49">
        <f t="shared" si="39"/>
        <v>500</v>
      </c>
      <c r="S95" s="176">
        <f t="shared" ref="S95" si="40">75-1-50</f>
        <v>24</v>
      </c>
      <c r="T95" s="92">
        <v>156</v>
      </c>
      <c r="U95" s="100">
        <f>T95*S95</f>
        <v>3744</v>
      </c>
      <c r="V95" s="83">
        <f>500/T95</f>
        <v>3.2051282051282053</v>
      </c>
      <c r="W95" s="212">
        <f t="shared" si="36"/>
        <v>780</v>
      </c>
      <c r="X95" s="137">
        <v>50</v>
      </c>
      <c r="Y95" s="121">
        <f t="shared" si="37"/>
        <v>7.8</v>
      </c>
      <c r="Z95" s="137">
        <v>3</v>
      </c>
      <c r="AA95" s="224">
        <v>43682</v>
      </c>
      <c r="AB95" s="137">
        <v>50</v>
      </c>
      <c r="AC95" s="262">
        <v>43683</v>
      </c>
      <c r="AD95" s="129"/>
      <c r="AE95" s="51"/>
    </row>
    <row r="96" spans="1:31" ht="17" x14ac:dyDescent="0.2">
      <c r="A96" s="174" t="s">
        <v>227</v>
      </c>
      <c r="B96" s="47">
        <v>42876</v>
      </c>
      <c r="C96" s="48" t="s">
        <v>98</v>
      </c>
      <c r="D96" s="48" t="s">
        <v>99</v>
      </c>
      <c r="E96" s="48" t="s">
        <v>93</v>
      </c>
      <c r="F96" s="50" t="s">
        <v>122</v>
      </c>
      <c r="G96" s="48"/>
      <c r="H96" s="50"/>
      <c r="I96" s="50"/>
      <c r="J96" s="49"/>
      <c r="K96" s="50">
        <v>561</v>
      </c>
      <c r="L96" s="50">
        <v>1</v>
      </c>
      <c r="M96" s="49">
        <v>40</v>
      </c>
      <c r="N96" s="200">
        <v>43666</v>
      </c>
      <c r="O96" s="49">
        <v>2</v>
      </c>
      <c r="P96" s="116">
        <v>43670</v>
      </c>
      <c r="Q96" s="49">
        <v>1</v>
      </c>
      <c r="R96" s="49">
        <f t="shared" si="39"/>
        <v>500</v>
      </c>
      <c r="S96" s="49">
        <f>100-1-50</f>
        <v>49</v>
      </c>
      <c r="T96" s="92">
        <v>43.4</v>
      </c>
      <c r="U96" s="100">
        <f>T96*S96</f>
        <v>2126.6</v>
      </c>
      <c r="V96" s="83">
        <f>500/T96</f>
        <v>11.520737327188941</v>
      </c>
      <c r="W96" s="212">
        <f t="shared" si="36"/>
        <v>217</v>
      </c>
      <c r="X96" s="137">
        <v>50</v>
      </c>
      <c r="Y96" s="121">
        <f t="shared" si="37"/>
        <v>2.17</v>
      </c>
      <c r="Z96" s="137">
        <v>1</v>
      </c>
      <c r="AA96" s="224">
        <v>43677</v>
      </c>
      <c r="AB96" s="137">
        <v>50</v>
      </c>
      <c r="AC96" s="224">
        <v>43677</v>
      </c>
      <c r="AD96" s="129">
        <v>28</v>
      </c>
      <c r="AE96" s="51"/>
    </row>
    <row r="97" spans="1:31" ht="17" x14ac:dyDescent="0.2">
      <c r="A97" s="174" t="s">
        <v>227</v>
      </c>
      <c r="B97" s="47">
        <v>42878</v>
      </c>
      <c r="C97" s="48" t="s">
        <v>98</v>
      </c>
      <c r="D97" s="48" t="s">
        <v>99</v>
      </c>
      <c r="E97" s="48" t="s">
        <v>93</v>
      </c>
      <c r="F97" s="50" t="s">
        <v>127</v>
      </c>
      <c r="G97" s="48"/>
      <c r="H97" s="50"/>
      <c r="I97" s="50"/>
      <c r="J97" s="49"/>
      <c r="K97" s="50">
        <v>562</v>
      </c>
      <c r="L97" s="50">
        <v>1</v>
      </c>
      <c r="M97" s="49">
        <v>90</v>
      </c>
      <c r="N97" s="200">
        <v>43668</v>
      </c>
      <c r="O97" s="49">
        <v>5</v>
      </c>
      <c r="P97" s="62">
        <v>43672</v>
      </c>
      <c r="Q97" s="49">
        <v>3</v>
      </c>
      <c r="R97" s="49">
        <f t="shared" si="39"/>
        <v>500</v>
      </c>
      <c r="S97" s="176">
        <f t="shared" ref="S97:S98" si="41">75-1-50</f>
        <v>24</v>
      </c>
      <c r="T97" s="92">
        <v>106</v>
      </c>
      <c r="U97" s="100">
        <f>T97*S97</f>
        <v>2544</v>
      </c>
      <c r="V97" s="83">
        <f>500/T97</f>
        <v>4.716981132075472</v>
      </c>
      <c r="W97" s="212">
        <f t="shared" si="36"/>
        <v>530</v>
      </c>
      <c r="X97" s="137">
        <v>50</v>
      </c>
      <c r="Y97" s="121">
        <f t="shared" si="37"/>
        <v>5.3</v>
      </c>
      <c r="Z97" s="137">
        <v>3</v>
      </c>
      <c r="AA97" s="224">
        <v>43682</v>
      </c>
      <c r="AB97" s="137">
        <v>50</v>
      </c>
      <c r="AC97" s="262">
        <v>43683</v>
      </c>
      <c r="AD97" s="129"/>
      <c r="AE97" s="51"/>
    </row>
    <row r="98" spans="1:31" ht="17" x14ac:dyDescent="0.2">
      <c r="A98" s="174" t="s">
        <v>227</v>
      </c>
      <c r="B98" s="47">
        <v>42879</v>
      </c>
      <c r="C98" s="48" t="s">
        <v>98</v>
      </c>
      <c r="D98" s="48" t="s">
        <v>99</v>
      </c>
      <c r="E98" s="48" t="s">
        <v>93</v>
      </c>
      <c r="F98" s="50" t="s">
        <v>131</v>
      </c>
      <c r="G98" s="48"/>
      <c r="H98" s="50"/>
      <c r="I98" s="50"/>
      <c r="J98" s="49"/>
      <c r="K98" s="50">
        <v>563</v>
      </c>
      <c r="L98" s="50">
        <v>1</v>
      </c>
      <c r="M98" s="49">
        <v>50</v>
      </c>
      <c r="N98" s="200">
        <v>43668</v>
      </c>
      <c r="O98" s="49">
        <v>6</v>
      </c>
      <c r="P98" s="116">
        <v>43672</v>
      </c>
      <c r="Q98" s="49">
        <v>4</v>
      </c>
      <c r="R98" s="49">
        <f>1000-500</f>
        <v>500</v>
      </c>
      <c r="S98" s="176">
        <f t="shared" si="41"/>
        <v>24</v>
      </c>
      <c r="T98" s="92">
        <v>84.6</v>
      </c>
      <c r="U98" s="100">
        <f>T98*S98</f>
        <v>2030.3999999999999</v>
      </c>
      <c r="V98" s="83">
        <f>500/T98</f>
        <v>5.9101654846335698</v>
      </c>
      <c r="W98" s="212">
        <f t="shared" si="36"/>
        <v>423</v>
      </c>
      <c r="X98" s="137">
        <v>50</v>
      </c>
      <c r="Y98" s="121">
        <f t="shared" si="37"/>
        <v>4.2300000000000004</v>
      </c>
      <c r="Z98" s="137">
        <v>3</v>
      </c>
      <c r="AA98" s="224">
        <v>43682</v>
      </c>
      <c r="AB98" s="137">
        <v>50</v>
      </c>
      <c r="AC98" s="262">
        <v>43683</v>
      </c>
      <c r="AD98" s="129"/>
      <c r="AE98" s="51"/>
    </row>
    <row r="99" spans="1:31" ht="17" x14ac:dyDescent="0.2">
      <c r="A99" s="177" t="s">
        <v>227</v>
      </c>
      <c r="B99" s="47">
        <v>42893</v>
      </c>
      <c r="C99" s="48" t="s">
        <v>98</v>
      </c>
      <c r="D99" s="48" t="s">
        <v>99</v>
      </c>
      <c r="E99" s="48" t="s">
        <v>93</v>
      </c>
      <c r="F99" s="50" t="s">
        <v>168</v>
      </c>
      <c r="G99" s="48"/>
      <c r="H99" s="50"/>
      <c r="I99" s="50"/>
      <c r="J99" s="49"/>
      <c r="K99" s="50">
        <v>564</v>
      </c>
      <c r="L99" s="50">
        <v>1</v>
      </c>
      <c r="M99" s="49" t="s">
        <v>242</v>
      </c>
      <c r="N99" s="200">
        <v>43668</v>
      </c>
      <c r="O99" s="49">
        <v>7</v>
      </c>
      <c r="P99" s="62">
        <v>43673</v>
      </c>
      <c r="Q99" s="49">
        <v>6</v>
      </c>
      <c r="R99" s="49">
        <f t="shared" si="39"/>
        <v>500</v>
      </c>
      <c r="S99" s="176">
        <f>75-1+50-50</f>
        <v>74</v>
      </c>
      <c r="T99" s="92" t="s">
        <v>249</v>
      </c>
      <c r="U99" s="100" t="s">
        <v>249</v>
      </c>
      <c r="V99" s="83"/>
      <c r="W99" s="216" t="s">
        <v>249</v>
      </c>
      <c r="X99" s="137">
        <v>50</v>
      </c>
      <c r="Y99" s="121" t="e">
        <f t="shared" si="37"/>
        <v>#VALUE!</v>
      </c>
      <c r="Z99" s="137">
        <v>4</v>
      </c>
      <c r="AA99" s="224">
        <v>43682</v>
      </c>
      <c r="AB99" s="137">
        <v>50</v>
      </c>
      <c r="AC99" s="224"/>
      <c r="AD99" s="129"/>
      <c r="AE99" s="51" t="s">
        <v>298</v>
      </c>
    </row>
    <row r="100" spans="1:31" ht="17" hidden="1" x14ac:dyDescent="0.2">
      <c r="A100" s="178"/>
      <c r="B100" s="165">
        <v>42896</v>
      </c>
      <c r="C100" s="166" t="s">
        <v>98</v>
      </c>
      <c r="D100" s="166" t="s">
        <v>99</v>
      </c>
      <c r="E100" s="166" t="s">
        <v>93</v>
      </c>
      <c r="F100" s="167" t="s">
        <v>173</v>
      </c>
      <c r="G100" s="166"/>
      <c r="H100" s="167"/>
      <c r="I100" s="167"/>
      <c r="J100" s="168"/>
      <c r="K100" s="167" t="s">
        <v>275</v>
      </c>
      <c r="L100" s="167">
        <v>1</v>
      </c>
      <c r="M100" s="168">
        <v>10</v>
      </c>
      <c r="N100" s="205">
        <v>43669</v>
      </c>
      <c r="O100" s="168">
        <v>8</v>
      </c>
      <c r="P100" s="62">
        <v>43675</v>
      </c>
      <c r="Q100" s="49">
        <v>7</v>
      </c>
      <c r="R100" s="49">
        <f>1000-500-250</f>
        <v>250</v>
      </c>
      <c r="S100" s="49">
        <f>60-1</f>
        <v>59</v>
      </c>
      <c r="T100" s="169">
        <v>17.399999999999999</v>
      </c>
      <c r="U100" s="100">
        <f>T100*S100</f>
        <v>1026.5999999999999</v>
      </c>
      <c r="V100" s="83">
        <f>500/T100</f>
        <v>28.735632183908049</v>
      </c>
      <c r="W100" s="212">
        <f t="shared" ref="W100" si="42">T100*5</f>
        <v>87</v>
      </c>
      <c r="X100" s="170"/>
      <c r="Y100" s="222"/>
      <c r="Z100" s="171"/>
      <c r="AA100" s="222"/>
      <c r="AB100" s="171"/>
      <c r="AC100" s="222"/>
      <c r="AD100" s="235"/>
      <c r="AE100" s="172"/>
    </row>
    <row r="101" spans="1:31" s="178" customFormat="1" ht="18" thickBot="1" x14ac:dyDescent="0.25">
      <c r="A101" s="178" t="s">
        <v>227</v>
      </c>
      <c r="B101" s="52">
        <v>42896</v>
      </c>
      <c r="C101" s="53" t="s">
        <v>98</v>
      </c>
      <c r="D101" s="53" t="s">
        <v>99</v>
      </c>
      <c r="E101" s="53" t="s">
        <v>93</v>
      </c>
      <c r="F101" s="55" t="s">
        <v>173</v>
      </c>
      <c r="G101" s="53"/>
      <c r="H101" s="55"/>
      <c r="I101" s="55"/>
      <c r="J101" s="54"/>
      <c r="K101" s="55">
        <v>565</v>
      </c>
      <c r="L101" s="55">
        <v>1</v>
      </c>
      <c r="M101" s="54">
        <v>10</v>
      </c>
      <c r="N101" s="201">
        <v>43669</v>
      </c>
      <c r="O101" s="54">
        <v>8</v>
      </c>
      <c r="P101" s="65">
        <v>43673</v>
      </c>
      <c r="Q101" s="54">
        <v>6</v>
      </c>
      <c r="R101" s="54">
        <f>1000-500-250</f>
        <v>250</v>
      </c>
      <c r="S101" s="176">
        <f t="shared" ref="S101" si="43">75-1-50</f>
        <v>24</v>
      </c>
      <c r="T101" s="93">
        <v>31.8</v>
      </c>
      <c r="U101" s="101">
        <f>T101*S101</f>
        <v>763.2</v>
      </c>
      <c r="V101" s="84">
        <f>500/T101</f>
        <v>15.723270440251572</v>
      </c>
      <c r="W101" s="217">
        <f>T101*5</f>
        <v>159</v>
      </c>
      <c r="X101" s="138">
        <v>50</v>
      </c>
      <c r="Y101" s="122">
        <f>X101*T101/1000</f>
        <v>1.59</v>
      </c>
      <c r="Z101" s="138">
        <v>4</v>
      </c>
      <c r="AA101" s="271">
        <v>43682</v>
      </c>
      <c r="AB101" s="138">
        <v>50</v>
      </c>
      <c r="AC101" s="271"/>
      <c r="AD101" s="130"/>
      <c r="AE101" s="56"/>
    </row>
    <row r="102" spans="1:31" ht="17" x14ac:dyDescent="0.2">
      <c r="A102" s="178"/>
      <c r="B102" s="57"/>
      <c r="C102" s="58"/>
      <c r="D102" s="58"/>
      <c r="E102" s="58"/>
      <c r="F102" s="60"/>
      <c r="G102" s="58"/>
      <c r="H102" s="60"/>
      <c r="I102" s="60"/>
      <c r="J102" s="59"/>
      <c r="K102" s="60"/>
      <c r="L102" s="60"/>
      <c r="M102" s="59"/>
      <c r="N102" s="202"/>
      <c r="O102" s="59"/>
      <c r="P102" s="63"/>
      <c r="Q102" s="59"/>
      <c r="R102" s="59"/>
      <c r="S102" s="59"/>
      <c r="T102" s="94"/>
      <c r="U102" s="102"/>
      <c r="V102" s="85"/>
      <c r="W102" s="215"/>
      <c r="X102" s="102"/>
      <c r="Y102" s="79"/>
      <c r="Z102" s="102"/>
      <c r="AA102" s="79"/>
      <c r="AB102" s="102"/>
      <c r="AC102" s="79"/>
      <c r="AD102" s="94"/>
      <c r="AE102" s="59"/>
    </row>
    <row r="103" spans="1:31" ht="17" thickBot="1" x14ac:dyDescent="0.25">
      <c r="T103" s="95"/>
      <c r="U103" s="103"/>
      <c r="V103" s="86"/>
    </row>
    <row r="104" spans="1:31" ht="17" x14ac:dyDescent="0.2">
      <c r="B104" s="180" t="s">
        <v>236</v>
      </c>
      <c r="C104" s="181"/>
      <c r="D104" s="43" t="s">
        <v>295</v>
      </c>
      <c r="E104" s="43" t="s">
        <v>235</v>
      </c>
      <c r="F104" s="182"/>
      <c r="G104" s="181"/>
      <c r="H104" s="182"/>
      <c r="I104" s="182"/>
      <c r="J104" s="181"/>
      <c r="K104" s="182">
        <v>571</v>
      </c>
      <c r="L104" s="182">
        <v>1</v>
      </c>
      <c r="M104" s="181">
        <v>10</v>
      </c>
      <c r="N104" s="207">
        <v>43668</v>
      </c>
      <c r="O104" s="181">
        <v>4</v>
      </c>
      <c r="P104" s="183">
        <v>43672</v>
      </c>
      <c r="Q104" s="181">
        <v>3</v>
      </c>
      <c r="R104" s="44">
        <f>1000-500</f>
        <v>500</v>
      </c>
      <c r="S104" s="109">
        <v>24</v>
      </c>
      <c r="T104" s="96" t="s">
        <v>244</v>
      </c>
      <c r="U104" s="104" t="s">
        <v>236</v>
      </c>
      <c r="V104" s="87" t="s">
        <v>236</v>
      </c>
      <c r="W104" s="219"/>
      <c r="X104" s="140"/>
      <c r="Y104" s="124"/>
      <c r="Z104" s="140">
        <v>1</v>
      </c>
      <c r="AA104" s="236">
        <v>43677</v>
      </c>
      <c r="AB104" s="140">
        <v>50</v>
      </c>
      <c r="AC104" s="236">
        <v>43677</v>
      </c>
      <c r="AD104" s="132" t="s">
        <v>244</v>
      </c>
      <c r="AE104" s="184"/>
    </row>
    <row r="105" spans="1:31" ht="17" x14ac:dyDescent="0.2">
      <c r="B105" s="185" t="s">
        <v>236</v>
      </c>
      <c r="C105" s="186"/>
      <c r="D105" s="48" t="s">
        <v>295</v>
      </c>
      <c r="E105" s="48" t="s">
        <v>235</v>
      </c>
      <c r="F105" s="187"/>
      <c r="G105" s="186"/>
      <c r="H105" s="187"/>
      <c r="I105" s="187"/>
      <c r="J105" s="188"/>
      <c r="K105" s="189">
        <v>572</v>
      </c>
      <c r="L105" s="189">
        <v>1</v>
      </c>
      <c r="M105" s="188">
        <v>10</v>
      </c>
      <c r="N105" s="208">
        <v>43669</v>
      </c>
      <c r="O105" s="188">
        <v>10</v>
      </c>
      <c r="P105" s="116">
        <v>43672</v>
      </c>
      <c r="Q105" s="188">
        <v>5</v>
      </c>
      <c r="R105" s="49">
        <f>1000-500</f>
        <v>500</v>
      </c>
      <c r="S105" s="109">
        <v>24</v>
      </c>
      <c r="T105" s="97" t="s">
        <v>244</v>
      </c>
      <c r="U105" s="105" t="s">
        <v>236</v>
      </c>
      <c r="V105" s="88" t="s">
        <v>236</v>
      </c>
      <c r="W105" s="220"/>
      <c r="X105" s="141"/>
      <c r="Y105" s="125"/>
      <c r="Z105" s="141">
        <v>4</v>
      </c>
      <c r="AA105" s="224">
        <v>43682</v>
      </c>
      <c r="AB105" s="254">
        <v>50</v>
      </c>
      <c r="AC105" s="224"/>
      <c r="AD105" s="133"/>
      <c r="AE105" s="191"/>
    </row>
    <row r="106" spans="1:31" ht="17" x14ac:dyDescent="0.2">
      <c r="B106" s="185" t="s">
        <v>236</v>
      </c>
      <c r="C106" s="186"/>
      <c r="D106" s="48" t="s">
        <v>296</v>
      </c>
      <c r="E106" s="48" t="s">
        <v>235</v>
      </c>
      <c r="F106" s="187"/>
      <c r="G106" s="186"/>
      <c r="H106" s="187"/>
      <c r="I106" s="187"/>
      <c r="J106" s="188"/>
      <c r="K106" s="187">
        <v>574</v>
      </c>
      <c r="L106" s="189" t="s">
        <v>236</v>
      </c>
      <c r="M106" s="188" t="s">
        <v>236</v>
      </c>
      <c r="N106" s="208" t="s">
        <v>236</v>
      </c>
      <c r="O106" s="188" t="s">
        <v>236</v>
      </c>
      <c r="P106" s="190">
        <v>43673</v>
      </c>
      <c r="Q106" s="188">
        <v>6</v>
      </c>
      <c r="R106" s="188" t="s">
        <v>236</v>
      </c>
      <c r="S106" s="109">
        <v>24</v>
      </c>
      <c r="T106" s="97" t="s">
        <v>244</v>
      </c>
      <c r="U106" s="105" t="s">
        <v>236</v>
      </c>
      <c r="V106" s="88" t="s">
        <v>236</v>
      </c>
      <c r="W106" s="220"/>
      <c r="X106" s="141"/>
      <c r="Y106" s="125"/>
      <c r="Z106" s="141">
        <v>4</v>
      </c>
      <c r="AA106" s="224">
        <v>43682</v>
      </c>
      <c r="AB106" s="254">
        <v>50</v>
      </c>
      <c r="AC106" s="224"/>
      <c r="AD106" s="133"/>
      <c r="AE106" s="191"/>
    </row>
    <row r="107" spans="1:31" ht="18" thickBot="1" x14ac:dyDescent="0.25">
      <c r="B107" s="192" t="s">
        <v>236</v>
      </c>
      <c r="C107" s="193"/>
      <c r="D107" s="53" t="s">
        <v>297</v>
      </c>
      <c r="E107" s="53" t="s">
        <v>235</v>
      </c>
      <c r="F107" s="194"/>
      <c r="G107" s="193"/>
      <c r="H107" s="194"/>
      <c r="I107" s="194"/>
      <c r="J107" s="193"/>
      <c r="K107" s="194">
        <v>575</v>
      </c>
      <c r="L107" s="194" t="s">
        <v>236</v>
      </c>
      <c r="M107" s="193" t="s">
        <v>236</v>
      </c>
      <c r="N107" s="209" t="s">
        <v>236</v>
      </c>
      <c r="O107" s="193" t="s">
        <v>236</v>
      </c>
      <c r="P107" s="193"/>
      <c r="Q107" s="193"/>
      <c r="R107" s="193"/>
      <c r="S107" s="193" t="s">
        <v>237</v>
      </c>
      <c r="T107" s="98"/>
      <c r="U107" s="107"/>
      <c r="V107" s="90"/>
      <c r="W107" s="221"/>
      <c r="X107" s="142"/>
      <c r="Y107" s="126"/>
      <c r="Z107" s="142">
        <v>5</v>
      </c>
      <c r="AA107" s="272">
        <v>43683</v>
      </c>
      <c r="AB107" s="142"/>
      <c r="AC107" s="262">
        <v>43683</v>
      </c>
      <c r="AD107" s="134"/>
      <c r="AE107" s="195"/>
    </row>
    <row r="108" spans="1:31" ht="17" x14ac:dyDescent="0.2">
      <c r="D108" s="58"/>
    </row>
    <row r="109" spans="1:31" ht="17" x14ac:dyDescent="0.2">
      <c r="D109" s="58"/>
      <c r="Z109" s="103">
        <f>COUNTA(Z2:Z107)</f>
        <v>74</v>
      </c>
      <c r="AC109" s="103">
        <f>COUNTA(AC2:AC107)</f>
        <v>63</v>
      </c>
    </row>
    <row r="110" spans="1:31" ht="17" x14ac:dyDescent="0.2">
      <c r="D110" s="58"/>
    </row>
    <row r="111" spans="1:31" ht="17" x14ac:dyDescent="0.2">
      <c r="D111" s="58"/>
    </row>
    <row r="112" spans="1:31" ht="17" x14ac:dyDescent="0.2">
      <c r="D112" s="58"/>
    </row>
    <row r="113" spans="4:4" ht="17" x14ac:dyDescent="0.2">
      <c r="D113" s="58"/>
    </row>
    <row r="114" spans="4:4" ht="17" x14ac:dyDescent="0.2">
      <c r="D114" s="58"/>
    </row>
  </sheetData>
  <sortState xmlns:xlrd2="http://schemas.microsoft.com/office/spreadsheetml/2017/richdata2" ref="A2:AE101">
    <sortCondition ref="D2:D101"/>
    <sortCondition ref="E2:E101"/>
    <sortCondition ref="B2:B101"/>
  </sortState>
  <dataValidations count="1">
    <dataValidation type="list" allowBlank="1" showInputMessage="1" showErrorMessage="1" promptTitle="Treatment Group" sqref="C2:C102" xr:uid="{B759B6DF-DB6B-0245-B45D-ED71332080DA}">
      <formula1>$C$3:$C$3</formula1>
    </dataValidation>
  </dataValidations>
  <pageMargins left="0.25" right="0.25" top="0.75" bottom="0.75" header="0.3" footer="0.3"/>
  <pageSetup scale="54" fitToHeight="2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212B5-5179-0F4D-8022-E3D2A9273370}">
  <dimension ref="A2:J25"/>
  <sheetViews>
    <sheetView workbookViewId="0">
      <selection activeCell="M20" sqref="M20"/>
    </sheetView>
  </sheetViews>
  <sheetFormatPr baseColWidth="10" defaultRowHeight="16" x14ac:dyDescent="0.2"/>
  <cols>
    <col min="1" max="1" width="30.1640625" customWidth="1"/>
    <col min="2" max="4" width="10.83203125" customWidth="1"/>
    <col min="5" max="5" width="14.5" customWidth="1"/>
    <col min="6" max="6" width="12.83203125" customWidth="1"/>
  </cols>
  <sheetData>
    <row r="2" spans="1:10" x14ac:dyDescent="0.2">
      <c r="A2" s="239" t="s">
        <v>288</v>
      </c>
      <c r="B2" s="240" t="s">
        <v>292</v>
      </c>
      <c r="C2" s="275" t="s">
        <v>310</v>
      </c>
      <c r="D2" s="241">
        <v>43677</v>
      </c>
      <c r="E2" s="278" t="s">
        <v>309</v>
      </c>
      <c r="F2" t="s">
        <v>311</v>
      </c>
    </row>
    <row r="3" spans="1:10" x14ac:dyDescent="0.2">
      <c r="A3" s="239" t="s">
        <v>287</v>
      </c>
      <c r="B3" s="242">
        <v>1</v>
      </c>
      <c r="C3" s="108">
        <v>46</v>
      </c>
      <c r="D3" s="108">
        <v>30</v>
      </c>
      <c r="E3" s="108">
        <v>32</v>
      </c>
      <c r="F3" s="243">
        <f>E3*3</f>
        <v>96</v>
      </c>
    </row>
    <row r="4" spans="1:10" x14ac:dyDescent="0.2">
      <c r="A4" s="239" t="s">
        <v>283</v>
      </c>
      <c r="B4" s="243">
        <f>B3</f>
        <v>1</v>
      </c>
      <c r="C4" s="108">
        <f>(C3+2)*2</f>
        <v>96</v>
      </c>
      <c r="D4" s="108">
        <f>(D3+1)*2</f>
        <v>62</v>
      </c>
      <c r="E4" s="108">
        <f>(E3+2)*2</f>
        <v>68</v>
      </c>
      <c r="F4" s="243">
        <f>E4*3</f>
        <v>204</v>
      </c>
    </row>
    <row r="5" spans="1:10" x14ac:dyDescent="0.2">
      <c r="A5" s="239" t="s">
        <v>284</v>
      </c>
      <c r="B5" s="243">
        <v>1</v>
      </c>
      <c r="C5" s="243">
        <f>C4*$B$5</f>
        <v>96</v>
      </c>
      <c r="D5" s="243">
        <f>D4*$B$5</f>
        <v>62</v>
      </c>
      <c r="E5" s="243">
        <f>E4*$B$5</f>
        <v>68</v>
      </c>
      <c r="F5" s="243">
        <f>E5*3</f>
        <v>204</v>
      </c>
    </row>
    <row r="6" spans="1:10" x14ac:dyDescent="0.2">
      <c r="A6" s="239" t="s">
        <v>285</v>
      </c>
      <c r="B6" s="243">
        <v>10</v>
      </c>
      <c r="C6" s="243">
        <f>($B$6*C4)*1.1</f>
        <v>1056</v>
      </c>
      <c r="D6" s="243">
        <f>($B$6*D4)*1.1</f>
        <v>682</v>
      </c>
      <c r="E6" s="243">
        <f>($B$6*E4)*1.1</f>
        <v>748.00000000000011</v>
      </c>
      <c r="F6" s="243">
        <f>E6*3</f>
        <v>2244.0000000000005</v>
      </c>
    </row>
    <row r="7" spans="1:10" x14ac:dyDescent="0.2">
      <c r="A7" s="239" t="s">
        <v>290</v>
      </c>
      <c r="B7" s="243">
        <v>0.5</v>
      </c>
      <c r="C7" s="243">
        <f>($B$7*C4)*1.1</f>
        <v>52.800000000000004</v>
      </c>
      <c r="D7" s="243">
        <f>($B$7*D4)*1.1</f>
        <v>34.1</v>
      </c>
      <c r="E7" s="243">
        <f>($B$7*E4)*1.1</f>
        <v>37.400000000000006</v>
      </c>
      <c r="F7" s="243">
        <f>E7*3</f>
        <v>112.20000000000002</v>
      </c>
    </row>
    <row r="8" spans="1:10" x14ac:dyDescent="0.2">
      <c r="A8" s="239" t="s">
        <v>291</v>
      </c>
      <c r="B8" s="243">
        <v>0.5</v>
      </c>
      <c r="C8" s="243">
        <f>($B$8*C4)*1.1</f>
        <v>52.800000000000004</v>
      </c>
      <c r="D8" s="243">
        <f>($B$8*D4)*1.1</f>
        <v>34.1</v>
      </c>
      <c r="E8" s="243">
        <f>($B$8*E4)*1.1</f>
        <v>37.400000000000006</v>
      </c>
      <c r="F8" s="243">
        <f>E8*3</f>
        <v>112.20000000000002</v>
      </c>
    </row>
    <row r="9" spans="1:10" x14ac:dyDescent="0.2">
      <c r="A9" s="239" t="s">
        <v>286</v>
      </c>
      <c r="B9" s="243">
        <v>8</v>
      </c>
      <c r="C9" s="243">
        <f>($B$9*C4)*1.1</f>
        <v>844.80000000000007</v>
      </c>
      <c r="D9" s="243">
        <f>($B$9*D4)*1.1</f>
        <v>545.6</v>
      </c>
      <c r="E9" s="243">
        <f>($B$9*E4)*1.1</f>
        <v>598.40000000000009</v>
      </c>
      <c r="F9" s="243">
        <f>E9*3</f>
        <v>1795.2000000000003</v>
      </c>
      <c r="G9" s="245"/>
      <c r="H9" s="245"/>
      <c r="I9" s="245"/>
      <c r="J9" s="245"/>
    </row>
    <row r="10" spans="1:10" x14ac:dyDescent="0.2">
      <c r="A10" s="239" t="s">
        <v>289</v>
      </c>
      <c r="B10" s="244">
        <f>SUM(B5:B9)</f>
        <v>20</v>
      </c>
      <c r="C10" s="244">
        <f>SUM(C6:C9)</f>
        <v>2006.4</v>
      </c>
      <c r="D10" s="244">
        <f>SUM(D6:D9)</f>
        <v>1295.8000000000002</v>
      </c>
      <c r="E10" s="244">
        <f>SUM(E6:E9)</f>
        <v>1421.2000000000003</v>
      </c>
      <c r="F10" s="243">
        <f>E10*3</f>
        <v>4263.6000000000004</v>
      </c>
      <c r="G10" s="245"/>
      <c r="H10" s="245"/>
      <c r="I10" s="245"/>
      <c r="J10" s="245"/>
    </row>
    <row r="11" spans="1:10" x14ac:dyDescent="0.2">
      <c r="A11" s="274"/>
      <c r="C11" s="238"/>
      <c r="D11" s="238"/>
      <c r="F11" s="245"/>
      <c r="G11" s="246"/>
      <c r="H11" s="247"/>
      <c r="I11" s="248"/>
      <c r="J11" s="245"/>
    </row>
    <row r="12" spans="1:10" x14ac:dyDescent="0.2">
      <c r="A12" s="273" t="s">
        <v>302</v>
      </c>
      <c r="B12" s="276">
        <v>100</v>
      </c>
      <c r="C12" s="238"/>
      <c r="F12" s="245"/>
      <c r="G12" s="246"/>
      <c r="H12" s="249"/>
      <c r="I12" s="250"/>
      <c r="J12" s="245"/>
    </row>
    <row r="13" spans="1:10" x14ac:dyDescent="0.2">
      <c r="A13" s="273" t="s">
        <v>303</v>
      </c>
      <c r="B13" s="276">
        <v>10</v>
      </c>
      <c r="F13" s="245"/>
      <c r="G13" s="246"/>
      <c r="H13" s="251"/>
      <c r="I13" s="250"/>
      <c r="J13" s="245"/>
    </row>
    <row r="14" spans="1:10" x14ac:dyDescent="0.2">
      <c r="A14" s="273" t="s">
        <v>304</v>
      </c>
      <c r="B14" s="276">
        <f>F7</f>
        <v>112.20000000000002</v>
      </c>
      <c r="F14" s="245"/>
      <c r="G14" s="246"/>
      <c r="H14" s="251"/>
      <c r="I14" s="251"/>
      <c r="J14" s="245"/>
    </row>
    <row r="15" spans="1:10" x14ac:dyDescent="0.2">
      <c r="A15" s="273" t="s">
        <v>312</v>
      </c>
      <c r="B15">
        <v>12</v>
      </c>
      <c r="F15" s="245"/>
      <c r="G15" s="246"/>
      <c r="H15" s="251"/>
      <c r="I15" s="251"/>
      <c r="J15" s="245"/>
    </row>
    <row r="16" spans="1:10" x14ac:dyDescent="0.2">
      <c r="A16" s="277" t="s">
        <v>313</v>
      </c>
      <c r="B16">
        <f>(B15*10)-B15</f>
        <v>108</v>
      </c>
      <c r="F16" s="245"/>
      <c r="G16" s="246"/>
      <c r="H16" s="251"/>
      <c r="I16" s="251"/>
      <c r="J16" s="245"/>
    </row>
    <row r="17" spans="1:10" x14ac:dyDescent="0.2">
      <c r="A17" s="279" t="s">
        <v>314</v>
      </c>
      <c r="B17" s="280">
        <f>B15*B12/(B15+B16)</f>
        <v>10</v>
      </c>
      <c r="F17" s="245"/>
      <c r="G17" s="246"/>
      <c r="H17" s="251"/>
      <c r="I17" s="251"/>
      <c r="J17" s="245"/>
    </row>
    <row r="18" spans="1:10" x14ac:dyDescent="0.2">
      <c r="F18" s="245"/>
      <c r="G18" s="246"/>
      <c r="H18" s="251"/>
      <c r="I18" s="251"/>
      <c r="J18" s="245"/>
    </row>
    <row r="19" spans="1:10" x14ac:dyDescent="0.2">
      <c r="A19" s="277" t="s">
        <v>305</v>
      </c>
      <c r="B19">
        <f>74+52</f>
        <v>126</v>
      </c>
      <c r="F19" s="245"/>
      <c r="G19" s="246"/>
      <c r="H19" s="251"/>
      <c r="I19" s="251"/>
      <c r="J19" s="245"/>
    </row>
    <row r="20" spans="1:10" x14ac:dyDescent="0.2">
      <c r="A20" s="277" t="s">
        <v>306</v>
      </c>
      <c r="B20">
        <f>B19-D3</f>
        <v>96</v>
      </c>
      <c r="F20" s="245"/>
      <c r="G20" s="246"/>
      <c r="H20" s="251"/>
      <c r="I20" s="251"/>
      <c r="J20" s="245"/>
    </row>
    <row r="21" spans="1:10" x14ac:dyDescent="0.2">
      <c r="A21" s="277" t="s">
        <v>307</v>
      </c>
      <c r="B21">
        <f>B20/3</f>
        <v>32</v>
      </c>
      <c r="F21" s="245"/>
      <c r="G21" s="246"/>
      <c r="H21" s="252"/>
      <c r="I21" s="252"/>
      <c r="J21" s="245"/>
    </row>
    <row r="22" spans="1:10" x14ac:dyDescent="0.2">
      <c r="A22" s="277" t="s">
        <v>308</v>
      </c>
      <c r="B22">
        <v>3</v>
      </c>
      <c r="F22" s="245"/>
      <c r="G22" s="245"/>
      <c r="H22" s="245"/>
      <c r="I22" s="245"/>
      <c r="J22" s="245"/>
    </row>
    <row r="23" spans="1:10" x14ac:dyDescent="0.2">
      <c r="F23" s="245"/>
      <c r="G23" s="245"/>
      <c r="H23" s="245"/>
      <c r="I23" s="245"/>
      <c r="J23" s="245"/>
    </row>
    <row r="24" spans="1:10" x14ac:dyDescent="0.2">
      <c r="F24" s="245"/>
      <c r="G24" s="245"/>
      <c r="H24" s="245"/>
      <c r="I24" s="245"/>
      <c r="J24" s="245"/>
    </row>
    <row r="25" spans="1:10" x14ac:dyDescent="0.2">
      <c r="F25" s="245"/>
      <c r="G25" s="245"/>
      <c r="H25" s="245"/>
      <c r="I25" s="245"/>
      <c r="J25" s="24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B4CA4-82CE-1D4C-BCE0-F34524DFC50E}">
  <dimension ref="A1:I64"/>
  <sheetViews>
    <sheetView topLeftCell="A35" workbookViewId="0">
      <selection activeCell="M20" sqref="M20"/>
    </sheetView>
  </sheetViews>
  <sheetFormatPr baseColWidth="10" defaultRowHeight="16" x14ac:dyDescent="0.2"/>
  <cols>
    <col min="5" max="5" width="10.83203125" style="237"/>
  </cols>
  <sheetData>
    <row r="1" spans="1:9" x14ac:dyDescent="0.2">
      <c r="A1" t="s">
        <v>318</v>
      </c>
      <c r="B1" t="s">
        <v>319</v>
      </c>
      <c r="C1" t="s">
        <v>320</v>
      </c>
      <c r="D1" t="s">
        <v>321</v>
      </c>
      <c r="E1" s="237" t="s">
        <v>322</v>
      </c>
      <c r="F1" t="s">
        <v>323</v>
      </c>
      <c r="G1" t="s">
        <v>324</v>
      </c>
      <c r="H1" t="s">
        <v>325</v>
      </c>
      <c r="I1" t="s">
        <v>326</v>
      </c>
    </row>
    <row r="2" spans="1:9" x14ac:dyDescent="0.2">
      <c r="A2" t="s">
        <v>327</v>
      </c>
      <c r="B2" t="s">
        <v>328</v>
      </c>
      <c r="C2" t="s">
        <v>418</v>
      </c>
      <c r="D2" t="s">
        <v>329</v>
      </c>
      <c r="E2" s="237">
        <v>401</v>
      </c>
      <c r="F2" t="s">
        <v>330</v>
      </c>
      <c r="G2" t="s">
        <v>330</v>
      </c>
      <c r="H2" t="s">
        <v>330</v>
      </c>
      <c r="I2" t="s">
        <v>330</v>
      </c>
    </row>
    <row r="3" spans="1:9" x14ac:dyDescent="0.2">
      <c r="A3" t="s">
        <v>331</v>
      </c>
      <c r="B3" t="s">
        <v>328</v>
      </c>
      <c r="C3" t="s">
        <v>418</v>
      </c>
      <c r="D3" t="s">
        <v>329</v>
      </c>
      <c r="E3" s="237">
        <v>401</v>
      </c>
      <c r="F3" t="s">
        <v>330</v>
      </c>
      <c r="G3" t="s">
        <v>330</v>
      </c>
      <c r="H3" t="s">
        <v>330</v>
      </c>
      <c r="I3" t="s">
        <v>330</v>
      </c>
    </row>
    <row r="4" spans="1:9" x14ac:dyDescent="0.2">
      <c r="A4" t="s">
        <v>332</v>
      </c>
      <c r="B4" t="s">
        <v>328</v>
      </c>
      <c r="C4" t="s">
        <v>418</v>
      </c>
      <c r="D4" t="s">
        <v>329</v>
      </c>
      <c r="E4" s="237">
        <v>402</v>
      </c>
      <c r="F4" t="s">
        <v>330</v>
      </c>
      <c r="G4" t="s">
        <v>330</v>
      </c>
      <c r="H4" t="s">
        <v>330</v>
      </c>
      <c r="I4" t="s">
        <v>330</v>
      </c>
    </row>
    <row r="5" spans="1:9" x14ac:dyDescent="0.2">
      <c r="A5" t="s">
        <v>333</v>
      </c>
      <c r="B5" t="s">
        <v>328</v>
      </c>
      <c r="C5" t="s">
        <v>418</v>
      </c>
      <c r="D5" t="s">
        <v>329</v>
      </c>
      <c r="E5" s="237">
        <v>402</v>
      </c>
      <c r="F5" t="s">
        <v>330</v>
      </c>
      <c r="G5" t="s">
        <v>330</v>
      </c>
      <c r="H5" t="s">
        <v>330</v>
      </c>
      <c r="I5" t="s">
        <v>330</v>
      </c>
    </row>
    <row r="6" spans="1:9" x14ac:dyDescent="0.2">
      <c r="A6" t="s">
        <v>334</v>
      </c>
      <c r="B6" t="s">
        <v>328</v>
      </c>
      <c r="C6" t="s">
        <v>418</v>
      </c>
      <c r="D6" t="s">
        <v>329</v>
      </c>
      <c r="E6" s="237">
        <v>411</v>
      </c>
      <c r="F6" t="s">
        <v>330</v>
      </c>
      <c r="G6" t="s">
        <v>330</v>
      </c>
      <c r="H6" t="s">
        <v>330</v>
      </c>
      <c r="I6" t="s">
        <v>330</v>
      </c>
    </row>
    <row r="7" spans="1:9" x14ac:dyDescent="0.2">
      <c r="A7" t="s">
        <v>335</v>
      </c>
      <c r="B7" t="s">
        <v>328</v>
      </c>
      <c r="C7" t="s">
        <v>418</v>
      </c>
      <c r="D7" t="s">
        <v>329</v>
      </c>
      <c r="E7" s="237">
        <v>411</v>
      </c>
      <c r="F7" t="s">
        <v>330</v>
      </c>
      <c r="G7" t="s">
        <v>330</v>
      </c>
      <c r="H7" t="s">
        <v>330</v>
      </c>
      <c r="I7" t="s">
        <v>330</v>
      </c>
    </row>
    <row r="8" spans="1:9" x14ac:dyDescent="0.2">
      <c r="A8" t="s">
        <v>336</v>
      </c>
      <c r="B8" t="s">
        <v>328</v>
      </c>
      <c r="C8" t="s">
        <v>418</v>
      </c>
      <c r="D8" t="s">
        <v>329</v>
      </c>
      <c r="E8" s="237">
        <v>412</v>
      </c>
      <c r="F8" t="s">
        <v>330</v>
      </c>
      <c r="G8" t="s">
        <v>330</v>
      </c>
      <c r="H8" t="s">
        <v>330</v>
      </c>
      <c r="I8" t="s">
        <v>330</v>
      </c>
    </row>
    <row r="9" spans="1:9" x14ac:dyDescent="0.2">
      <c r="A9" t="s">
        <v>337</v>
      </c>
      <c r="B9" t="s">
        <v>328</v>
      </c>
      <c r="C9" t="s">
        <v>418</v>
      </c>
      <c r="D9" t="s">
        <v>329</v>
      </c>
      <c r="E9" s="237">
        <v>412</v>
      </c>
      <c r="F9" t="s">
        <v>330</v>
      </c>
      <c r="G9" t="s">
        <v>330</v>
      </c>
      <c r="H9" t="s">
        <v>330</v>
      </c>
      <c r="I9" t="s">
        <v>330</v>
      </c>
    </row>
    <row r="10" spans="1:9" x14ac:dyDescent="0.2">
      <c r="A10" t="s">
        <v>338</v>
      </c>
      <c r="B10" t="s">
        <v>328</v>
      </c>
      <c r="C10" t="s">
        <v>418</v>
      </c>
      <c r="D10" t="s">
        <v>329</v>
      </c>
      <c r="E10" s="237">
        <v>421</v>
      </c>
      <c r="F10" t="s">
        <v>330</v>
      </c>
      <c r="G10" t="s">
        <v>330</v>
      </c>
      <c r="H10" t="s">
        <v>330</v>
      </c>
      <c r="I10" t="s">
        <v>330</v>
      </c>
    </row>
    <row r="11" spans="1:9" x14ac:dyDescent="0.2">
      <c r="A11" t="s">
        <v>339</v>
      </c>
      <c r="B11" t="s">
        <v>328</v>
      </c>
      <c r="C11" t="s">
        <v>418</v>
      </c>
      <c r="D11" t="s">
        <v>329</v>
      </c>
      <c r="E11" s="237">
        <v>421</v>
      </c>
      <c r="F11" t="s">
        <v>330</v>
      </c>
      <c r="G11" t="s">
        <v>330</v>
      </c>
      <c r="H11" t="s">
        <v>330</v>
      </c>
      <c r="I11" t="s">
        <v>330</v>
      </c>
    </row>
    <row r="12" spans="1:9" x14ac:dyDescent="0.2">
      <c r="A12" t="s">
        <v>340</v>
      </c>
      <c r="B12" t="s">
        <v>328</v>
      </c>
      <c r="C12" t="s">
        <v>418</v>
      </c>
      <c r="D12" t="s">
        <v>329</v>
      </c>
      <c r="E12" s="237" t="s">
        <v>255</v>
      </c>
      <c r="F12" t="s">
        <v>330</v>
      </c>
      <c r="G12" t="s">
        <v>330</v>
      </c>
      <c r="H12" t="s">
        <v>330</v>
      </c>
      <c r="I12" t="s">
        <v>330</v>
      </c>
    </row>
    <row r="13" spans="1:9" x14ac:dyDescent="0.2">
      <c r="A13" t="s">
        <v>341</v>
      </c>
      <c r="B13" t="s">
        <v>328</v>
      </c>
      <c r="C13" t="s">
        <v>418</v>
      </c>
      <c r="D13" t="s">
        <v>329</v>
      </c>
      <c r="E13" s="237" t="s">
        <v>255</v>
      </c>
      <c r="F13" t="s">
        <v>330</v>
      </c>
      <c r="G13" t="s">
        <v>330</v>
      </c>
      <c r="H13" t="s">
        <v>330</v>
      </c>
      <c r="I13" t="s">
        <v>330</v>
      </c>
    </row>
    <row r="14" spans="1:9" x14ac:dyDescent="0.2">
      <c r="A14" t="s">
        <v>342</v>
      </c>
      <c r="B14" t="s">
        <v>328</v>
      </c>
      <c r="C14" t="s">
        <v>418</v>
      </c>
      <c r="D14" t="s">
        <v>329</v>
      </c>
      <c r="E14" s="237">
        <v>432</v>
      </c>
      <c r="F14" t="s">
        <v>330</v>
      </c>
      <c r="G14" t="s">
        <v>330</v>
      </c>
      <c r="H14" t="s">
        <v>330</v>
      </c>
      <c r="I14" t="s">
        <v>330</v>
      </c>
    </row>
    <row r="15" spans="1:9" x14ac:dyDescent="0.2">
      <c r="A15" t="s">
        <v>343</v>
      </c>
      <c r="B15" t="s">
        <v>328</v>
      </c>
      <c r="C15" t="s">
        <v>418</v>
      </c>
      <c r="D15" t="s">
        <v>329</v>
      </c>
      <c r="E15" s="237">
        <v>432</v>
      </c>
      <c r="F15" t="s">
        <v>330</v>
      </c>
      <c r="G15" t="s">
        <v>330</v>
      </c>
      <c r="H15" t="s">
        <v>330</v>
      </c>
      <c r="I15" t="s">
        <v>330</v>
      </c>
    </row>
    <row r="16" spans="1:9" x14ac:dyDescent="0.2">
      <c r="A16" t="s">
        <v>344</v>
      </c>
      <c r="B16" t="s">
        <v>328</v>
      </c>
      <c r="C16" t="s">
        <v>418</v>
      </c>
      <c r="D16" t="s">
        <v>329</v>
      </c>
      <c r="E16" s="237">
        <v>441</v>
      </c>
      <c r="F16" t="s">
        <v>330</v>
      </c>
      <c r="G16" t="s">
        <v>330</v>
      </c>
      <c r="H16" t="s">
        <v>330</v>
      </c>
      <c r="I16" t="s">
        <v>330</v>
      </c>
    </row>
    <row r="17" spans="1:9" x14ac:dyDescent="0.2">
      <c r="A17" t="s">
        <v>345</v>
      </c>
      <c r="B17" t="s">
        <v>328</v>
      </c>
      <c r="C17" t="s">
        <v>418</v>
      </c>
      <c r="D17" t="s">
        <v>329</v>
      </c>
      <c r="E17" s="237">
        <v>441</v>
      </c>
      <c r="F17" t="s">
        <v>330</v>
      </c>
      <c r="G17" t="s">
        <v>330</v>
      </c>
      <c r="H17" t="s">
        <v>330</v>
      </c>
      <c r="I17" t="s">
        <v>330</v>
      </c>
    </row>
    <row r="18" spans="1:9" x14ac:dyDescent="0.2">
      <c r="A18" t="s">
        <v>346</v>
      </c>
      <c r="B18" t="s">
        <v>328</v>
      </c>
      <c r="C18" t="s">
        <v>418</v>
      </c>
      <c r="D18" t="s">
        <v>329</v>
      </c>
      <c r="E18" s="237" t="s">
        <v>257</v>
      </c>
      <c r="F18" t="s">
        <v>330</v>
      </c>
      <c r="G18" t="s">
        <v>330</v>
      </c>
      <c r="H18" t="s">
        <v>330</v>
      </c>
      <c r="I18" t="s">
        <v>330</v>
      </c>
    </row>
    <row r="19" spans="1:9" x14ac:dyDescent="0.2">
      <c r="A19" t="s">
        <v>347</v>
      </c>
      <c r="B19" t="s">
        <v>328</v>
      </c>
      <c r="C19" t="s">
        <v>418</v>
      </c>
      <c r="D19" t="s">
        <v>329</v>
      </c>
      <c r="E19" s="237" t="s">
        <v>257</v>
      </c>
      <c r="F19" t="s">
        <v>330</v>
      </c>
      <c r="G19" t="s">
        <v>330</v>
      </c>
      <c r="H19" t="s">
        <v>330</v>
      </c>
      <c r="I19" t="s">
        <v>330</v>
      </c>
    </row>
    <row r="20" spans="1:9" x14ac:dyDescent="0.2">
      <c r="A20" t="s">
        <v>348</v>
      </c>
      <c r="B20" t="s">
        <v>328</v>
      </c>
      <c r="C20" t="s">
        <v>418</v>
      </c>
      <c r="D20" t="s">
        <v>329</v>
      </c>
      <c r="E20" s="237">
        <v>451</v>
      </c>
      <c r="F20" t="s">
        <v>330</v>
      </c>
      <c r="G20" t="s">
        <v>330</v>
      </c>
      <c r="H20" t="s">
        <v>330</v>
      </c>
      <c r="I20" t="s">
        <v>330</v>
      </c>
    </row>
    <row r="21" spans="1:9" x14ac:dyDescent="0.2">
      <c r="A21" t="s">
        <v>349</v>
      </c>
      <c r="B21" t="s">
        <v>328</v>
      </c>
      <c r="C21" t="s">
        <v>418</v>
      </c>
      <c r="D21" t="s">
        <v>329</v>
      </c>
      <c r="E21" s="237">
        <v>451</v>
      </c>
      <c r="F21" t="s">
        <v>330</v>
      </c>
      <c r="G21" t="s">
        <v>330</v>
      </c>
      <c r="H21" t="s">
        <v>330</v>
      </c>
      <c r="I21" t="s">
        <v>330</v>
      </c>
    </row>
    <row r="22" spans="1:9" x14ac:dyDescent="0.2">
      <c r="A22" t="s">
        <v>350</v>
      </c>
      <c r="B22" t="s">
        <v>328</v>
      </c>
      <c r="C22" t="s">
        <v>418</v>
      </c>
      <c r="D22" t="s">
        <v>329</v>
      </c>
      <c r="E22" s="237" t="s">
        <v>259</v>
      </c>
      <c r="F22" t="s">
        <v>330</v>
      </c>
      <c r="G22" t="s">
        <v>330</v>
      </c>
      <c r="H22" t="s">
        <v>330</v>
      </c>
      <c r="I22" t="s">
        <v>330</v>
      </c>
    </row>
    <row r="23" spans="1:9" x14ac:dyDescent="0.2">
      <c r="A23" t="s">
        <v>351</v>
      </c>
      <c r="B23" t="s">
        <v>328</v>
      </c>
      <c r="C23" t="s">
        <v>418</v>
      </c>
      <c r="D23" t="s">
        <v>329</v>
      </c>
      <c r="E23" s="237" t="s">
        <v>259</v>
      </c>
      <c r="F23" t="s">
        <v>330</v>
      </c>
      <c r="G23" t="s">
        <v>330</v>
      </c>
      <c r="H23" t="s">
        <v>330</v>
      </c>
      <c r="I23" t="s">
        <v>330</v>
      </c>
    </row>
    <row r="24" spans="1:9" x14ac:dyDescent="0.2">
      <c r="A24" t="s">
        <v>352</v>
      </c>
      <c r="B24" t="s">
        <v>328</v>
      </c>
      <c r="C24" t="s">
        <v>418</v>
      </c>
      <c r="D24" t="s">
        <v>329</v>
      </c>
      <c r="E24" s="237" t="s">
        <v>260</v>
      </c>
      <c r="F24" t="s">
        <v>330</v>
      </c>
      <c r="G24" t="s">
        <v>330</v>
      </c>
      <c r="H24" t="s">
        <v>330</v>
      </c>
      <c r="I24" t="s">
        <v>330</v>
      </c>
    </row>
    <row r="25" spans="1:9" x14ac:dyDescent="0.2">
      <c r="A25" t="s">
        <v>353</v>
      </c>
      <c r="B25" t="s">
        <v>328</v>
      </c>
      <c r="C25" t="s">
        <v>418</v>
      </c>
      <c r="D25" t="s">
        <v>329</v>
      </c>
      <c r="E25" s="237" t="s">
        <v>260</v>
      </c>
      <c r="F25" t="s">
        <v>330</v>
      </c>
      <c r="G25" t="s">
        <v>330</v>
      </c>
      <c r="H25" t="s">
        <v>330</v>
      </c>
      <c r="I25" t="s">
        <v>330</v>
      </c>
    </row>
    <row r="26" spans="1:9" x14ac:dyDescent="0.2">
      <c r="A26" t="s">
        <v>354</v>
      </c>
      <c r="B26" t="s">
        <v>328</v>
      </c>
      <c r="C26" t="s">
        <v>418</v>
      </c>
      <c r="D26" t="s">
        <v>329</v>
      </c>
      <c r="E26" s="237" t="s">
        <v>261</v>
      </c>
      <c r="F26" t="s">
        <v>330</v>
      </c>
      <c r="G26" t="s">
        <v>330</v>
      </c>
      <c r="H26" t="s">
        <v>330</v>
      </c>
      <c r="I26" t="s">
        <v>330</v>
      </c>
    </row>
    <row r="27" spans="1:9" x14ac:dyDescent="0.2">
      <c r="A27" t="s">
        <v>355</v>
      </c>
      <c r="B27" t="s">
        <v>328</v>
      </c>
      <c r="C27" t="s">
        <v>418</v>
      </c>
      <c r="D27" t="s">
        <v>329</v>
      </c>
      <c r="E27" s="237" t="s">
        <v>261</v>
      </c>
      <c r="F27" t="s">
        <v>330</v>
      </c>
      <c r="G27" t="s">
        <v>330</v>
      </c>
      <c r="H27" t="s">
        <v>330</v>
      </c>
      <c r="I27" t="s">
        <v>330</v>
      </c>
    </row>
    <row r="28" spans="1:9" x14ac:dyDescent="0.2">
      <c r="A28" t="s">
        <v>356</v>
      </c>
      <c r="B28" t="s">
        <v>328</v>
      </c>
      <c r="C28" t="s">
        <v>418</v>
      </c>
      <c r="D28" t="s">
        <v>329</v>
      </c>
      <c r="E28" s="237" t="s">
        <v>262</v>
      </c>
      <c r="F28" t="s">
        <v>330</v>
      </c>
      <c r="G28" t="s">
        <v>330</v>
      </c>
      <c r="H28" t="s">
        <v>330</v>
      </c>
      <c r="I28" t="s">
        <v>330</v>
      </c>
    </row>
    <row r="29" spans="1:9" x14ac:dyDescent="0.2">
      <c r="A29" t="s">
        <v>357</v>
      </c>
      <c r="B29" t="s">
        <v>328</v>
      </c>
      <c r="C29" t="s">
        <v>418</v>
      </c>
      <c r="D29" t="s">
        <v>329</v>
      </c>
      <c r="E29" s="237" t="s">
        <v>262</v>
      </c>
      <c r="F29" t="s">
        <v>330</v>
      </c>
      <c r="G29" t="s">
        <v>330</v>
      </c>
      <c r="H29" t="s">
        <v>330</v>
      </c>
      <c r="I29" t="s">
        <v>330</v>
      </c>
    </row>
    <row r="30" spans="1:9" x14ac:dyDescent="0.2">
      <c r="A30" t="s">
        <v>358</v>
      </c>
      <c r="B30" t="s">
        <v>328</v>
      </c>
      <c r="C30" t="s">
        <v>418</v>
      </c>
      <c r="D30" t="s">
        <v>329</v>
      </c>
      <c r="E30" s="237" t="s">
        <v>263</v>
      </c>
      <c r="F30" t="s">
        <v>330</v>
      </c>
      <c r="G30" t="s">
        <v>330</v>
      </c>
      <c r="H30" t="s">
        <v>330</v>
      </c>
      <c r="I30" t="s">
        <v>330</v>
      </c>
    </row>
    <row r="31" spans="1:9" x14ac:dyDescent="0.2">
      <c r="A31" t="s">
        <v>359</v>
      </c>
      <c r="B31" t="s">
        <v>328</v>
      </c>
      <c r="C31" t="s">
        <v>418</v>
      </c>
      <c r="D31" t="s">
        <v>329</v>
      </c>
      <c r="E31" s="237" t="s">
        <v>263</v>
      </c>
      <c r="F31" t="s">
        <v>330</v>
      </c>
      <c r="G31" t="s">
        <v>330</v>
      </c>
      <c r="H31" t="s">
        <v>330</v>
      </c>
      <c r="I31" t="s">
        <v>330</v>
      </c>
    </row>
    <row r="32" spans="1:9" x14ac:dyDescent="0.2">
      <c r="A32" t="s">
        <v>360</v>
      </c>
      <c r="B32" t="s">
        <v>328</v>
      </c>
      <c r="C32" t="s">
        <v>418</v>
      </c>
      <c r="D32" t="s">
        <v>329</v>
      </c>
      <c r="E32" s="237">
        <v>481</v>
      </c>
      <c r="F32" t="s">
        <v>330</v>
      </c>
      <c r="G32" t="s">
        <v>330</v>
      </c>
      <c r="H32" t="s">
        <v>330</v>
      </c>
      <c r="I32" t="s">
        <v>330</v>
      </c>
    </row>
    <row r="33" spans="1:9" x14ac:dyDescent="0.2">
      <c r="A33" t="s">
        <v>361</v>
      </c>
      <c r="B33" t="s">
        <v>328</v>
      </c>
      <c r="C33" t="s">
        <v>418</v>
      </c>
      <c r="D33" t="s">
        <v>329</v>
      </c>
      <c r="E33" s="237">
        <v>481</v>
      </c>
      <c r="F33" t="s">
        <v>330</v>
      </c>
      <c r="G33" t="s">
        <v>330</v>
      </c>
      <c r="H33" t="s">
        <v>330</v>
      </c>
      <c r="I33" t="s">
        <v>330</v>
      </c>
    </row>
    <row r="34" spans="1:9" x14ac:dyDescent="0.2">
      <c r="A34" t="s">
        <v>362</v>
      </c>
      <c r="B34" t="s">
        <v>328</v>
      </c>
      <c r="C34" t="s">
        <v>418</v>
      </c>
      <c r="D34" t="s">
        <v>329</v>
      </c>
      <c r="E34" s="237">
        <v>482</v>
      </c>
      <c r="F34" t="s">
        <v>330</v>
      </c>
      <c r="G34" t="s">
        <v>330</v>
      </c>
      <c r="H34" t="s">
        <v>330</v>
      </c>
      <c r="I34" t="s">
        <v>330</v>
      </c>
    </row>
    <row r="35" spans="1:9" x14ac:dyDescent="0.2">
      <c r="A35" t="s">
        <v>363</v>
      </c>
      <c r="B35" t="s">
        <v>328</v>
      </c>
      <c r="C35" t="s">
        <v>418</v>
      </c>
      <c r="D35" t="s">
        <v>329</v>
      </c>
      <c r="E35" s="237">
        <v>482</v>
      </c>
      <c r="F35" t="s">
        <v>330</v>
      </c>
      <c r="G35" t="s">
        <v>330</v>
      </c>
      <c r="H35" t="s">
        <v>330</v>
      </c>
      <c r="I35" t="s">
        <v>330</v>
      </c>
    </row>
    <row r="36" spans="1:9" x14ac:dyDescent="0.2">
      <c r="A36" t="s">
        <v>364</v>
      </c>
      <c r="B36" t="s">
        <v>328</v>
      </c>
      <c r="C36" t="s">
        <v>418</v>
      </c>
      <c r="D36" t="s">
        <v>329</v>
      </c>
      <c r="E36" s="237">
        <v>484</v>
      </c>
      <c r="F36" t="s">
        <v>330</v>
      </c>
      <c r="G36" t="s">
        <v>330</v>
      </c>
      <c r="H36" t="s">
        <v>330</v>
      </c>
      <c r="I36" t="s">
        <v>330</v>
      </c>
    </row>
    <row r="37" spans="1:9" x14ac:dyDescent="0.2">
      <c r="A37" t="s">
        <v>365</v>
      </c>
      <c r="B37" t="s">
        <v>328</v>
      </c>
      <c r="C37" t="s">
        <v>418</v>
      </c>
      <c r="D37" t="s">
        <v>329</v>
      </c>
      <c r="E37" s="237">
        <v>484</v>
      </c>
      <c r="F37" t="s">
        <v>330</v>
      </c>
      <c r="G37" t="s">
        <v>330</v>
      </c>
      <c r="H37" t="s">
        <v>330</v>
      </c>
      <c r="I37" t="s">
        <v>330</v>
      </c>
    </row>
    <row r="38" spans="1:9" x14ac:dyDescent="0.2">
      <c r="A38" t="s">
        <v>366</v>
      </c>
      <c r="B38" t="s">
        <v>328</v>
      </c>
      <c r="C38" t="s">
        <v>418</v>
      </c>
      <c r="D38" t="s">
        <v>329</v>
      </c>
      <c r="E38" s="237">
        <v>491</v>
      </c>
      <c r="F38" t="s">
        <v>330</v>
      </c>
      <c r="G38" t="s">
        <v>330</v>
      </c>
      <c r="H38" t="s">
        <v>330</v>
      </c>
      <c r="I38" t="s">
        <v>330</v>
      </c>
    </row>
    <row r="39" spans="1:9" x14ac:dyDescent="0.2">
      <c r="A39" t="s">
        <v>367</v>
      </c>
      <c r="B39" t="s">
        <v>328</v>
      </c>
      <c r="C39" t="s">
        <v>418</v>
      </c>
      <c r="D39" t="s">
        <v>329</v>
      </c>
      <c r="E39" s="237">
        <v>491</v>
      </c>
      <c r="F39" t="s">
        <v>330</v>
      </c>
      <c r="G39" t="s">
        <v>330</v>
      </c>
      <c r="H39" t="s">
        <v>330</v>
      </c>
      <c r="I39" t="s">
        <v>330</v>
      </c>
    </row>
    <row r="40" spans="1:9" x14ac:dyDescent="0.2">
      <c r="A40" t="s">
        <v>368</v>
      </c>
      <c r="B40" t="s">
        <v>328</v>
      </c>
      <c r="C40" t="s">
        <v>418</v>
      </c>
      <c r="D40" t="s">
        <v>329</v>
      </c>
      <c r="E40" s="237">
        <v>506</v>
      </c>
      <c r="F40" t="s">
        <v>330</v>
      </c>
      <c r="G40" t="s">
        <v>330</v>
      </c>
      <c r="H40" t="s">
        <v>330</v>
      </c>
      <c r="I40" t="s">
        <v>330</v>
      </c>
    </row>
    <row r="41" spans="1:9" x14ac:dyDescent="0.2">
      <c r="A41" t="s">
        <v>369</v>
      </c>
      <c r="B41" t="s">
        <v>328</v>
      </c>
      <c r="C41" t="s">
        <v>418</v>
      </c>
      <c r="D41" t="s">
        <v>329</v>
      </c>
      <c r="E41" s="237">
        <v>506</v>
      </c>
      <c r="F41" t="s">
        <v>330</v>
      </c>
      <c r="G41" t="s">
        <v>330</v>
      </c>
      <c r="H41" t="s">
        <v>330</v>
      </c>
      <c r="I41" t="s">
        <v>330</v>
      </c>
    </row>
    <row r="42" spans="1:9" x14ac:dyDescent="0.2">
      <c r="A42" t="s">
        <v>370</v>
      </c>
      <c r="B42" t="s">
        <v>328</v>
      </c>
      <c r="C42" t="s">
        <v>418</v>
      </c>
      <c r="D42" t="s">
        <v>329</v>
      </c>
      <c r="E42" s="237">
        <v>513</v>
      </c>
      <c r="F42" t="s">
        <v>330</v>
      </c>
      <c r="G42" t="s">
        <v>330</v>
      </c>
      <c r="H42" t="s">
        <v>330</v>
      </c>
      <c r="I42" t="s">
        <v>330</v>
      </c>
    </row>
    <row r="43" spans="1:9" x14ac:dyDescent="0.2">
      <c r="A43" t="s">
        <v>371</v>
      </c>
      <c r="B43" t="s">
        <v>328</v>
      </c>
      <c r="C43" t="s">
        <v>418</v>
      </c>
      <c r="D43" t="s">
        <v>329</v>
      </c>
      <c r="E43" s="237">
        <v>513</v>
      </c>
      <c r="F43" t="s">
        <v>330</v>
      </c>
      <c r="G43" t="s">
        <v>330</v>
      </c>
      <c r="H43" t="s">
        <v>330</v>
      </c>
      <c r="I43" t="s">
        <v>330</v>
      </c>
    </row>
    <row r="44" spans="1:9" x14ac:dyDescent="0.2">
      <c r="A44" t="s">
        <v>372</v>
      </c>
      <c r="B44" t="s">
        <v>328</v>
      </c>
      <c r="C44" t="s">
        <v>418</v>
      </c>
      <c r="D44" t="s">
        <v>329</v>
      </c>
      <c r="E44" s="237">
        <v>521</v>
      </c>
      <c r="F44" t="s">
        <v>330</v>
      </c>
      <c r="G44" t="s">
        <v>330</v>
      </c>
      <c r="H44" t="s">
        <v>330</v>
      </c>
      <c r="I44" t="s">
        <v>330</v>
      </c>
    </row>
    <row r="45" spans="1:9" x14ac:dyDescent="0.2">
      <c r="A45" t="s">
        <v>373</v>
      </c>
      <c r="B45" t="s">
        <v>328</v>
      </c>
      <c r="C45" t="s">
        <v>418</v>
      </c>
      <c r="D45" t="s">
        <v>329</v>
      </c>
      <c r="E45" s="237">
        <v>521</v>
      </c>
      <c r="F45" t="s">
        <v>330</v>
      </c>
      <c r="G45" t="s">
        <v>330</v>
      </c>
      <c r="H45" t="s">
        <v>330</v>
      </c>
      <c r="I45" t="s">
        <v>330</v>
      </c>
    </row>
    <row r="46" spans="1:9" x14ac:dyDescent="0.2">
      <c r="A46" t="s">
        <v>374</v>
      </c>
      <c r="B46" t="s">
        <v>328</v>
      </c>
      <c r="C46" t="s">
        <v>418</v>
      </c>
      <c r="D46" t="s">
        <v>329</v>
      </c>
      <c r="E46" s="237">
        <v>522</v>
      </c>
      <c r="F46" t="s">
        <v>330</v>
      </c>
      <c r="G46" t="s">
        <v>330</v>
      </c>
      <c r="H46" t="s">
        <v>330</v>
      </c>
      <c r="I46" t="s">
        <v>330</v>
      </c>
    </row>
    <row r="47" spans="1:9" x14ac:dyDescent="0.2">
      <c r="A47" t="s">
        <v>375</v>
      </c>
      <c r="B47" t="s">
        <v>328</v>
      </c>
      <c r="C47" t="s">
        <v>418</v>
      </c>
      <c r="D47" t="s">
        <v>329</v>
      </c>
      <c r="E47" s="237">
        <v>522</v>
      </c>
      <c r="F47" t="s">
        <v>330</v>
      </c>
      <c r="G47" t="s">
        <v>330</v>
      </c>
      <c r="H47" t="s">
        <v>330</v>
      </c>
      <c r="I47" t="s">
        <v>330</v>
      </c>
    </row>
    <row r="48" spans="1:9" x14ac:dyDescent="0.2">
      <c r="A48" t="s">
        <v>376</v>
      </c>
      <c r="B48" t="s">
        <v>328</v>
      </c>
      <c r="C48" t="s">
        <v>418</v>
      </c>
      <c r="D48" t="s">
        <v>329</v>
      </c>
      <c r="E48" s="237">
        <v>528</v>
      </c>
      <c r="F48" t="s">
        <v>330</v>
      </c>
      <c r="G48" t="s">
        <v>330</v>
      </c>
      <c r="H48" t="s">
        <v>330</v>
      </c>
      <c r="I48" t="s">
        <v>330</v>
      </c>
    </row>
    <row r="49" spans="1:9" x14ac:dyDescent="0.2">
      <c r="A49" t="s">
        <v>377</v>
      </c>
      <c r="B49" t="s">
        <v>328</v>
      </c>
      <c r="C49" t="s">
        <v>418</v>
      </c>
      <c r="D49" t="s">
        <v>329</v>
      </c>
      <c r="E49" s="237">
        <v>528</v>
      </c>
      <c r="F49" t="s">
        <v>330</v>
      </c>
      <c r="G49" t="s">
        <v>330</v>
      </c>
      <c r="H49" t="s">
        <v>330</v>
      </c>
      <c r="I49" t="s">
        <v>330</v>
      </c>
    </row>
    <row r="50" spans="1:9" x14ac:dyDescent="0.2">
      <c r="A50" t="s">
        <v>378</v>
      </c>
      <c r="B50" t="s">
        <v>328</v>
      </c>
      <c r="C50" t="s">
        <v>418</v>
      </c>
      <c r="D50" t="s">
        <v>329</v>
      </c>
      <c r="E50" s="237">
        <v>531</v>
      </c>
      <c r="F50" t="s">
        <v>330</v>
      </c>
      <c r="G50" t="s">
        <v>330</v>
      </c>
      <c r="H50" t="s">
        <v>330</v>
      </c>
      <c r="I50" t="s">
        <v>330</v>
      </c>
    </row>
    <row r="51" spans="1:9" x14ac:dyDescent="0.2">
      <c r="A51" t="s">
        <v>379</v>
      </c>
      <c r="B51" t="s">
        <v>328</v>
      </c>
      <c r="C51" t="s">
        <v>418</v>
      </c>
      <c r="D51" t="s">
        <v>329</v>
      </c>
      <c r="E51" s="237">
        <v>531</v>
      </c>
      <c r="F51" t="s">
        <v>330</v>
      </c>
      <c r="G51" t="s">
        <v>330</v>
      </c>
      <c r="H51" t="s">
        <v>330</v>
      </c>
      <c r="I51" t="s">
        <v>330</v>
      </c>
    </row>
    <row r="52" spans="1:9" x14ac:dyDescent="0.2">
      <c r="A52" t="s">
        <v>380</v>
      </c>
      <c r="B52" t="s">
        <v>328</v>
      </c>
      <c r="C52" t="s">
        <v>418</v>
      </c>
      <c r="D52" t="s">
        <v>329</v>
      </c>
      <c r="E52" s="237">
        <v>541</v>
      </c>
      <c r="F52" t="s">
        <v>330</v>
      </c>
      <c r="G52" t="s">
        <v>330</v>
      </c>
      <c r="H52" t="s">
        <v>330</v>
      </c>
      <c r="I52" t="s">
        <v>330</v>
      </c>
    </row>
    <row r="53" spans="1:9" x14ac:dyDescent="0.2">
      <c r="A53" t="s">
        <v>381</v>
      </c>
      <c r="B53" t="s">
        <v>328</v>
      </c>
      <c r="C53" t="s">
        <v>418</v>
      </c>
      <c r="D53" t="s">
        <v>329</v>
      </c>
      <c r="E53" s="237">
        <v>541</v>
      </c>
      <c r="F53" t="s">
        <v>330</v>
      </c>
      <c r="G53" t="s">
        <v>330</v>
      </c>
      <c r="H53" t="s">
        <v>330</v>
      </c>
      <c r="I53" t="s">
        <v>330</v>
      </c>
    </row>
    <row r="54" spans="1:9" x14ac:dyDescent="0.2">
      <c r="A54" t="s">
        <v>382</v>
      </c>
      <c r="B54" t="s">
        <v>328</v>
      </c>
      <c r="C54" t="s">
        <v>418</v>
      </c>
      <c r="D54" t="s">
        <v>329</v>
      </c>
      <c r="E54" s="237">
        <v>542</v>
      </c>
      <c r="F54" t="s">
        <v>330</v>
      </c>
      <c r="G54" t="s">
        <v>330</v>
      </c>
      <c r="H54" t="s">
        <v>330</v>
      </c>
      <c r="I54" t="s">
        <v>330</v>
      </c>
    </row>
    <row r="55" spans="1:9" x14ac:dyDescent="0.2">
      <c r="A55" t="s">
        <v>383</v>
      </c>
      <c r="B55" t="s">
        <v>328</v>
      </c>
      <c r="C55" t="s">
        <v>418</v>
      </c>
      <c r="D55" t="s">
        <v>329</v>
      </c>
      <c r="E55" s="237">
        <v>542</v>
      </c>
      <c r="F55" t="s">
        <v>330</v>
      </c>
      <c r="G55" t="s">
        <v>330</v>
      </c>
      <c r="H55" t="s">
        <v>330</v>
      </c>
      <c r="I55" t="s">
        <v>330</v>
      </c>
    </row>
    <row r="56" spans="1:9" x14ac:dyDescent="0.2">
      <c r="A56" t="s">
        <v>384</v>
      </c>
      <c r="B56" t="s">
        <v>328</v>
      </c>
      <c r="C56" t="s">
        <v>418</v>
      </c>
      <c r="D56" t="s">
        <v>329</v>
      </c>
      <c r="E56" s="237" t="s">
        <v>268</v>
      </c>
      <c r="F56" t="s">
        <v>330</v>
      </c>
      <c r="G56" t="s">
        <v>330</v>
      </c>
      <c r="H56" t="s">
        <v>330</v>
      </c>
      <c r="I56" t="s">
        <v>330</v>
      </c>
    </row>
    <row r="57" spans="1:9" x14ac:dyDescent="0.2">
      <c r="A57" t="s">
        <v>385</v>
      </c>
      <c r="B57" t="s">
        <v>328</v>
      </c>
      <c r="C57" t="s">
        <v>418</v>
      </c>
      <c r="D57" t="s">
        <v>329</v>
      </c>
      <c r="E57" s="237" t="s">
        <v>268</v>
      </c>
      <c r="F57" t="s">
        <v>330</v>
      </c>
      <c r="G57" t="s">
        <v>330</v>
      </c>
      <c r="H57" t="s">
        <v>330</v>
      </c>
      <c r="I57" t="s">
        <v>330</v>
      </c>
    </row>
    <row r="58" spans="1:9" x14ac:dyDescent="0.2">
      <c r="A58" t="s">
        <v>386</v>
      </c>
      <c r="B58" t="s">
        <v>328</v>
      </c>
      <c r="C58" t="s">
        <v>418</v>
      </c>
      <c r="D58" t="s">
        <v>329</v>
      </c>
      <c r="E58" s="237">
        <v>561</v>
      </c>
      <c r="F58" t="s">
        <v>330</v>
      </c>
      <c r="G58" t="s">
        <v>330</v>
      </c>
      <c r="H58" t="s">
        <v>330</v>
      </c>
      <c r="I58" t="s">
        <v>330</v>
      </c>
    </row>
    <row r="59" spans="1:9" x14ac:dyDescent="0.2">
      <c r="A59" t="s">
        <v>387</v>
      </c>
      <c r="B59" t="s">
        <v>328</v>
      </c>
      <c r="C59" t="s">
        <v>418</v>
      </c>
      <c r="D59" t="s">
        <v>329</v>
      </c>
      <c r="E59" s="237">
        <v>561</v>
      </c>
      <c r="F59" t="s">
        <v>330</v>
      </c>
      <c r="G59" t="s">
        <v>330</v>
      </c>
      <c r="H59" t="s">
        <v>330</v>
      </c>
      <c r="I59" t="s">
        <v>330</v>
      </c>
    </row>
    <row r="60" spans="1:9" x14ac:dyDescent="0.2">
      <c r="A60" t="s">
        <v>388</v>
      </c>
      <c r="B60" t="s">
        <v>328</v>
      </c>
      <c r="C60" t="s">
        <v>418</v>
      </c>
      <c r="D60" t="s">
        <v>329</v>
      </c>
      <c r="E60" s="237">
        <v>571</v>
      </c>
      <c r="F60" t="s">
        <v>330</v>
      </c>
      <c r="G60" t="s">
        <v>330</v>
      </c>
      <c r="H60" t="s">
        <v>330</v>
      </c>
      <c r="I60" t="s">
        <v>330</v>
      </c>
    </row>
    <row r="61" spans="1:9" x14ac:dyDescent="0.2">
      <c r="A61" t="s">
        <v>389</v>
      </c>
      <c r="B61" t="s">
        <v>328</v>
      </c>
      <c r="C61" t="s">
        <v>418</v>
      </c>
      <c r="D61" t="s">
        <v>329</v>
      </c>
      <c r="E61" s="237">
        <v>571</v>
      </c>
      <c r="F61" t="s">
        <v>330</v>
      </c>
      <c r="G61" t="s">
        <v>330</v>
      </c>
      <c r="H61" t="s">
        <v>330</v>
      </c>
      <c r="I61" t="s">
        <v>330</v>
      </c>
    </row>
    <row r="62" spans="1:9" x14ac:dyDescent="0.2">
      <c r="A62" t="s">
        <v>390</v>
      </c>
      <c r="B62" t="s">
        <v>328</v>
      </c>
      <c r="C62" t="s">
        <v>418</v>
      </c>
      <c r="D62" t="s">
        <v>415</v>
      </c>
      <c r="E62" s="237" t="s">
        <v>419</v>
      </c>
      <c r="F62">
        <v>77.400000000000006</v>
      </c>
      <c r="G62">
        <v>483.01</v>
      </c>
      <c r="H62">
        <v>76</v>
      </c>
      <c r="I62">
        <v>88.8</v>
      </c>
    </row>
    <row r="63" spans="1:9" x14ac:dyDescent="0.2">
      <c r="A63" t="s">
        <v>391</v>
      </c>
      <c r="B63" t="s">
        <v>328</v>
      </c>
      <c r="C63" t="s">
        <v>418</v>
      </c>
      <c r="D63" t="s">
        <v>415</v>
      </c>
      <c r="E63" s="237" t="s">
        <v>419</v>
      </c>
      <c r="F63">
        <v>78.2</v>
      </c>
      <c r="G63">
        <v>566.47</v>
      </c>
      <c r="H63">
        <v>76</v>
      </c>
      <c r="I63">
        <v>88.6</v>
      </c>
    </row>
    <row r="64" spans="1:9" x14ac:dyDescent="0.2">
      <c r="A64" t="s">
        <v>392</v>
      </c>
      <c r="B64" t="s">
        <v>328</v>
      </c>
      <c r="C64" t="s">
        <v>418</v>
      </c>
      <c r="D64" t="s">
        <v>412</v>
      </c>
      <c r="E64" s="237" t="s">
        <v>412</v>
      </c>
      <c r="F64" t="s">
        <v>330</v>
      </c>
      <c r="G64" t="s">
        <v>330</v>
      </c>
      <c r="H64" t="s">
        <v>330</v>
      </c>
      <c r="I64" t="s">
        <v>330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F95ED-8161-1C45-B46B-0307AFE3E236}">
  <dimension ref="A1:I85"/>
  <sheetViews>
    <sheetView workbookViewId="0">
      <selection activeCell="L34" sqref="L34"/>
    </sheetView>
  </sheetViews>
  <sheetFormatPr baseColWidth="10" defaultRowHeight="16" x14ac:dyDescent="0.2"/>
  <sheetData>
    <row r="1" spans="1:9" x14ac:dyDescent="0.2">
      <c r="A1" t="s">
        <v>318</v>
      </c>
      <c r="B1" t="s">
        <v>319</v>
      </c>
      <c r="C1" t="s">
        <v>320</v>
      </c>
      <c r="D1" t="s">
        <v>321</v>
      </c>
      <c r="E1" t="s">
        <v>322</v>
      </c>
      <c r="F1" t="s">
        <v>323</v>
      </c>
      <c r="G1" t="s">
        <v>324</v>
      </c>
      <c r="H1" t="s">
        <v>325</v>
      </c>
      <c r="I1" t="s">
        <v>326</v>
      </c>
    </row>
    <row r="2" spans="1:9" x14ac:dyDescent="0.2">
      <c r="A2" t="s">
        <v>327</v>
      </c>
      <c r="B2" t="s">
        <v>328</v>
      </c>
      <c r="D2" t="s">
        <v>329</v>
      </c>
      <c r="E2">
        <v>292</v>
      </c>
      <c r="F2" t="s">
        <v>330</v>
      </c>
      <c r="G2" t="s">
        <v>330</v>
      </c>
      <c r="H2" t="s">
        <v>330</v>
      </c>
      <c r="I2" t="s">
        <v>330</v>
      </c>
    </row>
    <row r="3" spans="1:9" x14ac:dyDescent="0.2">
      <c r="A3" t="s">
        <v>331</v>
      </c>
      <c r="B3" t="s">
        <v>328</v>
      </c>
      <c r="D3" t="s">
        <v>329</v>
      </c>
      <c r="E3">
        <v>292</v>
      </c>
      <c r="F3" t="s">
        <v>330</v>
      </c>
      <c r="G3" t="s">
        <v>330</v>
      </c>
      <c r="H3" t="s">
        <v>330</v>
      </c>
      <c r="I3" t="s">
        <v>330</v>
      </c>
    </row>
    <row r="4" spans="1:9" x14ac:dyDescent="0.2">
      <c r="A4" t="s">
        <v>332</v>
      </c>
      <c r="B4" t="s">
        <v>328</v>
      </c>
      <c r="D4" t="s">
        <v>329</v>
      </c>
      <c r="E4">
        <v>293</v>
      </c>
      <c r="F4" t="s">
        <v>330</v>
      </c>
      <c r="G4" t="s">
        <v>330</v>
      </c>
      <c r="H4" t="s">
        <v>330</v>
      </c>
      <c r="I4" t="s">
        <v>330</v>
      </c>
    </row>
    <row r="5" spans="1:9" x14ac:dyDescent="0.2">
      <c r="A5" t="s">
        <v>333</v>
      </c>
      <c r="B5" t="s">
        <v>328</v>
      </c>
      <c r="D5" t="s">
        <v>329</v>
      </c>
      <c r="E5">
        <v>293</v>
      </c>
      <c r="F5" t="s">
        <v>330</v>
      </c>
      <c r="G5" t="s">
        <v>330</v>
      </c>
      <c r="H5" t="s">
        <v>330</v>
      </c>
      <c r="I5" t="s">
        <v>330</v>
      </c>
    </row>
    <row r="6" spans="1:9" x14ac:dyDescent="0.2">
      <c r="A6" t="s">
        <v>334</v>
      </c>
      <c r="B6" t="s">
        <v>328</v>
      </c>
      <c r="D6" t="s">
        <v>329</v>
      </c>
      <c r="E6">
        <v>295</v>
      </c>
      <c r="F6" t="s">
        <v>330</v>
      </c>
      <c r="G6" t="s">
        <v>330</v>
      </c>
      <c r="H6" t="s">
        <v>330</v>
      </c>
      <c r="I6" t="s">
        <v>330</v>
      </c>
    </row>
    <row r="7" spans="1:9" x14ac:dyDescent="0.2">
      <c r="A7" t="s">
        <v>335</v>
      </c>
      <c r="B7" t="s">
        <v>328</v>
      </c>
      <c r="D7" t="s">
        <v>329</v>
      </c>
      <c r="E7">
        <v>295</v>
      </c>
      <c r="F7" t="s">
        <v>330</v>
      </c>
      <c r="G7" t="s">
        <v>330</v>
      </c>
      <c r="H7" t="s">
        <v>330</v>
      </c>
      <c r="I7" t="s">
        <v>330</v>
      </c>
    </row>
    <row r="8" spans="1:9" x14ac:dyDescent="0.2">
      <c r="A8" t="s">
        <v>336</v>
      </c>
      <c r="B8" t="s">
        <v>328</v>
      </c>
      <c r="D8" t="s">
        <v>329</v>
      </c>
      <c r="E8">
        <v>296</v>
      </c>
      <c r="F8" t="s">
        <v>330</v>
      </c>
      <c r="G8" t="s">
        <v>330</v>
      </c>
      <c r="H8" t="s">
        <v>330</v>
      </c>
      <c r="I8" t="s">
        <v>330</v>
      </c>
    </row>
    <row r="9" spans="1:9" x14ac:dyDescent="0.2">
      <c r="A9" t="s">
        <v>337</v>
      </c>
      <c r="B9" t="s">
        <v>328</v>
      </c>
      <c r="D9" t="s">
        <v>329</v>
      </c>
      <c r="E9">
        <v>296</v>
      </c>
      <c r="F9" t="s">
        <v>330</v>
      </c>
      <c r="G9" t="s">
        <v>330</v>
      </c>
      <c r="H9" t="s">
        <v>330</v>
      </c>
      <c r="I9" t="s">
        <v>330</v>
      </c>
    </row>
    <row r="10" spans="1:9" x14ac:dyDescent="0.2">
      <c r="A10" t="s">
        <v>338</v>
      </c>
      <c r="B10" t="s">
        <v>328</v>
      </c>
      <c r="D10" t="s">
        <v>329</v>
      </c>
      <c r="E10">
        <v>298</v>
      </c>
      <c r="F10" t="s">
        <v>330</v>
      </c>
      <c r="G10" t="s">
        <v>330</v>
      </c>
      <c r="H10" t="s">
        <v>330</v>
      </c>
      <c r="I10" t="s">
        <v>330</v>
      </c>
    </row>
    <row r="11" spans="1:9" x14ac:dyDescent="0.2">
      <c r="A11" t="s">
        <v>339</v>
      </c>
      <c r="B11" t="s">
        <v>328</v>
      </c>
      <c r="D11" t="s">
        <v>329</v>
      </c>
      <c r="E11">
        <v>298</v>
      </c>
      <c r="F11" t="s">
        <v>330</v>
      </c>
      <c r="G11" t="s">
        <v>330</v>
      </c>
      <c r="H11" t="s">
        <v>330</v>
      </c>
      <c r="I11" t="s">
        <v>330</v>
      </c>
    </row>
    <row r="12" spans="1:9" x14ac:dyDescent="0.2">
      <c r="A12" t="s">
        <v>340</v>
      </c>
      <c r="B12" t="s">
        <v>328</v>
      </c>
      <c r="D12" t="s">
        <v>329</v>
      </c>
      <c r="E12">
        <v>301</v>
      </c>
      <c r="F12" t="s">
        <v>330</v>
      </c>
      <c r="G12" t="s">
        <v>330</v>
      </c>
      <c r="H12" t="s">
        <v>330</v>
      </c>
      <c r="I12" t="s">
        <v>330</v>
      </c>
    </row>
    <row r="13" spans="1:9" x14ac:dyDescent="0.2">
      <c r="A13" t="s">
        <v>341</v>
      </c>
      <c r="B13" t="s">
        <v>328</v>
      </c>
      <c r="D13" t="s">
        <v>329</v>
      </c>
      <c r="E13">
        <v>301</v>
      </c>
      <c r="F13" t="s">
        <v>330</v>
      </c>
      <c r="G13" t="s">
        <v>330</v>
      </c>
      <c r="H13" t="s">
        <v>330</v>
      </c>
      <c r="I13" t="s">
        <v>330</v>
      </c>
    </row>
    <row r="14" spans="1:9" x14ac:dyDescent="0.2">
      <c r="A14" t="s">
        <v>342</v>
      </c>
      <c r="B14" t="s">
        <v>328</v>
      </c>
      <c r="D14" t="s">
        <v>329</v>
      </c>
      <c r="E14">
        <v>303</v>
      </c>
      <c r="F14" t="s">
        <v>330</v>
      </c>
      <c r="G14" t="s">
        <v>330</v>
      </c>
      <c r="H14" t="s">
        <v>330</v>
      </c>
      <c r="I14" t="s">
        <v>330</v>
      </c>
    </row>
    <row r="15" spans="1:9" x14ac:dyDescent="0.2">
      <c r="A15" t="s">
        <v>343</v>
      </c>
      <c r="B15" t="s">
        <v>328</v>
      </c>
      <c r="D15" t="s">
        <v>329</v>
      </c>
      <c r="E15">
        <v>303</v>
      </c>
      <c r="F15" t="s">
        <v>330</v>
      </c>
      <c r="G15" t="s">
        <v>330</v>
      </c>
      <c r="H15" t="s">
        <v>330</v>
      </c>
      <c r="I15" t="s">
        <v>330</v>
      </c>
    </row>
    <row r="16" spans="1:9" x14ac:dyDescent="0.2">
      <c r="A16" t="s">
        <v>344</v>
      </c>
      <c r="B16" t="s">
        <v>328</v>
      </c>
      <c r="D16" t="s">
        <v>329</v>
      </c>
      <c r="E16">
        <v>305</v>
      </c>
      <c r="F16" t="s">
        <v>330</v>
      </c>
      <c r="G16" t="s">
        <v>330</v>
      </c>
      <c r="H16" t="s">
        <v>330</v>
      </c>
      <c r="I16" t="s">
        <v>330</v>
      </c>
    </row>
    <row r="17" spans="1:9" x14ac:dyDescent="0.2">
      <c r="A17" t="s">
        <v>345</v>
      </c>
      <c r="B17" t="s">
        <v>328</v>
      </c>
      <c r="D17" t="s">
        <v>329</v>
      </c>
      <c r="E17">
        <v>305</v>
      </c>
      <c r="F17" t="s">
        <v>330</v>
      </c>
      <c r="G17" t="s">
        <v>330</v>
      </c>
      <c r="H17" t="s">
        <v>330</v>
      </c>
      <c r="I17" t="s">
        <v>330</v>
      </c>
    </row>
    <row r="18" spans="1:9" x14ac:dyDescent="0.2">
      <c r="A18" t="s">
        <v>346</v>
      </c>
      <c r="B18" t="s">
        <v>328</v>
      </c>
      <c r="D18" t="s">
        <v>329</v>
      </c>
      <c r="E18">
        <v>307</v>
      </c>
      <c r="F18" t="s">
        <v>330</v>
      </c>
      <c r="G18" t="s">
        <v>330</v>
      </c>
      <c r="H18" t="s">
        <v>330</v>
      </c>
      <c r="I18" t="s">
        <v>330</v>
      </c>
    </row>
    <row r="19" spans="1:9" x14ac:dyDescent="0.2">
      <c r="A19" t="s">
        <v>347</v>
      </c>
      <c r="B19" t="s">
        <v>328</v>
      </c>
      <c r="D19" t="s">
        <v>329</v>
      </c>
      <c r="E19">
        <v>307</v>
      </c>
      <c r="F19" t="s">
        <v>330</v>
      </c>
      <c r="G19" t="s">
        <v>330</v>
      </c>
      <c r="H19" t="s">
        <v>330</v>
      </c>
      <c r="I19" t="s">
        <v>330</v>
      </c>
    </row>
    <row r="20" spans="1:9" x14ac:dyDescent="0.2">
      <c r="A20" t="s">
        <v>348</v>
      </c>
      <c r="B20" t="s">
        <v>328</v>
      </c>
      <c r="D20" t="s">
        <v>329</v>
      </c>
      <c r="E20">
        <v>308</v>
      </c>
      <c r="F20" t="s">
        <v>330</v>
      </c>
      <c r="G20" t="s">
        <v>330</v>
      </c>
      <c r="H20" t="s">
        <v>330</v>
      </c>
      <c r="I20" t="s">
        <v>330</v>
      </c>
    </row>
    <row r="21" spans="1:9" x14ac:dyDescent="0.2">
      <c r="A21" t="s">
        <v>349</v>
      </c>
      <c r="B21" t="s">
        <v>328</v>
      </c>
      <c r="D21" t="s">
        <v>329</v>
      </c>
      <c r="E21">
        <v>308</v>
      </c>
      <c r="F21" t="s">
        <v>330</v>
      </c>
      <c r="G21" t="s">
        <v>330</v>
      </c>
      <c r="H21" t="s">
        <v>330</v>
      </c>
      <c r="I21" t="s">
        <v>330</v>
      </c>
    </row>
    <row r="22" spans="1:9" x14ac:dyDescent="0.2">
      <c r="A22" t="s">
        <v>350</v>
      </c>
      <c r="B22" t="s">
        <v>328</v>
      </c>
      <c r="D22" t="s">
        <v>329</v>
      </c>
      <c r="E22">
        <v>311</v>
      </c>
      <c r="F22" t="s">
        <v>330</v>
      </c>
      <c r="G22" t="s">
        <v>330</v>
      </c>
      <c r="H22" t="s">
        <v>330</v>
      </c>
      <c r="I22" t="s">
        <v>330</v>
      </c>
    </row>
    <row r="23" spans="1:9" x14ac:dyDescent="0.2">
      <c r="A23" t="s">
        <v>351</v>
      </c>
      <c r="B23" t="s">
        <v>328</v>
      </c>
      <c r="D23" t="s">
        <v>329</v>
      </c>
      <c r="E23">
        <v>311</v>
      </c>
      <c r="F23" t="s">
        <v>330</v>
      </c>
      <c r="G23" t="s">
        <v>330</v>
      </c>
      <c r="H23" t="s">
        <v>330</v>
      </c>
      <c r="I23" t="s">
        <v>330</v>
      </c>
    </row>
    <row r="24" spans="1:9" x14ac:dyDescent="0.2">
      <c r="A24" t="s">
        <v>352</v>
      </c>
      <c r="B24" t="s">
        <v>328</v>
      </c>
      <c r="D24" t="s">
        <v>329</v>
      </c>
      <c r="E24">
        <v>312</v>
      </c>
      <c r="F24" t="s">
        <v>330</v>
      </c>
      <c r="G24" t="s">
        <v>330</v>
      </c>
      <c r="H24" t="s">
        <v>330</v>
      </c>
      <c r="I24" t="s">
        <v>330</v>
      </c>
    </row>
    <row r="25" spans="1:9" x14ac:dyDescent="0.2">
      <c r="A25" t="s">
        <v>353</v>
      </c>
      <c r="B25" t="s">
        <v>328</v>
      </c>
      <c r="D25" t="s">
        <v>329</v>
      </c>
      <c r="E25">
        <v>312</v>
      </c>
      <c r="F25" t="s">
        <v>330</v>
      </c>
      <c r="G25" t="s">
        <v>330</v>
      </c>
      <c r="H25" t="s">
        <v>330</v>
      </c>
      <c r="I25" t="s">
        <v>330</v>
      </c>
    </row>
    <row r="26" spans="1:9" x14ac:dyDescent="0.2">
      <c r="A26" t="s">
        <v>354</v>
      </c>
      <c r="B26" t="s">
        <v>328</v>
      </c>
      <c r="D26" t="s">
        <v>329</v>
      </c>
      <c r="E26">
        <v>313</v>
      </c>
      <c r="F26" t="s">
        <v>330</v>
      </c>
      <c r="G26" t="s">
        <v>330</v>
      </c>
      <c r="H26" t="s">
        <v>330</v>
      </c>
      <c r="I26" t="s">
        <v>330</v>
      </c>
    </row>
    <row r="27" spans="1:9" x14ac:dyDescent="0.2">
      <c r="A27" t="s">
        <v>355</v>
      </c>
      <c r="B27" t="s">
        <v>328</v>
      </c>
      <c r="D27" t="s">
        <v>329</v>
      </c>
      <c r="E27">
        <v>313</v>
      </c>
      <c r="F27" t="s">
        <v>330</v>
      </c>
      <c r="G27" t="s">
        <v>330</v>
      </c>
      <c r="H27" t="s">
        <v>330</v>
      </c>
      <c r="I27" t="s">
        <v>330</v>
      </c>
    </row>
    <row r="28" spans="1:9" x14ac:dyDescent="0.2">
      <c r="A28" t="s">
        <v>356</v>
      </c>
      <c r="B28" t="s">
        <v>328</v>
      </c>
      <c r="D28" t="s">
        <v>329</v>
      </c>
      <c r="E28">
        <v>314</v>
      </c>
      <c r="F28" t="s">
        <v>330</v>
      </c>
      <c r="G28" t="s">
        <v>330</v>
      </c>
      <c r="H28" t="s">
        <v>330</v>
      </c>
      <c r="I28" t="s">
        <v>330</v>
      </c>
    </row>
    <row r="29" spans="1:9" x14ac:dyDescent="0.2">
      <c r="A29" t="s">
        <v>357</v>
      </c>
      <c r="B29" t="s">
        <v>328</v>
      </c>
      <c r="D29" t="s">
        <v>329</v>
      </c>
      <c r="E29">
        <v>314</v>
      </c>
      <c r="F29" t="s">
        <v>330</v>
      </c>
      <c r="G29" t="s">
        <v>330</v>
      </c>
      <c r="H29" t="s">
        <v>330</v>
      </c>
      <c r="I29" t="s">
        <v>330</v>
      </c>
    </row>
    <row r="30" spans="1:9" x14ac:dyDescent="0.2">
      <c r="A30" t="s">
        <v>358</v>
      </c>
      <c r="B30" t="s">
        <v>328</v>
      </c>
      <c r="D30" t="s">
        <v>329</v>
      </c>
      <c r="E30">
        <v>318</v>
      </c>
      <c r="F30" t="s">
        <v>330</v>
      </c>
      <c r="G30" t="s">
        <v>330</v>
      </c>
      <c r="H30" t="s">
        <v>330</v>
      </c>
      <c r="I30" t="s">
        <v>330</v>
      </c>
    </row>
    <row r="31" spans="1:9" x14ac:dyDescent="0.2">
      <c r="A31" t="s">
        <v>359</v>
      </c>
      <c r="B31" t="s">
        <v>328</v>
      </c>
      <c r="D31" t="s">
        <v>329</v>
      </c>
      <c r="E31">
        <v>318</v>
      </c>
      <c r="F31" t="s">
        <v>330</v>
      </c>
      <c r="G31" t="s">
        <v>330</v>
      </c>
      <c r="H31" t="s">
        <v>330</v>
      </c>
      <c r="I31" t="s">
        <v>330</v>
      </c>
    </row>
    <row r="32" spans="1:9" x14ac:dyDescent="0.2">
      <c r="A32" t="s">
        <v>360</v>
      </c>
      <c r="B32" t="s">
        <v>328</v>
      </c>
      <c r="D32" t="s">
        <v>329</v>
      </c>
      <c r="E32">
        <v>322</v>
      </c>
      <c r="F32" t="s">
        <v>330</v>
      </c>
      <c r="G32" t="s">
        <v>330</v>
      </c>
      <c r="H32" t="s">
        <v>330</v>
      </c>
      <c r="I32" t="s">
        <v>330</v>
      </c>
    </row>
    <row r="33" spans="1:9" x14ac:dyDescent="0.2">
      <c r="A33" t="s">
        <v>361</v>
      </c>
      <c r="B33" t="s">
        <v>328</v>
      </c>
      <c r="D33" t="s">
        <v>329</v>
      </c>
      <c r="E33">
        <v>322</v>
      </c>
      <c r="F33" t="s">
        <v>330</v>
      </c>
      <c r="G33" t="s">
        <v>330</v>
      </c>
      <c r="H33" t="s">
        <v>330</v>
      </c>
      <c r="I33" t="s">
        <v>330</v>
      </c>
    </row>
    <row r="34" spans="1:9" x14ac:dyDescent="0.2">
      <c r="A34" t="s">
        <v>362</v>
      </c>
      <c r="B34" t="s">
        <v>328</v>
      </c>
      <c r="D34" t="s">
        <v>329</v>
      </c>
      <c r="E34">
        <v>323</v>
      </c>
      <c r="F34" t="s">
        <v>330</v>
      </c>
      <c r="G34" t="s">
        <v>330</v>
      </c>
      <c r="H34" t="s">
        <v>330</v>
      </c>
      <c r="I34" t="s">
        <v>330</v>
      </c>
    </row>
    <row r="35" spans="1:9" x14ac:dyDescent="0.2">
      <c r="A35" t="s">
        <v>363</v>
      </c>
      <c r="B35" t="s">
        <v>328</v>
      </c>
      <c r="D35" t="s">
        <v>329</v>
      </c>
      <c r="E35">
        <v>323</v>
      </c>
      <c r="F35" t="s">
        <v>330</v>
      </c>
      <c r="G35" t="s">
        <v>330</v>
      </c>
      <c r="H35" t="s">
        <v>330</v>
      </c>
      <c r="I35" t="s">
        <v>330</v>
      </c>
    </row>
    <row r="36" spans="1:9" x14ac:dyDescent="0.2">
      <c r="A36" t="s">
        <v>364</v>
      </c>
      <c r="B36" t="s">
        <v>328</v>
      </c>
      <c r="D36" t="s">
        <v>329</v>
      </c>
      <c r="E36">
        <v>326</v>
      </c>
      <c r="F36" t="s">
        <v>330</v>
      </c>
      <c r="G36" t="s">
        <v>330</v>
      </c>
      <c r="H36" t="s">
        <v>330</v>
      </c>
      <c r="I36" t="s">
        <v>330</v>
      </c>
    </row>
    <row r="37" spans="1:9" x14ac:dyDescent="0.2">
      <c r="A37" t="s">
        <v>365</v>
      </c>
      <c r="B37" t="s">
        <v>328</v>
      </c>
      <c r="D37" t="s">
        <v>329</v>
      </c>
      <c r="E37">
        <v>326</v>
      </c>
      <c r="F37" t="s">
        <v>330</v>
      </c>
      <c r="G37" t="s">
        <v>330</v>
      </c>
      <c r="H37" t="s">
        <v>330</v>
      </c>
      <c r="I37" t="s">
        <v>330</v>
      </c>
    </row>
    <row r="38" spans="1:9" x14ac:dyDescent="0.2">
      <c r="A38" t="s">
        <v>366</v>
      </c>
      <c r="B38" t="s">
        <v>328</v>
      </c>
      <c r="D38" t="s">
        <v>329</v>
      </c>
      <c r="E38">
        <v>327</v>
      </c>
      <c r="F38" t="s">
        <v>330</v>
      </c>
      <c r="G38" t="s">
        <v>330</v>
      </c>
      <c r="H38" t="s">
        <v>330</v>
      </c>
      <c r="I38" t="s">
        <v>330</v>
      </c>
    </row>
    <row r="39" spans="1:9" x14ac:dyDescent="0.2">
      <c r="A39" t="s">
        <v>367</v>
      </c>
      <c r="B39" t="s">
        <v>328</v>
      </c>
      <c r="D39" t="s">
        <v>329</v>
      </c>
      <c r="E39">
        <v>327</v>
      </c>
      <c r="F39" t="s">
        <v>330</v>
      </c>
      <c r="G39" t="s">
        <v>330</v>
      </c>
      <c r="H39" t="s">
        <v>330</v>
      </c>
      <c r="I39" t="s">
        <v>330</v>
      </c>
    </row>
    <row r="40" spans="1:9" x14ac:dyDescent="0.2">
      <c r="A40" t="s">
        <v>368</v>
      </c>
      <c r="B40" t="s">
        <v>328</v>
      </c>
      <c r="D40" t="s">
        <v>329</v>
      </c>
      <c r="E40">
        <v>328</v>
      </c>
      <c r="F40" t="s">
        <v>330</v>
      </c>
      <c r="G40" t="s">
        <v>330</v>
      </c>
      <c r="H40" t="s">
        <v>330</v>
      </c>
      <c r="I40" t="s">
        <v>330</v>
      </c>
    </row>
    <row r="41" spans="1:9" x14ac:dyDescent="0.2">
      <c r="A41" t="s">
        <v>369</v>
      </c>
      <c r="B41" t="s">
        <v>328</v>
      </c>
      <c r="D41" t="s">
        <v>329</v>
      </c>
      <c r="E41">
        <v>328</v>
      </c>
      <c r="F41" t="s">
        <v>330</v>
      </c>
      <c r="G41" t="s">
        <v>330</v>
      </c>
      <c r="H41" t="s">
        <v>330</v>
      </c>
      <c r="I41" t="s">
        <v>330</v>
      </c>
    </row>
    <row r="42" spans="1:9" x14ac:dyDescent="0.2">
      <c r="A42" t="s">
        <v>370</v>
      </c>
      <c r="B42" t="s">
        <v>328</v>
      </c>
      <c r="D42" t="s">
        <v>329</v>
      </c>
      <c r="E42">
        <v>331</v>
      </c>
      <c r="F42" t="s">
        <v>330</v>
      </c>
      <c r="G42" t="s">
        <v>330</v>
      </c>
      <c r="H42" t="s">
        <v>330</v>
      </c>
      <c r="I42" t="s">
        <v>330</v>
      </c>
    </row>
    <row r="43" spans="1:9" x14ac:dyDescent="0.2">
      <c r="A43" t="s">
        <v>371</v>
      </c>
      <c r="B43" t="s">
        <v>328</v>
      </c>
      <c r="D43" t="s">
        <v>329</v>
      </c>
      <c r="E43">
        <v>331</v>
      </c>
      <c r="F43" t="s">
        <v>330</v>
      </c>
      <c r="G43" t="s">
        <v>330</v>
      </c>
      <c r="H43" t="s">
        <v>330</v>
      </c>
      <c r="I43" t="s">
        <v>330</v>
      </c>
    </row>
    <row r="44" spans="1:9" x14ac:dyDescent="0.2">
      <c r="A44" t="s">
        <v>372</v>
      </c>
      <c r="B44" t="s">
        <v>328</v>
      </c>
      <c r="D44" t="s">
        <v>329</v>
      </c>
      <c r="E44">
        <v>332</v>
      </c>
      <c r="F44" t="s">
        <v>330</v>
      </c>
      <c r="G44" t="s">
        <v>330</v>
      </c>
      <c r="H44" t="s">
        <v>330</v>
      </c>
      <c r="I44" t="s">
        <v>330</v>
      </c>
    </row>
    <row r="45" spans="1:9" x14ac:dyDescent="0.2">
      <c r="A45" t="s">
        <v>373</v>
      </c>
      <c r="B45" t="s">
        <v>328</v>
      </c>
      <c r="D45" t="s">
        <v>329</v>
      </c>
      <c r="E45">
        <v>332</v>
      </c>
      <c r="F45" t="s">
        <v>330</v>
      </c>
      <c r="G45" t="s">
        <v>330</v>
      </c>
      <c r="H45" t="s">
        <v>330</v>
      </c>
      <c r="I45" t="s">
        <v>330</v>
      </c>
    </row>
    <row r="46" spans="1:9" x14ac:dyDescent="0.2">
      <c r="A46" t="s">
        <v>374</v>
      </c>
      <c r="B46" t="s">
        <v>328</v>
      </c>
      <c r="D46" t="s">
        <v>329</v>
      </c>
      <c r="E46">
        <v>333</v>
      </c>
      <c r="F46" t="s">
        <v>330</v>
      </c>
      <c r="G46" t="s">
        <v>330</v>
      </c>
      <c r="H46" t="s">
        <v>330</v>
      </c>
      <c r="I46" t="s">
        <v>330</v>
      </c>
    </row>
    <row r="47" spans="1:9" x14ac:dyDescent="0.2">
      <c r="A47" t="s">
        <v>375</v>
      </c>
      <c r="B47" t="s">
        <v>328</v>
      </c>
      <c r="D47" t="s">
        <v>329</v>
      </c>
      <c r="E47">
        <v>333</v>
      </c>
      <c r="F47" t="s">
        <v>330</v>
      </c>
      <c r="G47" t="s">
        <v>330</v>
      </c>
      <c r="H47" t="s">
        <v>330</v>
      </c>
      <c r="I47" t="s">
        <v>330</v>
      </c>
    </row>
    <row r="48" spans="1:9" x14ac:dyDescent="0.2">
      <c r="A48" t="s">
        <v>376</v>
      </c>
      <c r="B48" t="s">
        <v>328</v>
      </c>
      <c r="D48" t="s">
        <v>329</v>
      </c>
      <c r="E48">
        <v>336</v>
      </c>
      <c r="F48" t="s">
        <v>330</v>
      </c>
      <c r="G48" t="s">
        <v>330</v>
      </c>
      <c r="H48" t="s">
        <v>330</v>
      </c>
      <c r="I48" t="s">
        <v>330</v>
      </c>
    </row>
    <row r="49" spans="1:9" x14ac:dyDescent="0.2">
      <c r="A49" t="s">
        <v>377</v>
      </c>
      <c r="B49" t="s">
        <v>328</v>
      </c>
      <c r="D49" t="s">
        <v>329</v>
      </c>
      <c r="E49">
        <v>336</v>
      </c>
      <c r="F49" t="s">
        <v>330</v>
      </c>
      <c r="G49" t="s">
        <v>330</v>
      </c>
      <c r="H49" t="s">
        <v>330</v>
      </c>
      <c r="I49" t="s">
        <v>330</v>
      </c>
    </row>
    <row r="50" spans="1:9" x14ac:dyDescent="0.2">
      <c r="A50" t="s">
        <v>378</v>
      </c>
      <c r="B50" t="s">
        <v>328</v>
      </c>
      <c r="D50" t="s">
        <v>329</v>
      </c>
      <c r="E50">
        <v>337</v>
      </c>
      <c r="F50" t="s">
        <v>330</v>
      </c>
      <c r="G50" t="s">
        <v>330</v>
      </c>
      <c r="H50" t="s">
        <v>330</v>
      </c>
      <c r="I50" t="s">
        <v>330</v>
      </c>
    </row>
    <row r="51" spans="1:9" x14ac:dyDescent="0.2">
      <c r="A51" t="s">
        <v>379</v>
      </c>
      <c r="B51" t="s">
        <v>328</v>
      </c>
      <c r="D51" t="s">
        <v>329</v>
      </c>
      <c r="E51">
        <v>337</v>
      </c>
      <c r="F51" t="s">
        <v>330</v>
      </c>
      <c r="G51" t="s">
        <v>330</v>
      </c>
      <c r="H51" t="s">
        <v>330</v>
      </c>
      <c r="I51" t="s">
        <v>330</v>
      </c>
    </row>
    <row r="52" spans="1:9" x14ac:dyDescent="0.2">
      <c r="A52" t="s">
        <v>380</v>
      </c>
      <c r="B52" t="s">
        <v>328</v>
      </c>
      <c r="D52" t="s">
        <v>329</v>
      </c>
      <c r="E52">
        <v>341</v>
      </c>
      <c r="F52" t="s">
        <v>330</v>
      </c>
      <c r="G52" t="s">
        <v>330</v>
      </c>
      <c r="H52" t="s">
        <v>330</v>
      </c>
      <c r="I52" t="s">
        <v>330</v>
      </c>
    </row>
    <row r="53" spans="1:9" x14ac:dyDescent="0.2">
      <c r="A53" t="s">
        <v>381</v>
      </c>
      <c r="B53" t="s">
        <v>328</v>
      </c>
      <c r="D53" t="s">
        <v>329</v>
      </c>
      <c r="E53">
        <v>341</v>
      </c>
      <c r="F53" t="s">
        <v>330</v>
      </c>
      <c r="G53" t="s">
        <v>330</v>
      </c>
      <c r="H53" t="s">
        <v>330</v>
      </c>
      <c r="I53" t="s">
        <v>330</v>
      </c>
    </row>
    <row r="54" spans="1:9" x14ac:dyDescent="0.2">
      <c r="A54" t="s">
        <v>382</v>
      </c>
      <c r="B54" t="s">
        <v>328</v>
      </c>
      <c r="D54" t="s">
        <v>329</v>
      </c>
      <c r="E54">
        <v>342</v>
      </c>
      <c r="F54" t="s">
        <v>330</v>
      </c>
      <c r="G54" t="s">
        <v>330</v>
      </c>
      <c r="H54" t="s">
        <v>330</v>
      </c>
      <c r="I54" t="s">
        <v>330</v>
      </c>
    </row>
    <row r="55" spans="1:9" x14ac:dyDescent="0.2">
      <c r="A55" t="s">
        <v>383</v>
      </c>
      <c r="B55" t="s">
        <v>328</v>
      </c>
      <c r="D55" t="s">
        <v>329</v>
      </c>
      <c r="E55">
        <v>342</v>
      </c>
      <c r="F55" t="s">
        <v>330</v>
      </c>
      <c r="G55" t="s">
        <v>330</v>
      </c>
      <c r="H55" t="s">
        <v>330</v>
      </c>
      <c r="I55" t="s">
        <v>330</v>
      </c>
    </row>
    <row r="56" spans="1:9" x14ac:dyDescent="0.2">
      <c r="A56" t="s">
        <v>384</v>
      </c>
      <c r="B56" t="s">
        <v>328</v>
      </c>
      <c r="D56" t="s">
        <v>329</v>
      </c>
      <c r="E56">
        <v>343</v>
      </c>
      <c r="F56" t="s">
        <v>330</v>
      </c>
      <c r="G56" t="s">
        <v>330</v>
      </c>
      <c r="H56" t="s">
        <v>330</v>
      </c>
      <c r="I56" t="s">
        <v>330</v>
      </c>
    </row>
    <row r="57" spans="1:9" x14ac:dyDescent="0.2">
      <c r="A57" t="s">
        <v>385</v>
      </c>
      <c r="B57" t="s">
        <v>328</v>
      </c>
      <c r="D57" t="s">
        <v>329</v>
      </c>
      <c r="E57">
        <v>343</v>
      </c>
      <c r="F57" t="s">
        <v>330</v>
      </c>
      <c r="G57" t="s">
        <v>330</v>
      </c>
      <c r="H57" t="s">
        <v>330</v>
      </c>
      <c r="I57" t="s">
        <v>330</v>
      </c>
    </row>
    <row r="58" spans="1:9" x14ac:dyDescent="0.2">
      <c r="A58" t="s">
        <v>386</v>
      </c>
      <c r="B58" t="s">
        <v>328</v>
      </c>
      <c r="D58" t="s">
        <v>329</v>
      </c>
      <c r="E58">
        <v>346</v>
      </c>
      <c r="F58" t="s">
        <v>330</v>
      </c>
      <c r="G58" t="s">
        <v>330</v>
      </c>
      <c r="H58" t="s">
        <v>330</v>
      </c>
      <c r="I58" t="s">
        <v>330</v>
      </c>
    </row>
    <row r="59" spans="1:9" x14ac:dyDescent="0.2">
      <c r="A59" t="s">
        <v>387</v>
      </c>
      <c r="B59" t="s">
        <v>328</v>
      </c>
      <c r="D59" t="s">
        <v>329</v>
      </c>
      <c r="E59">
        <v>346</v>
      </c>
      <c r="F59" t="s">
        <v>330</v>
      </c>
      <c r="G59" t="s">
        <v>330</v>
      </c>
      <c r="H59" t="s">
        <v>330</v>
      </c>
      <c r="I59" t="s">
        <v>330</v>
      </c>
    </row>
    <row r="60" spans="1:9" x14ac:dyDescent="0.2">
      <c r="A60" t="s">
        <v>388</v>
      </c>
      <c r="B60" t="s">
        <v>328</v>
      </c>
      <c r="D60" t="s">
        <v>329</v>
      </c>
      <c r="E60">
        <v>347</v>
      </c>
      <c r="F60" t="s">
        <v>330</v>
      </c>
      <c r="G60" t="s">
        <v>330</v>
      </c>
      <c r="H60" t="s">
        <v>330</v>
      </c>
      <c r="I60" t="s">
        <v>330</v>
      </c>
    </row>
    <row r="61" spans="1:9" x14ac:dyDescent="0.2">
      <c r="A61" t="s">
        <v>389</v>
      </c>
      <c r="B61" t="s">
        <v>328</v>
      </c>
      <c r="D61" t="s">
        <v>329</v>
      </c>
      <c r="E61">
        <v>347</v>
      </c>
      <c r="F61" t="s">
        <v>330</v>
      </c>
      <c r="G61" t="s">
        <v>330</v>
      </c>
      <c r="H61" t="s">
        <v>330</v>
      </c>
      <c r="I61" t="s">
        <v>330</v>
      </c>
    </row>
    <row r="62" spans="1:9" x14ac:dyDescent="0.2">
      <c r="A62" t="s">
        <v>390</v>
      </c>
      <c r="B62" t="s">
        <v>328</v>
      </c>
      <c r="D62" t="s">
        <v>329</v>
      </c>
      <c r="E62">
        <v>403</v>
      </c>
      <c r="F62" t="s">
        <v>330</v>
      </c>
      <c r="G62" t="s">
        <v>330</v>
      </c>
      <c r="H62" t="s">
        <v>330</v>
      </c>
      <c r="I62" t="s">
        <v>330</v>
      </c>
    </row>
    <row r="63" spans="1:9" x14ac:dyDescent="0.2">
      <c r="A63" t="s">
        <v>391</v>
      </c>
      <c r="B63" t="s">
        <v>328</v>
      </c>
      <c r="D63" t="s">
        <v>329</v>
      </c>
      <c r="E63">
        <v>403</v>
      </c>
      <c r="F63" t="s">
        <v>330</v>
      </c>
      <c r="G63" t="s">
        <v>330</v>
      </c>
      <c r="H63" t="s">
        <v>330</v>
      </c>
      <c r="I63" t="s">
        <v>330</v>
      </c>
    </row>
    <row r="64" spans="1:9" x14ac:dyDescent="0.2">
      <c r="A64" t="s">
        <v>392</v>
      </c>
      <c r="B64" t="s">
        <v>328</v>
      </c>
      <c r="D64" t="s">
        <v>329</v>
      </c>
      <c r="E64">
        <v>404</v>
      </c>
      <c r="F64" t="s">
        <v>330</v>
      </c>
      <c r="G64" t="s">
        <v>330</v>
      </c>
      <c r="H64" t="s">
        <v>330</v>
      </c>
      <c r="I64" t="s">
        <v>330</v>
      </c>
    </row>
    <row r="65" spans="1:9" x14ac:dyDescent="0.2">
      <c r="A65" t="s">
        <v>393</v>
      </c>
      <c r="B65" t="s">
        <v>328</v>
      </c>
      <c r="D65" t="s">
        <v>329</v>
      </c>
      <c r="E65">
        <v>404</v>
      </c>
      <c r="F65" t="s">
        <v>330</v>
      </c>
      <c r="G65" t="s">
        <v>330</v>
      </c>
      <c r="H65" t="s">
        <v>330</v>
      </c>
      <c r="I65" t="s">
        <v>330</v>
      </c>
    </row>
    <row r="66" spans="1:9" x14ac:dyDescent="0.2">
      <c r="A66" t="s">
        <v>394</v>
      </c>
      <c r="B66" t="s">
        <v>328</v>
      </c>
      <c r="D66" t="s">
        <v>329</v>
      </c>
      <c r="E66">
        <v>297</v>
      </c>
      <c r="F66" t="s">
        <v>330</v>
      </c>
      <c r="G66" t="s">
        <v>330</v>
      </c>
      <c r="H66" t="s">
        <v>330</v>
      </c>
      <c r="I66" t="s">
        <v>330</v>
      </c>
    </row>
    <row r="67" spans="1:9" x14ac:dyDescent="0.2">
      <c r="A67" t="s">
        <v>395</v>
      </c>
      <c r="B67" t="s">
        <v>328</v>
      </c>
      <c r="D67" t="s">
        <v>329</v>
      </c>
      <c r="E67">
        <v>297</v>
      </c>
      <c r="F67" t="s">
        <v>330</v>
      </c>
      <c r="G67" t="s">
        <v>330</v>
      </c>
      <c r="H67" t="s">
        <v>330</v>
      </c>
      <c r="I67" t="s">
        <v>330</v>
      </c>
    </row>
    <row r="68" spans="1:9" x14ac:dyDescent="0.2">
      <c r="A68" t="s">
        <v>396</v>
      </c>
      <c r="B68" t="s">
        <v>328</v>
      </c>
      <c r="D68" t="s">
        <v>329</v>
      </c>
      <c r="E68">
        <v>302</v>
      </c>
      <c r="F68" t="s">
        <v>330</v>
      </c>
      <c r="G68" t="s">
        <v>330</v>
      </c>
      <c r="H68" t="s">
        <v>330</v>
      </c>
      <c r="I68" t="s">
        <v>330</v>
      </c>
    </row>
    <row r="69" spans="1:9" x14ac:dyDescent="0.2">
      <c r="A69" t="s">
        <v>397</v>
      </c>
      <c r="B69" t="s">
        <v>328</v>
      </c>
      <c r="D69" t="s">
        <v>329</v>
      </c>
      <c r="E69">
        <v>302</v>
      </c>
      <c r="F69" t="s">
        <v>330</v>
      </c>
      <c r="G69" t="s">
        <v>330</v>
      </c>
      <c r="H69" t="s">
        <v>330</v>
      </c>
      <c r="I69" t="s">
        <v>330</v>
      </c>
    </row>
    <row r="70" spans="1:9" x14ac:dyDescent="0.2">
      <c r="A70" t="s">
        <v>398</v>
      </c>
      <c r="B70" t="s">
        <v>328</v>
      </c>
      <c r="D70" t="s">
        <v>329</v>
      </c>
      <c r="E70">
        <v>319</v>
      </c>
      <c r="F70" t="s">
        <v>330</v>
      </c>
      <c r="G70" t="s">
        <v>330</v>
      </c>
      <c r="H70" t="s">
        <v>330</v>
      </c>
      <c r="I70" t="s">
        <v>330</v>
      </c>
    </row>
    <row r="71" spans="1:9" x14ac:dyDescent="0.2">
      <c r="A71" t="s">
        <v>399</v>
      </c>
      <c r="B71" t="s">
        <v>328</v>
      </c>
      <c r="D71" t="s">
        <v>329</v>
      </c>
      <c r="E71">
        <v>319</v>
      </c>
      <c r="F71" t="s">
        <v>330</v>
      </c>
      <c r="G71" t="s">
        <v>330</v>
      </c>
      <c r="H71" t="s">
        <v>330</v>
      </c>
      <c r="I71" t="s">
        <v>330</v>
      </c>
    </row>
    <row r="72" spans="1:9" x14ac:dyDescent="0.2">
      <c r="A72" t="s">
        <v>400</v>
      </c>
      <c r="B72" t="s">
        <v>328</v>
      </c>
      <c r="D72" t="s">
        <v>329</v>
      </c>
      <c r="E72">
        <v>329</v>
      </c>
      <c r="F72" t="s">
        <v>330</v>
      </c>
      <c r="G72" t="s">
        <v>330</v>
      </c>
      <c r="H72" t="s">
        <v>330</v>
      </c>
      <c r="I72" t="s">
        <v>330</v>
      </c>
    </row>
    <row r="73" spans="1:9" x14ac:dyDescent="0.2">
      <c r="A73" t="s">
        <v>401</v>
      </c>
      <c r="B73" t="s">
        <v>328</v>
      </c>
      <c r="D73" t="s">
        <v>329</v>
      </c>
      <c r="E73">
        <v>329</v>
      </c>
      <c r="F73" t="s">
        <v>330</v>
      </c>
      <c r="G73" t="s">
        <v>330</v>
      </c>
      <c r="H73" t="s">
        <v>330</v>
      </c>
      <c r="I73" t="s">
        <v>330</v>
      </c>
    </row>
    <row r="74" spans="1:9" x14ac:dyDescent="0.2">
      <c r="A74" t="s">
        <v>402</v>
      </c>
      <c r="B74" t="s">
        <v>328</v>
      </c>
      <c r="D74" t="s">
        <v>329</v>
      </c>
      <c r="E74">
        <v>339</v>
      </c>
      <c r="F74" t="s">
        <v>330</v>
      </c>
      <c r="G74" t="s">
        <v>330</v>
      </c>
      <c r="H74" t="s">
        <v>330</v>
      </c>
      <c r="I74" t="s">
        <v>330</v>
      </c>
    </row>
    <row r="75" spans="1:9" x14ac:dyDescent="0.2">
      <c r="A75" t="s">
        <v>403</v>
      </c>
      <c r="B75" t="s">
        <v>328</v>
      </c>
      <c r="D75" t="s">
        <v>329</v>
      </c>
      <c r="E75">
        <v>339</v>
      </c>
      <c r="F75" t="s">
        <v>330</v>
      </c>
      <c r="G75" t="s">
        <v>330</v>
      </c>
      <c r="H75" t="s">
        <v>330</v>
      </c>
      <c r="I75" t="s">
        <v>330</v>
      </c>
    </row>
    <row r="76" spans="1:9" x14ac:dyDescent="0.2">
      <c r="A76" t="s">
        <v>404</v>
      </c>
      <c r="B76" t="s">
        <v>328</v>
      </c>
      <c r="D76" t="s">
        <v>329</v>
      </c>
      <c r="E76">
        <v>348</v>
      </c>
      <c r="F76" t="s">
        <v>330</v>
      </c>
      <c r="G76" t="s">
        <v>330</v>
      </c>
      <c r="H76" t="s">
        <v>330</v>
      </c>
      <c r="I76" t="s">
        <v>330</v>
      </c>
    </row>
    <row r="77" spans="1:9" x14ac:dyDescent="0.2">
      <c r="A77" t="s">
        <v>405</v>
      </c>
      <c r="B77" t="s">
        <v>328</v>
      </c>
      <c r="D77" t="s">
        <v>329</v>
      </c>
      <c r="E77">
        <v>348</v>
      </c>
      <c r="F77" t="s">
        <v>330</v>
      </c>
      <c r="G77" t="s">
        <v>330</v>
      </c>
      <c r="H77" t="s">
        <v>330</v>
      </c>
      <c r="I77" t="s">
        <v>330</v>
      </c>
    </row>
    <row r="78" spans="1:9" x14ac:dyDescent="0.2">
      <c r="A78" t="s">
        <v>406</v>
      </c>
      <c r="B78" t="s">
        <v>328</v>
      </c>
      <c r="D78" t="s">
        <v>329</v>
      </c>
      <c r="E78">
        <v>349</v>
      </c>
      <c r="F78" t="s">
        <v>330</v>
      </c>
      <c r="G78" t="s">
        <v>330</v>
      </c>
      <c r="H78" t="s">
        <v>330</v>
      </c>
      <c r="I78" t="s">
        <v>330</v>
      </c>
    </row>
    <row r="79" spans="1:9" x14ac:dyDescent="0.2">
      <c r="A79" t="s">
        <v>407</v>
      </c>
      <c r="B79" t="s">
        <v>328</v>
      </c>
      <c r="D79" t="s">
        <v>329</v>
      </c>
      <c r="E79">
        <v>349</v>
      </c>
      <c r="F79" t="s">
        <v>330</v>
      </c>
      <c r="G79" t="s">
        <v>330</v>
      </c>
      <c r="H79" t="s">
        <v>330</v>
      </c>
      <c r="I79" t="s">
        <v>330</v>
      </c>
    </row>
    <row r="80" spans="1:9" x14ac:dyDescent="0.2">
      <c r="A80" t="s">
        <v>408</v>
      </c>
      <c r="B80" t="s">
        <v>328</v>
      </c>
      <c r="D80" t="s">
        <v>329</v>
      </c>
      <c r="E80" t="s">
        <v>409</v>
      </c>
      <c r="F80" t="s">
        <v>330</v>
      </c>
      <c r="G80" t="s">
        <v>330</v>
      </c>
      <c r="H80" t="s">
        <v>330</v>
      </c>
      <c r="I80" t="s">
        <v>330</v>
      </c>
    </row>
    <row r="81" spans="1:9" x14ac:dyDescent="0.2">
      <c r="A81" t="s">
        <v>410</v>
      </c>
      <c r="B81" t="s">
        <v>328</v>
      </c>
      <c r="D81" t="s">
        <v>329</v>
      </c>
      <c r="E81" t="s">
        <v>409</v>
      </c>
      <c r="F81" t="s">
        <v>330</v>
      </c>
      <c r="G81" t="s">
        <v>330</v>
      </c>
      <c r="H81" t="s">
        <v>330</v>
      </c>
      <c r="I81" t="s">
        <v>330</v>
      </c>
    </row>
    <row r="82" spans="1:9" x14ac:dyDescent="0.2">
      <c r="A82" t="s">
        <v>411</v>
      </c>
      <c r="B82" t="s">
        <v>328</v>
      </c>
      <c r="D82" t="s">
        <v>412</v>
      </c>
      <c r="E82" t="s">
        <v>412</v>
      </c>
      <c r="F82" t="s">
        <v>330</v>
      </c>
      <c r="G82" t="s">
        <v>330</v>
      </c>
      <c r="H82" t="s">
        <v>330</v>
      </c>
      <c r="I82" t="s">
        <v>330</v>
      </c>
    </row>
    <row r="83" spans="1:9" x14ac:dyDescent="0.2">
      <c r="A83" t="s">
        <v>413</v>
      </c>
      <c r="B83" t="s">
        <v>328</v>
      </c>
      <c r="D83" t="s">
        <v>412</v>
      </c>
      <c r="E83" t="s">
        <v>412</v>
      </c>
      <c r="F83" t="s">
        <v>330</v>
      </c>
      <c r="G83" t="s">
        <v>330</v>
      </c>
      <c r="H83" t="s">
        <v>330</v>
      </c>
      <c r="I83" t="s">
        <v>330</v>
      </c>
    </row>
    <row r="84" spans="1:9" x14ac:dyDescent="0.2">
      <c r="A84" t="s">
        <v>414</v>
      </c>
      <c r="B84" t="s">
        <v>328</v>
      </c>
      <c r="D84" t="s">
        <v>415</v>
      </c>
      <c r="E84" t="s">
        <v>416</v>
      </c>
      <c r="F84">
        <v>77.599999999999994</v>
      </c>
      <c r="G84">
        <v>447.94</v>
      </c>
      <c r="H84">
        <v>76</v>
      </c>
      <c r="I84">
        <v>93.2</v>
      </c>
    </row>
    <row r="85" spans="1:9" x14ac:dyDescent="0.2">
      <c r="A85" t="s">
        <v>417</v>
      </c>
      <c r="B85" t="s">
        <v>328</v>
      </c>
      <c r="D85" t="s">
        <v>415</v>
      </c>
      <c r="E85" t="s">
        <v>416</v>
      </c>
      <c r="F85">
        <v>76</v>
      </c>
      <c r="G85">
        <v>454.08</v>
      </c>
      <c r="H85">
        <v>75.8</v>
      </c>
      <c r="I85">
        <v>88.8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B072B-66F3-FA4F-B705-2BD628123ABB}">
  <dimension ref="A1:I97"/>
  <sheetViews>
    <sheetView topLeftCell="A18" workbookViewId="0">
      <selection activeCell="M19" sqref="M19"/>
    </sheetView>
  </sheetViews>
  <sheetFormatPr baseColWidth="10" defaultRowHeight="16" x14ac:dyDescent="0.2"/>
  <cols>
    <col min="5" max="5" width="10.83203125" style="237"/>
  </cols>
  <sheetData>
    <row r="1" spans="1:9" x14ac:dyDescent="0.2">
      <c r="A1" t="s">
        <v>318</v>
      </c>
      <c r="B1" t="s">
        <v>319</v>
      </c>
      <c r="C1" t="s">
        <v>320</v>
      </c>
      <c r="D1" t="s">
        <v>321</v>
      </c>
      <c r="E1" s="237" t="s">
        <v>322</v>
      </c>
      <c r="F1" t="s">
        <v>323</v>
      </c>
      <c r="G1" t="s">
        <v>324</v>
      </c>
      <c r="H1" t="s">
        <v>325</v>
      </c>
      <c r="I1" t="s">
        <v>326</v>
      </c>
    </row>
    <row r="2" spans="1:9" x14ac:dyDescent="0.2">
      <c r="A2" t="s">
        <v>327</v>
      </c>
      <c r="B2" t="s">
        <v>328</v>
      </c>
      <c r="D2" t="s">
        <v>329</v>
      </c>
      <c r="E2" s="237">
        <v>413</v>
      </c>
      <c r="F2" t="s">
        <v>330</v>
      </c>
      <c r="G2" t="s">
        <v>330</v>
      </c>
      <c r="H2" t="s">
        <v>330</v>
      </c>
      <c r="I2" t="s">
        <v>330</v>
      </c>
    </row>
    <row r="3" spans="1:9" x14ac:dyDescent="0.2">
      <c r="A3" t="s">
        <v>331</v>
      </c>
      <c r="B3" t="s">
        <v>328</v>
      </c>
      <c r="D3" t="s">
        <v>329</v>
      </c>
      <c r="E3" s="237">
        <v>413</v>
      </c>
      <c r="F3" t="s">
        <v>330</v>
      </c>
      <c r="G3" t="s">
        <v>330</v>
      </c>
      <c r="H3" t="s">
        <v>330</v>
      </c>
      <c r="I3" t="s">
        <v>330</v>
      </c>
    </row>
    <row r="4" spans="1:9" x14ac:dyDescent="0.2">
      <c r="A4" t="s">
        <v>332</v>
      </c>
      <c r="B4" t="s">
        <v>328</v>
      </c>
      <c r="D4" t="s">
        <v>329</v>
      </c>
      <c r="E4" s="237">
        <v>414</v>
      </c>
      <c r="F4" t="s">
        <v>330</v>
      </c>
      <c r="G4" t="s">
        <v>330</v>
      </c>
      <c r="H4" t="s">
        <v>330</v>
      </c>
      <c r="I4" t="s">
        <v>330</v>
      </c>
    </row>
    <row r="5" spans="1:9" x14ac:dyDescent="0.2">
      <c r="A5" t="s">
        <v>333</v>
      </c>
      <c r="B5" t="s">
        <v>328</v>
      </c>
      <c r="D5" t="s">
        <v>329</v>
      </c>
      <c r="E5" s="237">
        <v>414</v>
      </c>
      <c r="F5" t="s">
        <v>330</v>
      </c>
      <c r="G5" t="s">
        <v>330</v>
      </c>
      <c r="H5" t="s">
        <v>330</v>
      </c>
      <c r="I5" t="s">
        <v>330</v>
      </c>
    </row>
    <row r="6" spans="1:9" x14ac:dyDescent="0.2">
      <c r="A6" t="s">
        <v>334</v>
      </c>
      <c r="B6" t="s">
        <v>328</v>
      </c>
      <c r="D6" t="s">
        <v>329</v>
      </c>
      <c r="E6" s="237">
        <v>434</v>
      </c>
      <c r="F6" t="s">
        <v>330</v>
      </c>
      <c r="G6" t="s">
        <v>330</v>
      </c>
      <c r="H6" t="s">
        <v>330</v>
      </c>
      <c r="I6" t="s">
        <v>330</v>
      </c>
    </row>
    <row r="7" spans="1:9" x14ac:dyDescent="0.2">
      <c r="A7" t="s">
        <v>335</v>
      </c>
      <c r="B7" t="s">
        <v>328</v>
      </c>
      <c r="D7" t="s">
        <v>329</v>
      </c>
      <c r="E7" s="237">
        <v>434</v>
      </c>
      <c r="F7" t="s">
        <v>330</v>
      </c>
      <c r="G7" t="s">
        <v>330</v>
      </c>
      <c r="H7" t="s">
        <v>330</v>
      </c>
      <c r="I7" t="s">
        <v>330</v>
      </c>
    </row>
    <row r="8" spans="1:9" x14ac:dyDescent="0.2">
      <c r="A8" t="s">
        <v>336</v>
      </c>
      <c r="B8" t="s">
        <v>328</v>
      </c>
      <c r="D8" t="s">
        <v>329</v>
      </c>
      <c r="E8" s="237">
        <v>443</v>
      </c>
      <c r="F8" t="s">
        <v>330</v>
      </c>
      <c r="G8" t="s">
        <v>330</v>
      </c>
      <c r="H8" t="s">
        <v>330</v>
      </c>
      <c r="I8" t="s">
        <v>330</v>
      </c>
    </row>
    <row r="9" spans="1:9" x14ac:dyDescent="0.2">
      <c r="A9" t="s">
        <v>337</v>
      </c>
      <c r="B9" t="s">
        <v>328</v>
      </c>
      <c r="D9" t="s">
        <v>329</v>
      </c>
      <c r="E9" s="237">
        <v>443</v>
      </c>
      <c r="F9" t="s">
        <v>330</v>
      </c>
      <c r="G9" t="s">
        <v>330</v>
      </c>
      <c r="H9" t="s">
        <v>330</v>
      </c>
      <c r="I9" t="s">
        <v>330</v>
      </c>
    </row>
    <row r="10" spans="1:9" x14ac:dyDescent="0.2">
      <c r="A10" t="s">
        <v>338</v>
      </c>
      <c r="B10" t="s">
        <v>328</v>
      </c>
      <c r="D10" t="s">
        <v>329</v>
      </c>
      <c r="E10" s="237">
        <v>444</v>
      </c>
      <c r="F10" t="s">
        <v>330</v>
      </c>
      <c r="G10" t="s">
        <v>330</v>
      </c>
      <c r="H10" t="s">
        <v>330</v>
      </c>
      <c r="I10" t="s">
        <v>330</v>
      </c>
    </row>
    <row r="11" spans="1:9" x14ac:dyDescent="0.2">
      <c r="A11" t="s">
        <v>339</v>
      </c>
      <c r="B11" t="s">
        <v>328</v>
      </c>
      <c r="D11" t="s">
        <v>329</v>
      </c>
      <c r="E11" s="237">
        <v>444</v>
      </c>
      <c r="F11" t="s">
        <v>330</v>
      </c>
      <c r="G11" t="s">
        <v>330</v>
      </c>
      <c r="H11" t="s">
        <v>330</v>
      </c>
      <c r="I11" t="s">
        <v>330</v>
      </c>
    </row>
    <row r="12" spans="1:9" x14ac:dyDescent="0.2">
      <c r="A12" t="s">
        <v>340</v>
      </c>
      <c r="B12" t="s">
        <v>328</v>
      </c>
      <c r="D12" t="s">
        <v>329</v>
      </c>
      <c r="E12" s="237">
        <v>445</v>
      </c>
      <c r="F12" t="s">
        <v>330</v>
      </c>
      <c r="G12" t="s">
        <v>330</v>
      </c>
      <c r="H12" t="s">
        <v>330</v>
      </c>
      <c r="I12" t="s">
        <v>330</v>
      </c>
    </row>
    <row r="13" spans="1:9" x14ac:dyDescent="0.2">
      <c r="A13" t="s">
        <v>341</v>
      </c>
      <c r="B13" t="s">
        <v>328</v>
      </c>
      <c r="D13" t="s">
        <v>329</v>
      </c>
      <c r="E13" s="237">
        <v>445</v>
      </c>
      <c r="F13" t="s">
        <v>330</v>
      </c>
      <c r="G13" t="s">
        <v>330</v>
      </c>
      <c r="H13" t="s">
        <v>330</v>
      </c>
      <c r="I13" t="s">
        <v>330</v>
      </c>
    </row>
    <row r="14" spans="1:9" x14ac:dyDescent="0.2">
      <c r="A14" t="s">
        <v>342</v>
      </c>
      <c r="B14" t="s">
        <v>328</v>
      </c>
      <c r="D14" t="s">
        <v>329</v>
      </c>
      <c r="E14" s="237">
        <v>453</v>
      </c>
      <c r="F14" t="s">
        <v>330</v>
      </c>
      <c r="G14" t="s">
        <v>330</v>
      </c>
      <c r="H14" t="s">
        <v>330</v>
      </c>
      <c r="I14" t="s">
        <v>330</v>
      </c>
    </row>
    <row r="15" spans="1:9" x14ac:dyDescent="0.2">
      <c r="A15" t="s">
        <v>343</v>
      </c>
      <c r="B15" t="s">
        <v>328</v>
      </c>
      <c r="D15" t="s">
        <v>329</v>
      </c>
      <c r="E15" s="237">
        <v>453</v>
      </c>
      <c r="F15" t="s">
        <v>330</v>
      </c>
      <c r="G15" t="s">
        <v>330</v>
      </c>
      <c r="H15" t="s">
        <v>330</v>
      </c>
      <c r="I15" t="s">
        <v>330</v>
      </c>
    </row>
    <row r="16" spans="1:9" x14ac:dyDescent="0.2">
      <c r="A16" t="s">
        <v>344</v>
      </c>
      <c r="B16" t="s">
        <v>328</v>
      </c>
      <c r="D16" t="s">
        <v>329</v>
      </c>
      <c r="E16" s="237">
        <v>473</v>
      </c>
      <c r="F16" t="s">
        <v>330</v>
      </c>
      <c r="G16" t="s">
        <v>330</v>
      </c>
      <c r="H16" t="s">
        <v>330</v>
      </c>
      <c r="I16" t="s">
        <v>330</v>
      </c>
    </row>
    <row r="17" spans="1:9" x14ac:dyDescent="0.2">
      <c r="A17" t="s">
        <v>345</v>
      </c>
      <c r="B17" t="s">
        <v>328</v>
      </c>
      <c r="D17" t="s">
        <v>329</v>
      </c>
      <c r="E17" s="237">
        <v>473</v>
      </c>
      <c r="F17" t="s">
        <v>330</v>
      </c>
      <c r="G17" t="s">
        <v>330</v>
      </c>
      <c r="H17" t="s">
        <v>330</v>
      </c>
      <c r="I17" t="s">
        <v>330</v>
      </c>
    </row>
    <row r="18" spans="1:9" x14ac:dyDescent="0.2">
      <c r="A18" t="s">
        <v>346</v>
      </c>
      <c r="B18" t="s">
        <v>328</v>
      </c>
      <c r="D18" t="s">
        <v>329</v>
      </c>
      <c r="E18" s="237">
        <v>474</v>
      </c>
      <c r="F18" t="s">
        <v>330</v>
      </c>
      <c r="G18" t="s">
        <v>330</v>
      </c>
      <c r="H18" t="s">
        <v>330</v>
      </c>
      <c r="I18" t="s">
        <v>330</v>
      </c>
    </row>
    <row r="19" spans="1:9" x14ac:dyDescent="0.2">
      <c r="A19" t="s">
        <v>347</v>
      </c>
      <c r="B19" t="s">
        <v>328</v>
      </c>
      <c r="D19" t="s">
        <v>329</v>
      </c>
      <c r="E19" s="237">
        <v>474</v>
      </c>
      <c r="F19" t="s">
        <v>330</v>
      </c>
      <c r="G19" t="s">
        <v>330</v>
      </c>
      <c r="H19" t="s">
        <v>330</v>
      </c>
      <c r="I19" t="s">
        <v>330</v>
      </c>
    </row>
    <row r="20" spans="1:9" x14ac:dyDescent="0.2">
      <c r="A20" t="s">
        <v>348</v>
      </c>
      <c r="B20" t="s">
        <v>328</v>
      </c>
      <c r="D20" t="s">
        <v>329</v>
      </c>
      <c r="E20" s="237">
        <v>475</v>
      </c>
      <c r="F20">
        <v>76</v>
      </c>
      <c r="G20">
        <v>453.23</v>
      </c>
      <c r="H20">
        <v>75.8</v>
      </c>
      <c r="I20">
        <v>91.8</v>
      </c>
    </row>
    <row r="21" spans="1:9" x14ac:dyDescent="0.2">
      <c r="A21" t="s">
        <v>349</v>
      </c>
      <c r="B21" t="s">
        <v>328</v>
      </c>
      <c r="D21" t="s">
        <v>329</v>
      </c>
      <c r="E21" s="237">
        <v>475</v>
      </c>
      <c r="F21" t="s">
        <v>330</v>
      </c>
      <c r="G21" t="s">
        <v>330</v>
      </c>
      <c r="H21" t="s">
        <v>330</v>
      </c>
      <c r="I21" t="s">
        <v>330</v>
      </c>
    </row>
    <row r="22" spans="1:9" x14ac:dyDescent="0.2">
      <c r="A22" t="s">
        <v>350</v>
      </c>
      <c r="B22" t="s">
        <v>328</v>
      </c>
      <c r="D22" t="s">
        <v>329</v>
      </c>
      <c r="E22" s="237">
        <v>487</v>
      </c>
      <c r="F22" t="s">
        <v>330</v>
      </c>
      <c r="G22" t="s">
        <v>330</v>
      </c>
      <c r="H22" t="s">
        <v>330</v>
      </c>
      <c r="I22" t="s">
        <v>330</v>
      </c>
    </row>
    <row r="23" spans="1:9" x14ac:dyDescent="0.2">
      <c r="A23" t="s">
        <v>351</v>
      </c>
      <c r="B23" t="s">
        <v>328</v>
      </c>
      <c r="D23" t="s">
        <v>329</v>
      </c>
      <c r="E23" s="237">
        <v>487</v>
      </c>
      <c r="F23" t="s">
        <v>330</v>
      </c>
      <c r="G23" t="s">
        <v>330</v>
      </c>
      <c r="H23" t="s">
        <v>330</v>
      </c>
      <c r="I23" t="s">
        <v>330</v>
      </c>
    </row>
    <row r="24" spans="1:9" x14ac:dyDescent="0.2">
      <c r="A24" t="s">
        <v>352</v>
      </c>
      <c r="B24" t="s">
        <v>328</v>
      </c>
      <c r="D24" t="s">
        <v>329</v>
      </c>
      <c r="E24" s="237">
        <v>483</v>
      </c>
      <c r="F24" t="s">
        <v>330</v>
      </c>
      <c r="G24" t="s">
        <v>330</v>
      </c>
      <c r="H24" t="s">
        <v>330</v>
      </c>
      <c r="I24" t="s">
        <v>330</v>
      </c>
    </row>
    <row r="25" spans="1:9" x14ac:dyDescent="0.2">
      <c r="A25" t="s">
        <v>353</v>
      </c>
      <c r="B25" t="s">
        <v>328</v>
      </c>
      <c r="D25" t="s">
        <v>329</v>
      </c>
      <c r="E25" s="237">
        <v>483</v>
      </c>
      <c r="F25" t="s">
        <v>330</v>
      </c>
      <c r="G25" t="s">
        <v>330</v>
      </c>
      <c r="H25" t="s">
        <v>330</v>
      </c>
      <c r="I25" t="s">
        <v>330</v>
      </c>
    </row>
    <row r="26" spans="1:9" x14ac:dyDescent="0.2">
      <c r="A26" t="s">
        <v>354</v>
      </c>
      <c r="B26" t="s">
        <v>328</v>
      </c>
      <c r="D26" t="s">
        <v>329</v>
      </c>
      <c r="E26" s="237">
        <v>485</v>
      </c>
      <c r="F26" t="s">
        <v>330</v>
      </c>
      <c r="G26" t="s">
        <v>330</v>
      </c>
      <c r="H26" t="s">
        <v>330</v>
      </c>
      <c r="I26" t="s">
        <v>330</v>
      </c>
    </row>
    <row r="27" spans="1:9" x14ac:dyDescent="0.2">
      <c r="A27" t="s">
        <v>355</v>
      </c>
      <c r="B27" t="s">
        <v>328</v>
      </c>
      <c r="D27" t="s">
        <v>329</v>
      </c>
      <c r="E27" s="237">
        <v>485</v>
      </c>
      <c r="F27" t="s">
        <v>330</v>
      </c>
      <c r="G27" t="s">
        <v>330</v>
      </c>
      <c r="H27" t="s">
        <v>330</v>
      </c>
      <c r="I27" t="s">
        <v>330</v>
      </c>
    </row>
    <row r="28" spans="1:9" x14ac:dyDescent="0.2">
      <c r="A28" t="s">
        <v>356</v>
      </c>
      <c r="B28" t="s">
        <v>328</v>
      </c>
      <c r="D28" t="s">
        <v>329</v>
      </c>
      <c r="E28" s="237" t="s">
        <v>264</v>
      </c>
      <c r="F28" t="s">
        <v>330</v>
      </c>
      <c r="G28" t="s">
        <v>330</v>
      </c>
      <c r="H28" t="s">
        <v>330</v>
      </c>
      <c r="I28" t="s">
        <v>330</v>
      </c>
    </row>
    <row r="29" spans="1:9" x14ac:dyDescent="0.2">
      <c r="A29" t="s">
        <v>357</v>
      </c>
      <c r="B29" t="s">
        <v>328</v>
      </c>
      <c r="D29" t="s">
        <v>329</v>
      </c>
      <c r="E29" s="237" t="s">
        <v>264</v>
      </c>
      <c r="F29" t="s">
        <v>330</v>
      </c>
      <c r="G29" t="s">
        <v>330</v>
      </c>
      <c r="H29" t="s">
        <v>330</v>
      </c>
      <c r="I29" t="s">
        <v>330</v>
      </c>
    </row>
    <row r="30" spans="1:9" x14ac:dyDescent="0.2">
      <c r="A30" t="s">
        <v>358</v>
      </c>
      <c r="B30" t="s">
        <v>328</v>
      </c>
      <c r="D30" t="s">
        <v>329</v>
      </c>
      <c r="E30" s="237">
        <v>492</v>
      </c>
      <c r="F30" t="s">
        <v>330</v>
      </c>
      <c r="G30" t="s">
        <v>330</v>
      </c>
      <c r="H30" t="s">
        <v>330</v>
      </c>
      <c r="I30" t="s">
        <v>330</v>
      </c>
    </row>
    <row r="31" spans="1:9" x14ac:dyDescent="0.2">
      <c r="A31" t="s">
        <v>359</v>
      </c>
      <c r="B31" t="s">
        <v>328</v>
      </c>
      <c r="D31" t="s">
        <v>329</v>
      </c>
      <c r="E31" s="237">
        <v>492</v>
      </c>
      <c r="F31" t="s">
        <v>330</v>
      </c>
      <c r="G31" t="s">
        <v>330</v>
      </c>
      <c r="H31" t="s">
        <v>330</v>
      </c>
      <c r="I31" t="s">
        <v>330</v>
      </c>
    </row>
    <row r="32" spans="1:9" x14ac:dyDescent="0.2">
      <c r="A32" t="s">
        <v>360</v>
      </c>
      <c r="B32" t="s">
        <v>328</v>
      </c>
      <c r="D32" t="s">
        <v>329</v>
      </c>
      <c r="E32" s="237">
        <v>523</v>
      </c>
      <c r="F32" t="s">
        <v>330</v>
      </c>
      <c r="G32" t="s">
        <v>330</v>
      </c>
      <c r="H32" t="s">
        <v>330</v>
      </c>
      <c r="I32" t="s">
        <v>330</v>
      </c>
    </row>
    <row r="33" spans="1:9" x14ac:dyDescent="0.2">
      <c r="A33" t="s">
        <v>361</v>
      </c>
      <c r="B33" t="s">
        <v>328</v>
      </c>
      <c r="D33" t="s">
        <v>329</v>
      </c>
      <c r="E33" s="237">
        <v>523</v>
      </c>
      <c r="F33" t="s">
        <v>330</v>
      </c>
      <c r="G33" t="s">
        <v>330</v>
      </c>
      <c r="H33" t="s">
        <v>330</v>
      </c>
      <c r="I33" t="s">
        <v>330</v>
      </c>
    </row>
    <row r="34" spans="1:9" x14ac:dyDescent="0.2">
      <c r="A34" t="s">
        <v>362</v>
      </c>
      <c r="B34" t="s">
        <v>328</v>
      </c>
      <c r="D34" t="s">
        <v>329</v>
      </c>
      <c r="E34" s="237">
        <v>524</v>
      </c>
      <c r="F34" t="s">
        <v>330</v>
      </c>
      <c r="G34" t="s">
        <v>330</v>
      </c>
      <c r="H34" t="s">
        <v>330</v>
      </c>
      <c r="I34" t="s">
        <v>330</v>
      </c>
    </row>
    <row r="35" spans="1:9" x14ac:dyDescent="0.2">
      <c r="A35" t="s">
        <v>363</v>
      </c>
      <c r="B35" t="s">
        <v>328</v>
      </c>
      <c r="D35" t="s">
        <v>329</v>
      </c>
      <c r="E35" s="237">
        <v>524</v>
      </c>
      <c r="F35" t="s">
        <v>330</v>
      </c>
      <c r="G35" t="s">
        <v>330</v>
      </c>
      <c r="H35" t="s">
        <v>330</v>
      </c>
      <c r="I35" t="s">
        <v>330</v>
      </c>
    </row>
    <row r="36" spans="1:9" x14ac:dyDescent="0.2">
      <c r="A36" t="s">
        <v>364</v>
      </c>
      <c r="B36" t="s">
        <v>328</v>
      </c>
      <c r="D36" t="s">
        <v>329</v>
      </c>
      <c r="E36" s="237">
        <v>525</v>
      </c>
      <c r="F36" t="s">
        <v>330</v>
      </c>
      <c r="G36" t="s">
        <v>330</v>
      </c>
      <c r="H36" t="s">
        <v>330</v>
      </c>
      <c r="I36" t="s">
        <v>330</v>
      </c>
    </row>
    <row r="37" spans="1:9" x14ac:dyDescent="0.2">
      <c r="A37" t="s">
        <v>365</v>
      </c>
      <c r="B37" t="s">
        <v>328</v>
      </c>
      <c r="D37" t="s">
        <v>329</v>
      </c>
      <c r="E37" s="237">
        <v>525</v>
      </c>
      <c r="F37" t="s">
        <v>330</v>
      </c>
      <c r="G37" t="s">
        <v>330</v>
      </c>
      <c r="H37" t="s">
        <v>330</v>
      </c>
      <c r="I37" t="s">
        <v>330</v>
      </c>
    </row>
    <row r="38" spans="1:9" x14ac:dyDescent="0.2">
      <c r="A38" t="s">
        <v>366</v>
      </c>
      <c r="B38" t="s">
        <v>328</v>
      </c>
      <c r="D38" t="s">
        <v>329</v>
      </c>
      <c r="E38" s="237">
        <v>526</v>
      </c>
      <c r="F38" t="s">
        <v>330</v>
      </c>
      <c r="G38" t="s">
        <v>330</v>
      </c>
      <c r="H38" t="s">
        <v>330</v>
      </c>
      <c r="I38" t="s">
        <v>330</v>
      </c>
    </row>
    <row r="39" spans="1:9" x14ac:dyDescent="0.2">
      <c r="A39" t="s">
        <v>367</v>
      </c>
      <c r="B39" t="s">
        <v>328</v>
      </c>
      <c r="D39" t="s">
        <v>329</v>
      </c>
      <c r="E39" s="237">
        <v>526</v>
      </c>
      <c r="F39" t="s">
        <v>330</v>
      </c>
      <c r="G39" t="s">
        <v>330</v>
      </c>
      <c r="H39" t="s">
        <v>330</v>
      </c>
      <c r="I39" t="s">
        <v>330</v>
      </c>
    </row>
    <row r="40" spans="1:9" x14ac:dyDescent="0.2">
      <c r="A40" t="s">
        <v>368</v>
      </c>
      <c r="B40" t="s">
        <v>328</v>
      </c>
      <c r="D40" t="s">
        <v>329</v>
      </c>
      <c r="E40" s="237">
        <v>532</v>
      </c>
      <c r="F40" t="s">
        <v>330</v>
      </c>
      <c r="G40" t="s">
        <v>330</v>
      </c>
      <c r="H40" t="s">
        <v>330</v>
      </c>
      <c r="I40" t="s">
        <v>330</v>
      </c>
    </row>
    <row r="41" spans="1:9" x14ac:dyDescent="0.2">
      <c r="A41" t="s">
        <v>369</v>
      </c>
      <c r="B41" t="s">
        <v>328</v>
      </c>
      <c r="D41" t="s">
        <v>329</v>
      </c>
      <c r="E41" s="237">
        <v>532</v>
      </c>
      <c r="F41" t="s">
        <v>330</v>
      </c>
      <c r="G41" t="s">
        <v>330</v>
      </c>
      <c r="H41" t="s">
        <v>330</v>
      </c>
      <c r="I41" t="s">
        <v>330</v>
      </c>
    </row>
    <row r="42" spans="1:9" x14ac:dyDescent="0.2">
      <c r="A42" t="s">
        <v>370</v>
      </c>
      <c r="B42" t="s">
        <v>328</v>
      </c>
      <c r="D42" t="s">
        <v>329</v>
      </c>
      <c r="E42" s="237">
        <v>533</v>
      </c>
      <c r="F42" t="s">
        <v>330</v>
      </c>
      <c r="G42" t="s">
        <v>330</v>
      </c>
      <c r="H42" t="s">
        <v>330</v>
      </c>
      <c r="I42" t="s">
        <v>330</v>
      </c>
    </row>
    <row r="43" spans="1:9" x14ac:dyDescent="0.2">
      <c r="A43" t="s">
        <v>371</v>
      </c>
      <c r="B43" t="s">
        <v>328</v>
      </c>
      <c r="D43" t="s">
        <v>329</v>
      </c>
      <c r="E43" s="237">
        <v>533</v>
      </c>
      <c r="F43" t="s">
        <v>330</v>
      </c>
      <c r="G43" t="s">
        <v>330</v>
      </c>
      <c r="H43" t="s">
        <v>330</v>
      </c>
      <c r="I43" t="s">
        <v>330</v>
      </c>
    </row>
    <row r="44" spans="1:9" x14ac:dyDescent="0.2">
      <c r="A44" t="s">
        <v>372</v>
      </c>
      <c r="B44" t="s">
        <v>328</v>
      </c>
      <c r="D44" t="s">
        <v>329</v>
      </c>
      <c r="E44" s="237">
        <v>543</v>
      </c>
      <c r="F44" t="s">
        <v>330</v>
      </c>
      <c r="G44" t="s">
        <v>330</v>
      </c>
      <c r="H44" t="s">
        <v>330</v>
      </c>
      <c r="I44" t="s">
        <v>330</v>
      </c>
    </row>
    <row r="45" spans="1:9" x14ac:dyDescent="0.2">
      <c r="A45" t="s">
        <v>373</v>
      </c>
      <c r="B45" t="s">
        <v>328</v>
      </c>
      <c r="D45" t="s">
        <v>329</v>
      </c>
      <c r="E45" s="237">
        <v>543</v>
      </c>
      <c r="F45">
        <v>76.8</v>
      </c>
      <c r="G45">
        <v>546</v>
      </c>
      <c r="H45">
        <v>76</v>
      </c>
      <c r="I45">
        <v>92.8</v>
      </c>
    </row>
    <row r="46" spans="1:9" x14ac:dyDescent="0.2">
      <c r="A46" t="s">
        <v>374</v>
      </c>
      <c r="B46" t="s">
        <v>328</v>
      </c>
      <c r="D46" t="s">
        <v>329</v>
      </c>
      <c r="E46" s="237">
        <v>553</v>
      </c>
      <c r="F46" t="s">
        <v>330</v>
      </c>
      <c r="G46" t="s">
        <v>330</v>
      </c>
      <c r="H46" t="s">
        <v>330</v>
      </c>
      <c r="I46" t="s">
        <v>330</v>
      </c>
    </row>
    <row r="47" spans="1:9" x14ac:dyDescent="0.2">
      <c r="A47" t="s">
        <v>375</v>
      </c>
      <c r="B47" t="s">
        <v>328</v>
      </c>
      <c r="D47" t="s">
        <v>329</v>
      </c>
      <c r="E47" s="237">
        <v>553</v>
      </c>
      <c r="F47" t="s">
        <v>330</v>
      </c>
      <c r="G47" t="s">
        <v>330</v>
      </c>
      <c r="H47" t="s">
        <v>330</v>
      </c>
      <c r="I47" t="s">
        <v>330</v>
      </c>
    </row>
    <row r="48" spans="1:9" x14ac:dyDescent="0.2">
      <c r="A48" t="s">
        <v>376</v>
      </c>
      <c r="B48" t="s">
        <v>328</v>
      </c>
      <c r="D48" t="s">
        <v>329</v>
      </c>
      <c r="E48" s="237">
        <v>551</v>
      </c>
      <c r="F48" t="s">
        <v>330</v>
      </c>
      <c r="G48" t="s">
        <v>330</v>
      </c>
      <c r="H48" t="s">
        <v>330</v>
      </c>
      <c r="I48" t="s">
        <v>330</v>
      </c>
    </row>
    <row r="49" spans="1:9" x14ac:dyDescent="0.2">
      <c r="A49" t="s">
        <v>377</v>
      </c>
      <c r="B49" t="s">
        <v>328</v>
      </c>
      <c r="D49" t="s">
        <v>329</v>
      </c>
      <c r="E49" s="237">
        <v>551</v>
      </c>
      <c r="F49" t="s">
        <v>330</v>
      </c>
      <c r="G49" t="s">
        <v>330</v>
      </c>
      <c r="H49" t="s">
        <v>330</v>
      </c>
      <c r="I49" t="s">
        <v>330</v>
      </c>
    </row>
    <row r="50" spans="1:9" x14ac:dyDescent="0.2">
      <c r="A50" t="s">
        <v>378</v>
      </c>
      <c r="B50" t="s">
        <v>328</v>
      </c>
      <c r="D50" t="s">
        <v>329</v>
      </c>
      <c r="E50" s="237">
        <v>554</v>
      </c>
      <c r="F50" t="s">
        <v>330</v>
      </c>
      <c r="G50" t="s">
        <v>330</v>
      </c>
      <c r="H50" t="s">
        <v>330</v>
      </c>
      <c r="I50" t="s">
        <v>330</v>
      </c>
    </row>
    <row r="51" spans="1:9" x14ac:dyDescent="0.2">
      <c r="A51" t="s">
        <v>379</v>
      </c>
      <c r="B51" t="s">
        <v>328</v>
      </c>
      <c r="D51" t="s">
        <v>329</v>
      </c>
      <c r="E51" s="237">
        <v>554</v>
      </c>
      <c r="F51" t="s">
        <v>330</v>
      </c>
      <c r="G51" t="s">
        <v>330</v>
      </c>
      <c r="H51" t="s">
        <v>330</v>
      </c>
      <c r="I51" t="s">
        <v>330</v>
      </c>
    </row>
    <row r="52" spans="1:9" x14ac:dyDescent="0.2">
      <c r="A52" t="s">
        <v>380</v>
      </c>
      <c r="B52" t="s">
        <v>328</v>
      </c>
      <c r="D52" t="s">
        <v>329</v>
      </c>
      <c r="E52" s="237">
        <v>562</v>
      </c>
      <c r="F52" t="s">
        <v>330</v>
      </c>
      <c r="G52" t="s">
        <v>330</v>
      </c>
      <c r="H52" t="s">
        <v>330</v>
      </c>
      <c r="I52" t="s">
        <v>330</v>
      </c>
    </row>
    <row r="53" spans="1:9" x14ac:dyDescent="0.2">
      <c r="A53" t="s">
        <v>381</v>
      </c>
      <c r="B53" t="s">
        <v>328</v>
      </c>
      <c r="D53" t="s">
        <v>329</v>
      </c>
      <c r="E53" s="237">
        <v>562</v>
      </c>
      <c r="F53" t="s">
        <v>330</v>
      </c>
      <c r="G53" t="s">
        <v>330</v>
      </c>
      <c r="H53" t="s">
        <v>330</v>
      </c>
      <c r="I53" t="s">
        <v>330</v>
      </c>
    </row>
    <row r="54" spans="1:9" x14ac:dyDescent="0.2">
      <c r="A54" t="s">
        <v>382</v>
      </c>
      <c r="B54" t="s">
        <v>328</v>
      </c>
      <c r="D54" t="s">
        <v>329</v>
      </c>
      <c r="E54" s="237">
        <v>563</v>
      </c>
      <c r="F54" t="s">
        <v>330</v>
      </c>
      <c r="G54" t="s">
        <v>330</v>
      </c>
      <c r="H54" t="s">
        <v>330</v>
      </c>
      <c r="I54" t="s">
        <v>330</v>
      </c>
    </row>
    <row r="55" spans="1:9" x14ac:dyDescent="0.2">
      <c r="A55" t="s">
        <v>383</v>
      </c>
      <c r="B55" t="s">
        <v>328</v>
      </c>
      <c r="D55" t="s">
        <v>329</v>
      </c>
      <c r="E55" s="237">
        <v>563</v>
      </c>
      <c r="F55" t="s">
        <v>330</v>
      </c>
      <c r="G55" t="s">
        <v>330</v>
      </c>
      <c r="H55" t="s">
        <v>330</v>
      </c>
      <c r="I55" t="s">
        <v>330</v>
      </c>
    </row>
    <row r="56" spans="1:9" x14ac:dyDescent="0.2">
      <c r="A56" t="s">
        <v>384</v>
      </c>
      <c r="B56" t="s">
        <v>328</v>
      </c>
      <c r="D56" t="s">
        <v>329</v>
      </c>
      <c r="E56" s="237" t="s">
        <v>420</v>
      </c>
      <c r="F56" t="s">
        <v>330</v>
      </c>
      <c r="G56" t="s">
        <v>330</v>
      </c>
      <c r="H56" t="s">
        <v>330</v>
      </c>
      <c r="I56" t="s">
        <v>330</v>
      </c>
    </row>
    <row r="57" spans="1:9" x14ac:dyDescent="0.2">
      <c r="A57" t="s">
        <v>385</v>
      </c>
      <c r="B57" t="s">
        <v>328</v>
      </c>
      <c r="D57" t="s">
        <v>329</v>
      </c>
      <c r="E57" s="237" t="s">
        <v>420</v>
      </c>
      <c r="F57" t="s">
        <v>330</v>
      </c>
      <c r="G57" t="s">
        <v>330</v>
      </c>
      <c r="H57" t="s">
        <v>330</v>
      </c>
      <c r="I57" t="s">
        <v>330</v>
      </c>
    </row>
    <row r="58" spans="1:9" x14ac:dyDescent="0.2">
      <c r="A58" t="s">
        <v>386</v>
      </c>
      <c r="B58" t="s">
        <v>328</v>
      </c>
      <c r="D58" t="s">
        <v>329</v>
      </c>
      <c r="E58" s="237">
        <v>43</v>
      </c>
      <c r="F58" t="s">
        <v>330</v>
      </c>
      <c r="G58" t="s">
        <v>330</v>
      </c>
      <c r="H58" t="s">
        <v>330</v>
      </c>
      <c r="I58" t="s">
        <v>330</v>
      </c>
    </row>
    <row r="59" spans="1:9" x14ac:dyDescent="0.2">
      <c r="A59" t="s">
        <v>387</v>
      </c>
      <c r="B59" t="s">
        <v>328</v>
      </c>
      <c r="D59" t="s">
        <v>329</v>
      </c>
      <c r="E59" s="237">
        <v>43</v>
      </c>
      <c r="F59" t="s">
        <v>330</v>
      </c>
      <c r="G59" t="s">
        <v>330</v>
      </c>
      <c r="H59" t="s">
        <v>330</v>
      </c>
      <c r="I59" t="s">
        <v>330</v>
      </c>
    </row>
    <row r="60" spans="1:9" x14ac:dyDescent="0.2">
      <c r="A60" t="s">
        <v>388</v>
      </c>
      <c r="B60" t="s">
        <v>328</v>
      </c>
      <c r="D60" t="s">
        <v>329</v>
      </c>
      <c r="E60" s="237">
        <v>291</v>
      </c>
      <c r="F60" t="s">
        <v>330</v>
      </c>
      <c r="G60" t="s">
        <v>330</v>
      </c>
      <c r="H60" t="s">
        <v>330</v>
      </c>
      <c r="I60" t="s">
        <v>330</v>
      </c>
    </row>
    <row r="61" spans="1:9" x14ac:dyDescent="0.2">
      <c r="A61" t="s">
        <v>389</v>
      </c>
      <c r="B61" t="s">
        <v>328</v>
      </c>
      <c r="D61" t="s">
        <v>329</v>
      </c>
      <c r="E61" s="237">
        <v>291</v>
      </c>
      <c r="F61" t="s">
        <v>330</v>
      </c>
      <c r="G61" t="s">
        <v>330</v>
      </c>
      <c r="H61" t="s">
        <v>330</v>
      </c>
      <c r="I61" t="s">
        <v>330</v>
      </c>
    </row>
    <row r="62" spans="1:9" x14ac:dyDescent="0.2">
      <c r="A62" t="s">
        <v>390</v>
      </c>
      <c r="B62" t="s">
        <v>328</v>
      </c>
      <c r="D62" t="s">
        <v>329</v>
      </c>
      <c r="E62" s="237">
        <v>294</v>
      </c>
      <c r="F62" t="s">
        <v>330</v>
      </c>
      <c r="G62" t="s">
        <v>330</v>
      </c>
      <c r="H62" t="s">
        <v>330</v>
      </c>
      <c r="I62" t="s">
        <v>330</v>
      </c>
    </row>
    <row r="63" spans="1:9" x14ac:dyDescent="0.2">
      <c r="A63" t="s">
        <v>391</v>
      </c>
      <c r="B63" t="s">
        <v>328</v>
      </c>
      <c r="D63" t="s">
        <v>329</v>
      </c>
      <c r="E63" s="237">
        <v>294</v>
      </c>
      <c r="F63" t="s">
        <v>330</v>
      </c>
      <c r="G63" t="s">
        <v>330</v>
      </c>
      <c r="H63" t="s">
        <v>330</v>
      </c>
      <c r="I63" t="s">
        <v>330</v>
      </c>
    </row>
    <row r="64" spans="1:9" x14ac:dyDescent="0.2">
      <c r="A64" t="s">
        <v>392</v>
      </c>
      <c r="B64" t="s">
        <v>328</v>
      </c>
      <c r="D64" t="s">
        <v>329</v>
      </c>
      <c r="E64" s="237">
        <v>299</v>
      </c>
      <c r="F64" t="s">
        <v>330</v>
      </c>
      <c r="G64" t="s">
        <v>330</v>
      </c>
      <c r="H64" t="s">
        <v>330</v>
      </c>
      <c r="I64" t="s">
        <v>330</v>
      </c>
    </row>
    <row r="65" spans="1:9" x14ac:dyDescent="0.2">
      <c r="A65" t="s">
        <v>393</v>
      </c>
      <c r="B65" t="s">
        <v>328</v>
      </c>
      <c r="D65" t="s">
        <v>329</v>
      </c>
      <c r="E65" s="237">
        <v>299</v>
      </c>
      <c r="F65" t="s">
        <v>330</v>
      </c>
      <c r="G65" t="s">
        <v>330</v>
      </c>
      <c r="H65" t="s">
        <v>330</v>
      </c>
      <c r="I65" t="s">
        <v>330</v>
      </c>
    </row>
    <row r="66" spans="1:9" x14ac:dyDescent="0.2">
      <c r="A66" t="s">
        <v>394</v>
      </c>
      <c r="B66" t="s">
        <v>328</v>
      </c>
      <c r="D66" t="s">
        <v>329</v>
      </c>
      <c r="E66" s="237">
        <v>304</v>
      </c>
      <c r="F66" t="s">
        <v>330</v>
      </c>
      <c r="G66" t="s">
        <v>330</v>
      </c>
      <c r="H66" t="s">
        <v>330</v>
      </c>
      <c r="I66" t="s">
        <v>330</v>
      </c>
    </row>
    <row r="67" spans="1:9" x14ac:dyDescent="0.2">
      <c r="A67" t="s">
        <v>395</v>
      </c>
      <c r="B67" t="s">
        <v>328</v>
      </c>
      <c r="D67" t="s">
        <v>329</v>
      </c>
      <c r="E67" s="237">
        <v>304</v>
      </c>
      <c r="F67" t="s">
        <v>330</v>
      </c>
      <c r="G67" t="s">
        <v>330</v>
      </c>
      <c r="H67" t="s">
        <v>330</v>
      </c>
      <c r="I67" t="s">
        <v>330</v>
      </c>
    </row>
    <row r="68" spans="1:9" x14ac:dyDescent="0.2">
      <c r="A68" t="s">
        <v>396</v>
      </c>
      <c r="B68" t="s">
        <v>328</v>
      </c>
      <c r="D68" t="s">
        <v>329</v>
      </c>
      <c r="E68" s="237">
        <v>306</v>
      </c>
      <c r="F68" t="s">
        <v>330</v>
      </c>
      <c r="G68" t="s">
        <v>330</v>
      </c>
      <c r="H68" t="s">
        <v>330</v>
      </c>
      <c r="I68" t="s">
        <v>330</v>
      </c>
    </row>
    <row r="69" spans="1:9" x14ac:dyDescent="0.2">
      <c r="A69" t="s">
        <v>397</v>
      </c>
      <c r="B69" t="s">
        <v>328</v>
      </c>
      <c r="D69" t="s">
        <v>329</v>
      </c>
      <c r="E69" s="237">
        <v>306</v>
      </c>
      <c r="F69" t="s">
        <v>330</v>
      </c>
      <c r="G69" t="s">
        <v>330</v>
      </c>
      <c r="H69" t="s">
        <v>330</v>
      </c>
      <c r="I69" t="s">
        <v>330</v>
      </c>
    </row>
    <row r="70" spans="1:9" x14ac:dyDescent="0.2">
      <c r="A70" t="s">
        <v>398</v>
      </c>
      <c r="B70" t="s">
        <v>328</v>
      </c>
      <c r="D70" t="s">
        <v>329</v>
      </c>
      <c r="E70" s="237">
        <v>309</v>
      </c>
      <c r="F70" t="s">
        <v>330</v>
      </c>
      <c r="G70" t="s">
        <v>330</v>
      </c>
      <c r="H70" t="s">
        <v>330</v>
      </c>
      <c r="I70" t="s">
        <v>330</v>
      </c>
    </row>
    <row r="71" spans="1:9" x14ac:dyDescent="0.2">
      <c r="A71" t="s">
        <v>399</v>
      </c>
      <c r="B71" t="s">
        <v>328</v>
      </c>
      <c r="D71" t="s">
        <v>329</v>
      </c>
      <c r="E71" s="237">
        <v>309</v>
      </c>
      <c r="F71" t="s">
        <v>330</v>
      </c>
      <c r="G71" t="s">
        <v>330</v>
      </c>
      <c r="H71" t="s">
        <v>330</v>
      </c>
      <c r="I71" t="s">
        <v>330</v>
      </c>
    </row>
    <row r="72" spans="1:9" x14ac:dyDescent="0.2">
      <c r="A72" t="s">
        <v>400</v>
      </c>
      <c r="B72" t="s">
        <v>328</v>
      </c>
      <c r="D72" t="s">
        <v>329</v>
      </c>
      <c r="E72" s="237">
        <v>315</v>
      </c>
      <c r="F72" t="s">
        <v>330</v>
      </c>
      <c r="G72" t="s">
        <v>330</v>
      </c>
      <c r="H72" t="s">
        <v>330</v>
      </c>
      <c r="I72" t="s">
        <v>330</v>
      </c>
    </row>
    <row r="73" spans="1:9" x14ac:dyDescent="0.2">
      <c r="A73" t="s">
        <v>401</v>
      </c>
      <c r="B73" t="s">
        <v>328</v>
      </c>
      <c r="D73" t="s">
        <v>329</v>
      </c>
      <c r="E73" s="237">
        <v>315</v>
      </c>
      <c r="F73" t="s">
        <v>330</v>
      </c>
      <c r="G73" t="s">
        <v>330</v>
      </c>
      <c r="H73" t="s">
        <v>330</v>
      </c>
      <c r="I73" t="s">
        <v>330</v>
      </c>
    </row>
    <row r="74" spans="1:9" x14ac:dyDescent="0.2">
      <c r="A74" t="s">
        <v>402</v>
      </c>
      <c r="B74" t="s">
        <v>328</v>
      </c>
      <c r="D74" t="s">
        <v>329</v>
      </c>
      <c r="E74" s="237">
        <v>316</v>
      </c>
      <c r="F74" t="s">
        <v>330</v>
      </c>
      <c r="G74" t="s">
        <v>330</v>
      </c>
      <c r="H74" t="s">
        <v>330</v>
      </c>
      <c r="I74" t="s">
        <v>330</v>
      </c>
    </row>
    <row r="75" spans="1:9" x14ac:dyDescent="0.2">
      <c r="A75" t="s">
        <v>403</v>
      </c>
      <c r="B75" t="s">
        <v>328</v>
      </c>
      <c r="D75" t="s">
        <v>329</v>
      </c>
      <c r="E75" s="237">
        <v>316</v>
      </c>
      <c r="F75" t="s">
        <v>330</v>
      </c>
      <c r="G75" t="s">
        <v>330</v>
      </c>
      <c r="H75" t="s">
        <v>330</v>
      </c>
      <c r="I75" t="s">
        <v>330</v>
      </c>
    </row>
    <row r="76" spans="1:9" x14ac:dyDescent="0.2">
      <c r="A76" t="s">
        <v>404</v>
      </c>
      <c r="B76" t="s">
        <v>328</v>
      </c>
      <c r="D76" t="s">
        <v>329</v>
      </c>
      <c r="E76" s="237">
        <v>317</v>
      </c>
      <c r="F76" t="s">
        <v>330</v>
      </c>
      <c r="G76" t="s">
        <v>330</v>
      </c>
      <c r="H76" t="s">
        <v>330</v>
      </c>
      <c r="I76" t="s">
        <v>330</v>
      </c>
    </row>
    <row r="77" spans="1:9" x14ac:dyDescent="0.2">
      <c r="A77" t="s">
        <v>405</v>
      </c>
      <c r="B77" t="s">
        <v>328</v>
      </c>
      <c r="D77" t="s">
        <v>329</v>
      </c>
      <c r="E77" s="237">
        <v>317</v>
      </c>
      <c r="F77" t="s">
        <v>330</v>
      </c>
      <c r="G77" t="s">
        <v>330</v>
      </c>
      <c r="H77" t="s">
        <v>330</v>
      </c>
      <c r="I77" t="s">
        <v>330</v>
      </c>
    </row>
    <row r="78" spans="1:9" x14ac:dyDescent="0.2">
      <c r="A78" t="s">
        <v>406</v>
      </c>
      <c r="B78" t="s">
        <v>328</v>
      </c>
      <c r="D78" t="s">
        <v>329</v>
      </c>
      <c r="E78" s="237">
        <v>321</v>
      </c>
      <c r="F78" t="s">
        <v>330</v>
      </c>
      <c r="G78" t="s">
        <v>330</v>
      </c>
      <c r="H78" t="s">
        <v>330</v>
      </c>
      <c r="I78" t="s">
        <v>330</v>
      </c>
    </row>
    <row r="79" spans="1:9" x14ac:dyDescent="0.2">
      <c r="A79" t="s">
        <v>407</v>
      </c>
      <c r="B79" t="s">
        <v>328</v>
      </c>
      <c r="D79" t="s">
        <v>329</v>
      </c>
      <c r="E79" s="237">
        <v>321</v>
      </c>
      <c r="F79" t="s">
        <v>330</v>
      </c>
      <c r="G79" t="s">
        <v>330</v>
      </c>
      <c r="H79" t="s">
        <v>330</v>
      </c>
      <c r="I79" t="s">
        <v>330</v>
      </c>
    </row>
    <row r="80" spans="1:9" x14ac:dyDescent="0.2">
      <c r="A80" t="s">
        <v>408</v>
      </c>
      <c r="B80" t="s">
        <v>328</v>
      </c>
      <c r="D80" t="s">
        <v>329</v>
      </c>
      <c r="E80" s="237">
        <v>324</v>
      </c>
      <c r="F80" t="s">
        <v>330</v>
      </c>
      <c r="G80" t="s">
        <v>330</v>
      </c>
      <c r="H80" t="s">
        <v>330</v>
      </c>
      <c r="I80" t="s">
        <v>330</v>
      </c>
    </row>
    <row r="81" spans="1:9" x14ac:dyDescent="0.2">
      <c r="A81" t="s">
        <v>410</v>
      </c>
      <c r="B81" t="s">
        <v>328</v>
      </c>
      <c r="D81" t="s">
        <v>329</v>
      </c>
      <c r="E81" s="237">
        <v>324</v>
      </c>
      <c r="F81" t="s">
        <v>330</v>
      </c>
      <c r="G81" t="s">
        <v>330</v>
      </c>
      <c r="H81" t="s">
        <v>330</v>
      </c>
      <c r="I81" t="s">
        <v>330</v>
      </c>
    </row>
    <row r="82" spans="1:9" x14ac:dyDescent="0.2">
      <c r="A82" t="s">
        <v>411</v>
      </c>
      <c r="B82" t="s">
        <v>328</v>
      </c>
      <c r="D82" t="s">
        <v>329</v>
      </c>
      <c r="E82" s="237">
        <v>325</v>
      </c>
      <c r="F82" t="s">
        <v>330</v>
      </c>
      <c r="G82" t="s">
        <v>330</v>
      </c>
      <c r="H82" t="s">
        <v>330</v>
      </c>
      <c r="I82" t="s">
        <v>330</v>
      </c>
    </row>
    <row r="83" spans="1:9" x14ac:dyDescent="0.2">
      <c r="A83" t="s">
        <v>413</v>
      </c>
      <c r="B83" t="s">
        <v>328</v>
      </c>
      <c r="D83" t="s">
        <v>329</v>
      </c>
      <c r="E83" s="237">
        <v>325</v>
      </c>
      <c r="F83" t="s">
        <v>330</v>
      </c>
      <c r="G83" t="s">
        <v>330</v>
      </c>
      <c r="H83" t="s">
        <v>330</v>
      </c>
      <c r="I83" t="s">
        <v>330</v>
      </c>
    </row>
    <row r="84" spans="1:9" x14ac:dyDescent="0.2">
      <c r="A84" t="s">
        <v>414</v>
      </c>
      <c r="B84" t="s">
        <v>328</v>
      </c>
      <c r="D84" t="s">
        <v>329</v>
      </c>
      <c r="E84" s="237">
        <v>46</v>
      </c>
      <c r="F84" t="s">
        <v>330</v>
      </c>
      <c r="G84" t="s">
        <v>330</v>
      </c>
      <c r="H84" t="s">
        <v>330</v>
      </c>
      <c r="I84" t="s">
        <v>330</v>
      </c>
    </row>
    <row r="85" spans="1:9" x14ac:dyDescent="0.2">
      <c r="A85" t="s">
        <v>417</v>
      </c>
      <c r="B85" t="s">
        <v>328</v>
      </c>
      <c r="D85" t="s">
        <v>329</v>
      </c>
      <c r="E85" s="237">
        <v>46</v>
      </c>
      <c r="F85" t="s">
        <v>330</v>
      </c>
      <c r="G85" t="s">
        <v>330</v>
      </c>
      <c r="H85" t="s">
        <v>330</v>
      </c>
      <c r="I85" t="s">
        <v>330</v>
      </c>
    </row>
    <row r="86" spans="1:9" x14ac:dyDescent="0.2">
      <c r="A86" t="s">
        <v>421</v>
      </c>
      <c r="B86" t="s">
        <v>328</v>
      </c>
      <c r="D86" t="s">
        <v>329</v>
      </c>
      <c r="E86" s="237">
        <v>334</v>
      </c>
      <c r="F86" t="s">
        <v>330</v>
      </c>
      <c r="G86" t="s">
        <v>330</v>
      </c>
      <c r="H86" t="s">
        <v>330</v>
      </c>
      <c r="I86" t="s">
        <v>330</v>
      </c>
    </row>
    <row r="87" spans="1:9" x14ac:dyDescent="0.2">
      <c r="A87" t="s">
        <v>422</v>
      </c>
      <c r="B87" t="s">
        <v>328</v>
      </c>
      <c r="D87" t="s">
        <v>329</v>
      </c>
      <c r="E87" s="237">
        <v>334</v>
      </c>
      <c r="F87" t="s">
        <v>330</v>
      </c>
      <c r="G87" t="s">
        <v>330</v>
      </c>
      <c r="H87" t="s">
        <v>330</v>
      </c>
      <c r="I87" t="s">
        <v>330</v>
      </c>
    </row>
    <row r="88" spans="1:9" x14ac:dyDescent="0.2">
      <c r="A88" t="s">
        <v>423</v>
      </c>
      <c r="B88" t="s">
        <v>328</v>
      </c>
      <c r="D88" t="s">
        <v>329</v>
      </c>
      <c r="E88" s="237">
        <v>335</v>
      </c>
      <c r="F88" t="s">
        <v>330</v>
      </c>
      <c r="G88" t="s">
        <v>330</v>
      </c>
      <c r="H88" t="s">
        <v>330</v>
      </c>
      <c r="I88" t="s">
        <v>330</v>
      </c>
    </row>
    <row r="89" spans="1:9" x14ac:dyDescent="0.2">
      <c r="A89" t="s">
        <v>424</v>
      </c>
      <c r="B89" t="s">
        <v>328</v>
      </c>
      <c r="D89" t="s">
        <v>329</v>
      </c>
      <c r="E89" s="237">
        <v>335</v>
      </c>
      <c r="F89" t="s">
        <v>330</v>
      </c>
      <c r="G89" t="s">
        <v>330</v>
      </c>
      <c r="H89" t="s">
        <v>330</v>
      </c>
      <c r="I89" t="s">
        <v>330</v>
      </c>
    </row>
    <row r="90" spans="1:9" x14ac:dyDescent="0.2">
      <c r="A90" t="s">
        <v>425</v>
      </c>
      <c r="B90" t="s">
        <v>328</v>
      </c>
      <c r="D90" t="s">
        <v>329</v>
      </c>
      <c r="E90" s="237">
        <v>338</v>
      </c>
      <c r="F90" t="s">
        <v>330</v>
      </c>
      <c r="G90" t="s">
        <v>330</v>
      </c>
      <c r="H90" t="s">
        <v>330</v>
      </c>
      <c r="I90" t="s">
        <v>330</v>
      </c>
    </row>
    <row r="91" spans="1:9" x14ac:dyDescent="0.2">
      <c r="A91" t="s">
        <v>426</v>
      </c>
      <c r="B91" t="s">
        <v>328</v>
      </c>
      <c r="D91" t="s">
        <v>329</v>
      </c>
      <c r="E91" s="237">
        <v>338</v>
      </c>
      <c r="F91" t="s">
        <v>330</v>
      </c>
      <c r="G91" t="s">
        <v>330</v>
      </c>
      <c r="H91" t="s">
        <v>330</v>
      </c>
      <c r="I91" t="s">
        <v>330</v>
      </c>
    </row>
    <row r="92" spans="1:9" x14ac:dyDescent="0.2">
      <c r="A92" t="s">
        <v>427</v>
      </c>
      <c r="B92" t="s">
        <v>328</v>
      </c>
      <c r="D92" t="s">
        <v>329</v>
      </c>
      <c r="E92" s="237">
        <v>344</v>
      </c>
      <c r="F92" t="s">
        <v>330</v>
      </c>
      <c r="G92" t="s">
        <v>330</v>
      </c>
      <c r="H92" t="s">
        <v>330</v>
      </c>
      <c r="I92" t="s">
        <v>330</v>
      </c>
    </row>
    <row r="93" spans="1:9" x14ac:dyDescent="0.2">
      <c r="A93" t="s">
        <v>428</v>
      </c>
      <c r="B93" t="s">
        <v>328</v>
      </c>
      <c r="D93" t="s">
        <v>329</v>
      </c>
      <c r="E93" s="237">
        <v>344</v>
      </c>
      <c r="F93" t="s">
        <v>330</v>
      </c>
      <c r="G93" t="s">
        <v>330</v>
      </c>
      <c r="H93" t="s">
        <v>330</v>
      </c>
      <c r="I93" t="s">
        <v>330</v>
      </c>
    </row>
    <row r="94" spans="1:9" x14ac:dyDescent="0.2">
      <c r="A94" t="s">
        <v>429</v>
      </c>
      <c r="B94" t="s">
        <v>328</v>
      </c>
      <c r="D94" t="s">
        <v>415</v>
      </c>
      <c r="E94" s="237" t="s">
        <v>430</v>
      </c>
      <c r="F94">
        <v>76</v>
      </c>
      <c r="G94">
        <v>551.94000000000005</v>
      </c>
      <c r="H94">
        <v>75.599999999999994</v>
      </c>
      <c r="I94">
        <v>90.4</v>
      </c>
    </row>
    <row r="95" spans="1:9" x14ac:dyDescent="0.2">
      <c r="A95" t="s">
        <v>431</v>
      </c>
      <c r="B95" t="s">
        <v>328</v>
      </c>
      <c r="D95" t="s">
        <v>415</v>
      </c>
      <c r="E95" s="237" t="s">
        <v>430</v>
      </c>
      <c r="F95">
        <v>76</v>
      </c>
      <c r="G95">
        <v>548.91999999999996</v>
      </c>
      <c r="H95">
        <v>75.599999999999994</v>
      </c>
      <c r="I95">
        <v>91.4</v>
      </c>
    </row>
    <row r="96" spans="1:9" x14ac:dyDescent="0.2">
      <c r="A96" t="s">
        <v>432</v>
      </c>
      <c r="B96" t="s">
        <v>328</v>
      </c>
      <c r="D96" t="s">
        <v>412</v>
      </c>
      <c r="E96" s="237" t="s">
        <v>412</v>
      </c>
      <c r="F96" t="s">
        <v>330</v>
      </c>
      <c r="G96" t="s">
        <v>330</v>
      </c>
      <c r="H96" t="s">
        <v>330</v>
      </c>
      <c r="I96" t="s">
        <v>330</v>
      </c>
    </row>
    <row r="97" spans="1:9" x14ac:dyDescent="0.2">
      <c r="A97" t="s">
        <v>433</v>
      </c>
      <c r="B97" t="s">
        <v>328</v>
      </c>
      <c r="D97" t="s">
        <v>412</v>
      </c>
      <c r="E97" s="237" t="s">
        <v>412</v>
      </c>
      <c r="F97" t="s">
        <v>330</v>
      </c>
      <c r="G97" t="s">
        <v>330</v>
      </c>
      <c r="H97" t="s">
        <v>330</v>
      </c>
      <c r="I97" t="s">
        <v>330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00142-F4A8-B14B-97B7-93FE04364FA1}">
  <dimension ref="A1:I29"/>
  <sheetViews>
    <sheetView workbookViewId="0">
      <selection activeCell="P35" sqref="P35"/>
    </sheetView>
  </sheetViews>
  <sheetFormatPr baseColWidth="10" defaultRowHeight="16" x14ac:dyDescent="0.2"/>
  <sheetData>
    <row r="1" spans="1:9" x14ac:dyDescent="0.2">
      <c r="A1" t="s">
        <v>318</v>
      </c>
      <c r="B1" t="s">
        <v>319</v>
      </c>
      <c r="C1" t="s">
        <v>320</v>
      </c>
      <c r="D1" t="s">
        <v>321</v>
      </c>
      <c r="E1" t="s">
        <v>322</v>
      </c>
      <c r="F1" t="s">
        <v>323</v>
      </c>
      <c r="G1" t="s">
        <v>324</v>
      </c>
      <c r="H1" t="s">
        <v>325</v>
      </c>
      <c r="I1" t="s">
        <v>326</v>
      </c>
    </row>
    <row r="2" spans="1:9" x14ac:dyDescent="0.2">
      <c r="A2" t="s">
        <v>337</v>
      </c>
      <c r="B2" t="s">
        <v>328</v>
      </c>
      <c r="D2" t="s">
        <v>329</v>
      </c>
      <c r="E2">
        <v>345</v>
      </c>
      <c r="F2" t="s">
        <v>330</v>
      </c>
      <c r="G2" t="s">
        <v>330</v>
      </c>
      <c r="H2" t="s">
        <v>330</v>
      </c>
      <c r="I2" t="s">
        <v>330</v>
      </c>
    </row>
    <row r="3" spans="1:9" x14ac:dyDescent="0.2">
      <c r="A3" t="s">
        <v>338</v>
      </c>
      <c r="B3" t="s">
        <v>328</v>
      </c>
      <c r="D3" t="s">
        <v>329</v>
      </c>
      <c r="E3">
        <v>345</v>
      </c>
      <c r="F3" t="s">
        <v>330</v>
      </c>
      <c r="G3" t="s">
        <v>330</v>
      </c>
      <c r="H3" t="s">
        <v>330</v>
      </c>
      <c r="I3" t="s">
        <v>330</v>
      </c>
    </row>
    <row r="4" spans="1:9" x14ac:dyDescent="0.2">
      <c r="A4" t="s">
        <v>339</v>
      </c>
      <c r="B4" t="s">
        <v>328</v>
      </c>
      <c r="D4" t="s">
        <v>329</v>
      </c>
      <c r="E4">
        <v>476</v>
      </c>
      <c r="F4" t="s">
        <v>330</v>
      </c>
      <c r="G4" t="s">
        <v>330</v>
      </c>
      <c r="H4" t="s">
        <v>330</v>
      </c>
      <c r="I4" t="s">
        <v>330</v>
      </c>
    </row>
    <row r="5" spans="1:9" x14ac:dyDescent="0.2">
      <c r="A5" t="s">
        <v>340</v>
      </c>
      <c r="B5" t="s">
        <v>328</v>
      </c>
      <c r="D5" t="s">
        <v>329</v>
      </c>
      <c r="E5">
        <v>476</v>
      </c>
      <c r="F5" t="s">
        <v>330</v>
      </c>
      <c r="G5" t="s">
        <v>330</v>
      </c>
      <c r="H5" t="s">
        <v>330</v>
      </c>
      <c r="I5" t="s">
        <v>330</v>
      </c>
    </row>
    <row r="6" spans="1:9" x14ac:dyDescent="0.2">
      <c r="A6" t="s">
        <v>349</v>
      </c>
      <c r="B6" t="s">
        <v>328</v>
      </c>
      <c r="D6" t="s">
        <v>329</v>
      </c>
      <c r="E6">
        <v>477</v>
      </c>
      <c r="F6" t="s">
        <v>330</v>
      </c>
      <c r="G6" t="s">
        <v>330</v>
      </c>
      <c r="H6" t="s">
        <v>330</v>
      </c>
      <c r="I6" t="s">
        <v>330</v>
      </c>
    </row>
    <row r="7" spans="1:9" x14ac:dyDescent="0.2">
      <c r="A7" t="s">
        <v>350</v>
      </c>
      <c r="B7" t="s">
        <v>328</v>
      </c>
      <c r="D7" t="s">
        <v>329</v>
      </c>
      <c r="E7">
        <v>477</v>
      </c>
      <c r="F7" t="s">
        <v>330</v>
      </c>
      <c r="G7" t="s">
        <v>330</v>
      </c>
      <c r="H7" t="s">
        <v>330</v>
      </c>
      <c r="I7" t="s">
        <v>330</v>
      </c>
    </row>
    <row r="8" spans="1:9" x14ac:dyDescent="0.2">
      <c r="A8" t="s">
        <v>351</v>
      </c>
      <c r="B8" t="s">
        <v>328</v>
      </c>
      <c r="D8" t="s">
        <v>329</v>
      </c>
      <c r="E8">
        <v>488</v>
      </c>
      <c r="F8" t="s">
        <v>330</v>
      </c>
      <c r="G8" t="s">
        <v>330</v>
      </c>
      <c r="H8" t="s">
        <v>330</v>
      </c>
      <c r="I8" t="s">
        <v>330</v>
      </c>
    </row>
    <row r="9" spans="1:9" x14ac:dyDescent="0.2">
      <c r="A9" t="s">
        <v>352</v>
      </c>
      <c r="B9" t="s">
        <v>328</v>
      </c>
      <c r="D9" t="s">
        <v>329</v>
      </c>
      <c r="E9">
        <v>488</v>
      </c>
      <c r="F9" t="s">
        <v>330</v>
      </c>
      <c r="G9" t="s">
        <v>330</v>
      </c>
      <c r="H9" t="s">
        <v>330</v>
      </c>
      <c r="I9" t="s">
        <v>330</v>
      </c>
    </row>
    <row r="10" spans="1:9" x14ac:dyDescent="0.2">
      <c r="A10" t="s">
        <v>361</v>
      </c>
      <c r="B10" t="s">
        <v>328</v>
      </c>
      <c r="D10" t="s">
        <v>329</v>
      </c>
      <c r="E10">
        <v>489</v>
      </c>
      <c r="F10" t="s">
        <v>330</v>
      </c>
      <c r="G10" t="s">
        <v>330</v>
      </c>
      <c r="H10" t="s">
        <v>330</v>
      </c>
      <c r="I10" t="s">
        <v>330</v>
      </c>
    </row>
    <row r="11" spans="1:9" x14ac:dyDescent="0.2">
      <c r="A11" t="s">
        <v>362</v>
      </c>
      <c r="B11" t="s">
        <v>328</v>
      </c>
      <c r="D11" t="s">
        <v>329</v>
      </c>
      <c r="E11">
        <v>489</v>
      </c>
      <c r="F11" t="s">
        <v>330</v>
      </c>
      <c r="G11" t="s">
        <v>330</v>
      </c>
      <c r="H11" t="s">
        <v>330</v>
      </c>
      <c r="I11" t="s">
        <v>330</v>
      </c>
    </row>
    <row r="12" spans="1:9" x14ac:dyDescent="0.2">
      <c r="A12" t="s">
        <v>363</v>
      </c>
      <c r="B12" t="s">
        <v>328</v>
      </c>
      <c r="D12" t="s">
        <v>329</v>
      </c>
      <c r="E12">
        <v>490</v>
      </c>
      <c r="F12" t="s">
        <v>330</v>
      </c>
      <c r="G12" t="s">
        <v>330</v>
      </c>
      <c r="H12" t="s">
        <v>330</v>
      </c>
      <c r="I12" t="s">
        <v>330</v>
      </c>
    </row>
    <row r="13" spans="1:9" x14ac:dyDescent="0.2">
      <c r="A13" t="s">
        <v>364</v>
      </c>
      <c r="B13" t="s">
        <v>328</v>
      </c>
      <c r="D13" t="s">
        <v>329</v>
      </c>
      <c r="E13">
        <v>490</v>
      </c>
      <c r="F13" t="s">
        <v>330</v>
      </c>
      <c r="G13" t="s">
        <v>330</v>
      </c>
      <c r="H13" t="s">
        <v>330</v>
      </c>
      <c r="I13" t="s">
        <v>330</v>
      </c>
    </row>
    <row r="14" spans="1:9" x14ac:dyDescent="0.2">
      <c r="A14" t="s">
        <v>373</v>
      </c>
      <c r="B14" t="s">
        <v>328</v>
      </c>
      <c r="D14" t="s">
        <v>329</v>
      </c>
      <c r="E14">
        <v>527</v>
      </c>
      <c r="F14" t="s">
        <v>330</v>
      </c>
      <c r="G14" t="s">
        <v>330</v>
      </c>
      <c r="H14" t="s">
        <v>330</v>
      </c>
      <c r="I14" t="s">
        <v>330</v>
      </c>
    </row>
    <row r="15" spans="1:9" x14ac:dyDescent="0.2">
      <c r="A15" t="s">
        <v>374</v>
      </c>
      <c r="B15" t="s">
        <v>328</v>
      </c>
      <c r="D15" t="s">
        <v>329</v>
      </c>
      <c r="E15">
        <v>527</v>
      </c>
      <c r="F15" t="s">
        <v>330</v>
      </c>
      <c r="G15" t="s">
        <v>330</v>
      </c>
      <c r="H15" t="s">
        <v>330</v>
      </c>
      <c r="I15" t="s">
        <v>330</v>
      </c>
    </row>
    <row r="16" spans="1:9" x14ac:dyDescent="0.2">
      <c r="A16" t="s">
        <v>375</v>
      </c>
      <c r="B16" t="s">
        <v>328</v>
      </c>
      <c r="D16" t="s">
        <v>329</v>
      </c>
      <c r="E16">
        <v>529</v>
      </c>
      <c r="F16" t="s">
        <v>330</v>
      </c>
      <c r="G16" t="s">
        <v>330</v>
      </c>
      <c r="H16" t="s">
        <v>330</v>
      </c>
      <c r="I16" t="s">
        <v>330</v>
      </c>
    </row>
    <row r="17" spans="1:9" x14ac:dyDescent="0.2">
      <c r="A17" t="s">
        <v>376</v>
      </c>
      <c r="B17" t="s">
        <v>328</v>
      </c>
      <c r="D17" t="s">
        <v>329</v>
      </c>
      <c r="E17">
        <v>529</v>
      </c>
      <c r="F17" t="s">
        <v>330</v>
      </c>
      <c r="G17" t="s">
        <v>330</v>
      </c>
      <c r="H17" t="s">
        <v>330</v>
      </c>
      <c r="I17" t="s">
        <v>330</v>
      </c>
    </row>
    <row r="18" spans="1:9" x14ac:dyDescent="0.2">
      <c r="A18" t="s">
        <v>385</v>
      </c>
      <c r="B18" t="s">
        <v>328</v>
      </c>
      <c r="D18" t="s">
        <v>329</v>
      </c>
      <c r="E18">
        <v>564</v>
      </c>
      <c r="F18" t="s">
        <v>330</v>
      </c>
      <c r="G18" t="s">
        <v>330</v>
      </c>
      <c r="H18" t="s">
        <v>330</v>
      </c>
      <c r="I18" t="s">
        <v>330</v>
      </c>
    </row>
    <row r="19" spans="1:9" x14ac:dyDescent="0.2">
      <c r="A19" t="s">
        <v>386</v>
      </c>
      <c r="B19" t="s">
        <v>328</v>
      </c>
      <c r="D19" t="s">
        <v>329</v>
      </c>
      <c r="E19">
        <v>564</v>
      </c>
      <c r="F19" t="s">
        <v>330</v>
      </c>
      <c r="G19" t="s">
        <v>330</v>
      </c>
      <c r="H19" t="s">
        <v>330</v>
      </c>
      <c r="I19" t="s">
        <v>330</v>
      </c>
    </row>
    <row r="20" spans="1:9" x14ac:dyDescent="0.2">
      <c r="A20" t="s">
        <v>387</v>
      </c>
      <c r="B20" t="s">
        <v>328</v>
      </c>
      <c r="D20" t="s">
        <v>329</v>
      </c>
      <c r="E20">
        <v>565</v>
      </c>
      <c r="F20" t="s">
        <v>330</v>
      </c>
      <c r="G20" t="s">
        <v>330</v>
      </c>
      <c r="H20" t="s">
        <v>330</v>
      </c>
      <c r="I20" t="s">
        <v>330</v>
      </c>
    </row>
    <row r="21" spans="1:9" x14ac:dyDescent="0.2">
      <c r="A21" t="s">
        <v>388</v>
      </c>
      <c r="B21" t="s">
        <v>328</v>
      </c>
      <c r="D21" t="s">
        <v>329</v>
      </c>
      <c r="E21">
        <v>565</v>
      </c>
      <c r="F21" t="s">
        <v>330</v>
      </c>
      <c r="G21" t="s">
        <v>330</v>
      </c>
      <c r="H21" t="s">
        <v>330</v>
      </c>
      <c r="I21" t="s">
        <v>330</v>
      </c>
    </row>
    <row r="22" spans="1:9" x14ac:dyDescent="0.2">
      <c r="A22" t="s">
        <v>397</v>
      </c>
      <c r="B22" t="s">
        <v>328</v>
      </c>
      <c r="D22" t="s">
        <v>329</v>
      </c>
      <c r="E22" t="s">
        <v>434</v>
      </c>
      <c r="F22" t="s">
        <v>330</v>
      </c>
      <c r="G22" t="s">
        <v>330</v>
      </c>
      <c r="H22" t="s">
        <v>330</v>
      </c>
      <c r="I22" t="s">
        <v>330</v>
      </c>
    </row>
    <row r="23" spans="1:9" x14ac:dyDescent="0.2">
      <c r="A23" t="s">
        <v>398</v>
      </c>
      <c r="B23" t="s">
        <v>328</v>
      </c>
      <c r="D23" t="s">
        <v>329</v>
      </c>
      <c r="E23" t="s">
        <v>434</v>
      </c>
      <c r="F23" t="s">
        <v>330</v>
      </c>
      <c r="G23" t="s">
        <v>330</v>
      </c>
      <c r="H23" t="s">
        <v>330</v>
      </c>
      <c r="I23" t="s">
        <v>330</v>
      </c>
    </row>
    <row r="24" spans="1:9" x14ac:dyDescent="0.2">
      <c r="A24" t="s">
        <v>399</v>
      </c>
      <c r="B24" t="s">
        <v>328</v>
      </c>
      <c r="D24" t="s">
        <v>329</v>
      </c>
      <c r="E24" t="s">
        <v>435</v>
      </c>
      <c r="F24" t="s">
        <v>330</v>
      </c>
      <c r="G24" t="s">
        <v>330</v>
      </c>
      <c r="H24" t="s">
        <v>330</v>
      </c>
      <c r="I24" t="s">
        <v>330</v>
      </c>
    </row>
    <row r="25" spans="1:9" x14ac:dyDescent="0.2">
      <c r="A25" t="s">
        <v>400</v>
      </c>
      <c r="B25" t="s">
        <v>328</v>
      </c>
      <c r="D25" t="s">
        <v>329</v>
      </c>
      <c r="E25" t="s">
        <v>435</v>
      </c>
      <c r="F25" t="s">
        <v>330</v>
      </c>
      <c r="G25" t="s">
        <v>330</v>
      </c>
      <c r="H25" t="s">
        <v>330</v>
      </c>
      <c r="I25" t="s">
        <v>330</v>
      </c>
    </row>
    <row r="26" spans="1:9" x14ac:dyDescent="0.2">
      <c r="A26" t="s">
        <v>410</v>
      </c>
      <c r="B26" t="s">
        <v>328</v>
      </c>
      <c r="D26" t="s">
        <v>412</v>
      </c>
      <c r="E26" t="s">
        <v>412</v>
      </c>
      <c r="F26" t="s">
        <v>330</v>
      </c>
      <c r="G26" t="s">
        <v>330</v>
      </c>
      <c r="H26" t="s">
        <v>330</v>
      </c>
      <c r="I26" t="s">
        <v>330</v>
      </c>
    </row>
    <row r="27" spans="1:9" x14ac:dyDescent="0.2">
      <c r="A27" t="s">
        <v>411</v>
      </c>
      <c r="B27" t="s">
        <v>328</v>
      </c>
      <c r="D27" t="s">
        <v>412</v>
      </c>
      <c r="E27" t="s">
        <v>412</v>
      </c>
      <c r="F27" t="s">
        <v>330</v>
      </c>
      <c r="G27" t="s">
        <v>330</v>
      </c>
      <c r="H27" t="s">
        <v>330</v>
      </c>
      <c r="I27" t="s">
        <v>330</v>
      </c>
    </row>
    <row r="28" spans="1:9" x14ac:dyDescent="0.2">
      <c r="A28" t="s">
        <v>413</v>
      </c>
      <c r="B28" t="s">
        <v>328</v>
      </c>
      <c r="D28" t="s">
        <v>415</v>
      </c>
      <c r="E28" t="s">
        <v>430</v>
      </c>
      <c r="F28">
        <v>76.400000000000006</v>
      </c>
      <c r="G28">
        <v>365.34</v>
      </c>
      <c r="H28">
        <v>76</v>
      </c>
      <c r="I28">
        <v>88.6</v>
      </c>
    </row>
    <row r="29" spans="1:9" x14ac:dyDescent="0.2">
      <c r="A29" t="s">
        <v>414</v>
      </c>
      <c r="B29" t="s">
        <v>328</v>
      </c>
      <c r="D29" t="s">
        <v>415</v>
      </c>
      <c r="E29" t="s">
        <v>430</v>
      </c>
      <c r="F29">
        <v>76.599999999999994</v>
      </c>
      <c r="G29">
        <v>382.45</v>
      </c>
      <c r="H29">
        <v>76</v>
      </c>
      <c r="I29">
        <v>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ECC12-266C-E048-A399-29541240FC23}">
  <dimension ref="A1:AT31"/>
  <sheetViews>
    <sheetView workbookViewId="0">
      <selection activeCell="AB22" sqref="AB22"/>
    </sheetView>
  </sheetViews>
  <sheetFormatPr baseColWidth="10" defaultRowHeight="16" x14ac:dyDescent="0.2"/>
  <cols>
    <col min="2" max="2" width="0" hidden="1" customWidth="1"/>
    <col min="3" max="3" width="16" customWidth="1"/>
    <col min="4" max="4" width="15.6640625" customWidth="1"/>
    <col min="6" max="9" width="0" hidden="1" customWidth="1"/>
    <col min="13" max="18" width="0" hidden="1" customWidth="1"/>
    <col min="20" max="22" width="0" hidden="1" customWidth="1"/>
  </cols>
  <sheetData>
    <row r="1" spans="1:46" ht="108" x14ac:dyDescent="0.2">
      <c r="A1" s="40" t="s">
        <v>243</v>
      </c>
      <c r="B1" s="40" t="s">
        <v>89</v>
      </c>
      <c r="C1" s="40" t="s">
        <v>18</v>
      </c>
      <c r="D1" s="40" t="s">
        <v>90</v>
      </c>
      <c r="E1" s="40" t="s">
        <v>8</v>
      </c>
      <c r="F1" s="41" t="s">
        <v>198</v>
      </c>
      <c r="G1" s="40" t="s">
        <v>199</v>
      </c>
      <c r="H1" s="40" t="s">
        <v>200</v>
      </c>
      <c r="I1" s="40" t="s">
        <v>269</v>
      </c>
      <c r="J1" s="40" t="s">
        <v>254</v>
      </c>
      <c r="K1" s="40" t="s">
        <v>241</v>
      </c>
      <c r="L1" s="40" t="s">
        <v>10</v>
      </c>
      <c r="M1" s="199" t="s">
        <v>230</v>
      </c>
      <c r="N1" s="40" t="s">
        <v>231</v>
      </c>
      <c r="O1" s="40" t="s">
        <v>229</v>
      </c>
      <c r="P1" s="40" t="s">
        <v>228</v>
      </c>
      <c r="Q1" s="40" t="s">
        <v>246</v>
      </c>
      <c r="R1" s="40" t="s">
        <v>245</v>
      </c>
      <c r="S1" s="40" t="s">
        <v>17</v>
      </c>
      <c r="T1" s="40" t="s">
        <v>88</v>
      </c>
      <c r="U1" s="40" t="s">
        <v>83</v>
      </c>
      <c r="V1" s="210" t="s">
        <v>250</v>
      </c>
      <c r="W1" s="135" t="s">
        <v>252</v>
      </c>
      <c r="X1" s="119" t="s">
        <v>277</v>
      </c>
      <c r="Y1" s="119" t="s">
        <v>278</v>
      </c>
      <c r="Z1" s="127" t="s">
        <v>282</v>
      </c>
    </row>
    <row r="2" spans="1:46" ht="17" x14ac:dyDescent="0.2">
      <c r="A2" s="173">
        <v>42879</v>
      </c>
      <c r="B2" s="48" t="s">
        <v>105</v>
      </c>
      <c r="C2" s="48" t="s">
        <v>37</v>
      </c>
      <c r="D2" s="48" t="s">
        <v>96</v>
      </c>
      <c r="E2" s="50" t="s">
        <v>130</v>
      </c>
      <c r="F2" s="48"/>
      <c r="G2" s="50"/>
      <c r="H2" s="50"/>
      <c r="I2" s="62">
        <v>43665</v>
      </c>
      <c r="J2" s="50">
        <v>401</v>
      </c>
      <c r="K2" s="50">
        <v>1</v>
      </c>
      <c r="L2" s="49">
        <v>100</v>
      </c>
      <c r="M2" s="200">
        <v>43665</v>
      </c>
      <c r="N2" s="49">
        <v>1</v>
      </c>
      <c r="O2" s="62">
        <v>43670</v>
      </c>
      <c r="P2" s="49">
        <v>1</v>
      </c>
      <c r="Q2" s="49">
        <f>1000-500</f>
        <v>500</v>
      </c>
      <c r="R2" s="49">
        <f>100-1</f>
        <v>99</v>
      </c>
      <c r="S2" s="92">
        <v>52</v>
      </c>
      <c r="T2" s="100">
        <f>S2*R2</f>
        <v>5148</v>
      </c>
      <c r="U2" s="83">
        <f>500/S2</f>
        <v>9.615384615384615</v>
      </c>
      <c r="V2" s="216">
        <f>S2*5</f>
        <v>260</v>
      </c>
      <c r="W2" s="100">
        <v>50</v>
      </c>
      <c r="X2" s="78">
        <f>W2*S2/1000</f>
        <v>2.6</v>
      </c>
      <c r="Y2" s="255">
        <v>43677</v>
      </c>
      <c r="Z2" s="92">
        <v>93.4</v>
      </c>
      <c r="AD2" s="245"/>
      <c r="AE2" s="245"/>
      <c r="AF2" s="245"/>
      <c r="AG2" s="245"/>
      <c r="AH2" s="245"/>
      <c r="AI2" s="245"/>
      <c r="AJ2" s="245"/>
      <c r="AK2" s="245"/>
      <c r="AL2" s="245"/>
      <c r="AM2" s="245"/>
      <c r="AN2" s="245"/>
      <c r="AO2" s="245"/>
      <c r="AP2" s="245"/>
      <c r="AQ2" s="245"/>
      <c r="AR2" s="245"/>
      <c r="AS2" s="245"/>
      <c r="AT2" s="245"/>
    </row>
    <row r="3" spans="1:46" ht="17" x14ac:dyDescent="0.2">
      <c r="A3" s="173">
        <v>42886</v>
      </c>
      <c r="B3" s="48" t="s">
        <v>105</v>
      </c>
      <c r="C3" s="48" t="s">
        <v>37</v>
      </c>
      <c r="D3" s="48" t="s">
        <v>96</v>
      </c>
      <c r="E3" s="50" t="s">
        <v>147</v>
      </c>
      <c r="F3" s="48"/>
      <c r="G3" s="50"/>
      <c r="H3" s="50"/>
      <c r="I3" s="49"/>
      <c r="J3" s="50">
        <v>402</v>
      </c>
      <c r="K3" s="50">
        <v>1</v>
      </c>
      <c r="L3" s="49">
        <v>10</v>
      </c>
      <c r="M3" s="200">
        <v>43666</v>
      </c>
      <c r="N3" s="49">
        <v>3</v>
      </c>
      <c r="O3" s="62">
        <v>43672</v>
      </c>
      <c r="P3" s="49">
        <v>2</v>
      </c>
      <c r="Q3" s="49">
        <f>1000-500</f>
        <v>500</v>
      </c>
      <c r="R3" s="49">
        <f>75-1</f>
        <v>74</v>
      </c>
      <c r="S3" s="92">
        <v>140</v>
      </c>
      <c r="T3" s="100">
        <f>S3*R3</f>
        <v>10360</v>
      </c>
      <c r="U3" s="83">
        <f>500/S3</f>
        <v>3.5714285714285716</v>
      </c>
      <c r="V3" s="216">
        <f>S3*5</f>
        <v>700</v>
      </c>
      <c r="W3" s="100">
        <v>50</v>
      </c>
      <c r="X3" s="78">
        <f>W3*S3/1000</f>
        <v>7</v>
      </c>
      <c r="Y3" s="255">
        <v>43677</v>
      </c>
      <c r="Z3" s="92">
        <v>114</v>
      </c>
      <c r="AD3" s="245"/>
      <c r="AE3" s="245"/>
      <c r="AF3" s="245"/>
      <c r="AG3" s="245"/>
      <c r="AH3" s="245"/>
      <c r="AI3" s="245"/>
      <c r="AJ3" s="245"/>
      <c r="AK3" s="245"/>
      <c r="AL3" s="245"/>
      <c r="AM3" s="245"/>
      <c r="AN3" s="245"/>
      <c r="AO3" s="245"/>
      <c r="AP3" s="245"/>
      <c r="AQ3" s="245"/>
      <c r="AR3" s="245"/>
      <c r="AS3" s="245"/>
      <c r="AT3" s="245"/>
    </row>
    <row r="4" spans="1:46" ht="17" x14ac:dyDescent="0.2">
      <c r="A4" s="173">
        <v>42881</v>
      </c>
      <c r="B4" s="48" t="s">
        <v>112</v>
      </c>
      <c r="C4" s="48" t="s">
        <v>37</v>
      </c>
      <c r="D4" s="48" t="s">
        <v>101</v>
      </c>
      <c r="E4" s="50" t="s">
        <v>139</v>
      </c>
      <c r="F4" s="48"/>
      <c r="G4" s="50"/>
      <c r="H4" s="50"/>
      <c r="I4" s="62">
        <v>43665</v>
      </c>
      <c r="J4" s="50">
        <v>411</v>
      </c>
      <c r="K4" s="50">
        <v>1</v>
      </c>
      <c r="L4" s="49">
        <v>10</v>
      </c>
      <c r="M4" s="200">
        <v>43665</v>
      </c>
      <c r="N4" s="49">
        <v>1</v>
      </c>
      <c r="O4" s="62">
        <v>43670</v>
      </c>
      <c r="P4" s="49">
        <v>1</v>
      </c>
      <c r="Q4" s="49">
        <f t="shared" ref="Q4:Q5" si="0">1000-500</f>
        <v>500</v>
      </c>
      <c r="R4" s="49">
        <f>100-1</f>
        <v>99</v>
      </c>
      <c r="S4" s="92">
        <v>57.2</v>
      </c>
      <c r="T4" s="100">
        <f>S4*R4</f>
        <v>5662.8</v>
      </c>
      <c r="U4" s="83">
        <f>500/S4</f>
        <v>8.7412587412587417</v>
      </c>
      <c r="V4" s="216">
        <f t="shared" ref="V4:V8" si="1">S4*5</f>
        <v>286</v>
      </c>
      <c r="W4" s="100">
        <v>50</v>
      </c>
      <c r="X4" s="78">
        <f t="shared" ref="X4:X8" si="2">W4*S4/1000</f>
        <v>2.86</v>
      </c>
      <c r="Y4" s="255">
        <v>43677</v>
      </c>
      <c r="Z4" s="92">
        <v>72.599999999999994</v>
      </c>
      <c r="AA4" s="245"/>
      <c r="AB4" s="245"/>
      <c r="AC4" s="245"/>
      <c r="AD4" s="245"/>
      <c r="AE4" s="245"/>
      <c r="AF4" s="245"/>
      <c r="AG4" s="245"/>
      <c r="AH4" s="245"/>
      <c r="AI4" s="245"/>
      <c r="AJ4" s="245"/>
      <c r="AK4" s="245"/>
      <c r="AL4" s="245"/>
      <c r="AM4" s="245"/>
      <c r="AN4" s="245"/>
      <c r="AO4" s="245"/>
      <c r="AP4" s="245"/>
      <c r="AQ4" s="245"/>
      <c r="AR4" s="245"/>
      <c r="AS4" s="245"/>
      <c r="AT4" s="245"/>
    </row>
    <row r="5" spans="1:46" ht="17" x14ac:dyDescent="0.2">
      <c r="A5" s="173">
        <v>42882</v>
      </c>
      <c r="B5" s="48" t="s">
        <v>112</v>
      </c>
      <c r="C5" s="48" t="s">
        <v>37</v>
      </c>
      <c r="D5" s="48" t="s">
        <v>101</v>
      </c>
      <c r="E5" s="50" t="s">
        <v>143</v>
      </c>
      <c r="F5" s="48" t="s">
        <v>211</v>
      </c>
      <c r="G5" s="50"/>
      <c r="H5" s="50"/>
      <c r="I5" s="49"/>
      <c r="J5" s="50">
        <v>412</v>
      </c>
      <c r="K5" s="50">
        <v>1</v>
      </c>
      <c r="L5" s="49">
        <v>10</v>
      </c>
      <c r="M5" s="200">
        <v>43666</v>
      </c>
      <c r="N5" s="49">
        <v>3</v>
      </c>
      <c r="O5" s="62">
        <v>43672</v>
      </c>
      <c r="P5" s="49">
        <v>2</v>
      </c>
      <c r="Q5" s="49">
        <f t="shared" si="0"/>
        <v>500</v>
      </c>
      <c r="R5" s="49">
        <f>75-1</f>
        <v>74</v>
      </c>
      <c r="S5" s="92">
        <v>60.8</v>
      </c>
      <c r="T5" s="100">
        <f>S5*R5</f>
        <v>4499.2</v>
      </c>
      <c r="U5" s="83">
        <f>500/S5</f>
        <v>8.2236842105263168</v>
      </c>
      <c r="V5" s="216">
        <f t="shared" si="1"/>
        <v>304</v>
      </c>
      <c r="W5" s="100">
        <v>50</v>
      </c>
      <c r="X5" s="78">
        <f t="shared" si="2"/>
        <v>3.04</v>
      </c>
      <c r="Y5" s="255">
        <v>43677</v>
      </c>
      <c r="Z5" s="92">
        <v>31.2</v>
      </c>
      <c r="AA5" s="245"/>
      <c r="AD5" s="245"/>
      <c r="AE5" s="202"/>
      <c r="AF5" s="59"/>
      <c r="AG5" s="63"/>
      <c r="AH5" s="59"/>
      <c r="AI5" s="59"/>
      <c r="AJ5" s="59"/>
      <c r="AK5" s="94"/>
      <c r="AL5" s="102"/>
      <c r="AM5" s="85"/>
      <c r="AN5" s="215"/>
      <c r="AO5" s="102"/>
      <c r="AP5" s="79"/>
      <c r="AQ5" s="253"/>
      <c r="AR5" s="94"/>
      <c r="AS5" s="245"/>
      <c r="AT5" s="245"/>
    </row>
    <row r="6" spans="1:46" ht="17" x14ac:dyDescent="0.2">
      <c r="A6" s="173">
        <v>42898</v>
      </c>
      <c r="B6" s="48"/>
      <c r="C6" s="48" t="s">
        <v>37</v>
      </c>
      <c r="D6" s="48" t="s">
        <v>103</v>
      </c>
      <c r="E6" s="50" t="s">
        <v>175</v>
      </c>
      <c r="F6" s="48"/>
      <c r="G6" s="50"/>
      <c r="H6" s="50"/>
      <c r="I6" s="49"/>
      <c r="J6" s="50">
        <v>421</v>
      </c>
      <c r="K6" s="50">
        <v>1</v>
      </c>
      <c r="L6" s="49">
        <v>10</v>
      </c>
      <c r="M6" s="200"/>
      <c r="N6" s="49"/>
      <c r="O6" s="62"/>
      <c r="P6" s="49"/>
      <c r="Q6" s="49"/>
      <c r="R6" s="49"/>
      <c r="S6" s="92">
        <v>43</v>
      </c>
      <c r="T6" s="100"/>
      <c r="U6" s="83"/>
      <c r="V6" s="216"/>
      <c r="W6" s="100">
        <v>50</v>
      </c>
      <c r="X6" s="78">
        <f>W6*S6/1000</f>
        <v>2.15</v>
      </c>
      <c r="Y6" s="255">
        <v>43677</v>
      </c>
      <c r="Z6" s="92">
        <v>57.6</v>
      </c>
      <c r="AA6" s="245"/>
      <c r="AB6" s="245"/>
      <c r="AC6" s="245"/>
      <c r="AD6" s="245"/>
      <c r="AE6" s="245"/>
      <c r="AF6" s="245"/>
      <c r="AG6" s="245"/>
      <c r="AH6" s="245"/>
      <c r="AI6" s="245"/>
      <c r="AJ6" s="245"/>
      <c r="AK6" s="245"/>
      <c r="AL6" s="245"/>
      <c r="AM6" s="245"/>
      <c r="AN6" s="245"/>
      <c r="AO6" s="245"/>
      <c r="AP6" s="245"/>
      <c r="AQ6" s="245"/>
      <c r="AR6" s="245"/>
      <c r="AS6" s="245"/>
      <c r="AT6" s="245"/>
    </row>
    <row r="7" spans="1:46" ht="17" x14ac:dyDescent="0.2">
      <c r="A7" s="173">
        <v>42893</v>
      </c>
      <c r="B7" s="48" t="s">
        <v>117</v>
      </c>
      <c r="C7" s="48" t="s">
        <v>37</v>
      </c>
      <c r="D7" s="48" t="s">
        <v>93</v>
      </c>
      <c r="E7" s="50" t="s">
        <v>167</v>
      </c>
      <c r="F7" s="48"/>
      <c r="G7" s="50"/>
      <c r="H7" s="50"/>
      <c r="I7" s="62">
        <v>43666</v>
      </c>
      <c r="J7" s="50" t="s">
        <v>255</v>
      </c>
      <c r="K7" s="50">
        <v>1</v>
      </c>
      <c r="L7" s="49">
        <v>20</v>
      </c>
      <c r="M7" s="200">
        <v>43666</v>
      </c>
      <c r="N7" s="49">
        <v>2</v>
      </c>
      <c r="O7" s="62">
        <v>43675</v>
      </c>
      <c r="P7" s="49">
        <v>7</v>
      </c>
      <c r="Q7" s="49">
        <f>1000-500-250</f>
        <v>250</v>
      </c>
      <c r="R7" s="49">
        <f>60-1</f>
        <v>59</v>
      </c>
      <c r="S7" s="92">
        <v>61.2</v>
      </c>
      <c r="T7" s="100">
        <f t="shared" ref="T7:T8" si="3">S7*R7</f>
        <v>3610.8</v>
      </c>
      <c r="U7" s="83">
        <f>500/S7</f>
        <v>8.1699346405228752</v>
      </c>
      <c r="V7" s="216">
        <f t="shared" si="1"/>
        <v>306</v>
      </c>
      <c r="W7" s="100">
        <v>50</v>
      </c>
      <c r="X7" s="78">
        <f t="shared" si="2"/>
        <v>3.06</v>
      </c>
      <c r="Y7" s="255">
        <v>43677</v>
      </c>
      <c r="Z7" s="92">
        <v>83</v>
      </c>
      <c r="AA7" s="245"/>
      <c r="AB7" s="245"/>
      <c r="AC7" s="245"/>
      <c r="AD7" s="245"/>
      <c r="AE7" s="245"/>
    </row>
    <row r="8" spans="1:46" ht="17" x14ac:dyDescent="0.2">
      <c r="A8" s="173">
        <v>42903</v>
      </c>
      <c r="B8" s="48" t="s">
        <v>117</v>
      </c>
      <c r="C8" s="48" t="s">
        <v>37</v>
      </c>
      <c r="D8" s="48" t="s">
        <v>93</v>
      </c>
      <c r="E8" s="50" t="s">
        <v>188</v>
      </c>
      <c r="F8" s="48"/>
      <c r="G8" s="50"/>
      <c r="H8" s="50"/>
      <c r="I8" s="49"/>
      <c r="J8" s="50">
        <v>432</v>
      </c>
      <c r="K8" s="50">
        <v>1</v>
      </c>
      <c r="L8" s="49">
        <v>50</v>
      </c>
      <c r="M8" s="200">
        <v>43668</v>
      </c>
      <c r="N8" s="49">
        <v>4</v>
      </c>
      <c r="O8" s="62">
        <v>43672</v>
      </c>
      <c r="P8" s="49">
        <v>2</v>
      </c>
      <c r="Q8" s="49">
        <f>1000-500-250</f>
        <v>250</v>
      </c>
      <c r="R8" s="49">
        <f t="shared" ref="R8" si="4">75-1</f>
        <v>74</v>
      </c>
      <c r="S8" s="92">
        <v>47.6</v>
      </c>
      <c r="T8" s="100">
        <f t="shared" si="3"/>
        <v>3522.4</v>
      </c>
      <c r="U8" s="83">
        <f>500/S8</f>
        <v>10.504201680672269</v>
      </c>
      <c r="V8" s="216">
        <f t="shared" si="1"/>
        <v>238</v>
      </c>
      <c r="W8" s="100">
        <v>50</v>
      </c>
      <c r="X8" s="78">
        <f t="shared" si="2"/>
        <v>2.38</v>
      </c>
      <c r="Y8" s="255">
        <v>43677</v>
      </c>
      <c r="Z8" s="92">
        <v>74</v>
      </c>
    </row>
    <row r="9" spans="1:46" ht="17" x14ac:dyDescent="0.2">
      <c r="A9" s="173">
        <v>42880</v>
      </c>
      <c r="B9" s="48" t="s">
        <v>110</v>
      </c>
      <c r="C9" s="48" t="s">
        <v>75</v>
      </c>
      <c r="D9" s="48" t="s">
        <v>96</v>
      </c>
      <c r="E9" s="50" t="s">
        <v>136</v>
      </c>
      <c r="F9" s="48"/>
      <c r="G9" s="50"/>
      <c r="H9" s="50"/>
      <c r="I9" s="62">
        <v>43665</v>
      </c>
      <c r="J9" s="50">
        <v>441</v>
      </c>
      <c r="K9" s="50">
        <v>1</v>
      </c>
      <c r="L9" s="49">
        <v>70</v>
      </c>
      <c r="M9" s="200">
        <v>43665</v>
      </c>
      <c r="N9" s="49">
        <v>1</v>
      </c>
      <c r="O9" s="62">
        <v>43670</v>
      </c>
      <c r="P9" s="49">
        <v>1</v>
      </c>
      <c r="Q9" s="49">
        <f>1000-500</f>
        <v>500</v>
      </c>
      <c r="R9" s="49">
        <f>100-1</f>
        <v>99</v>
      </c>
      <c r="S9" s="92">
        <v>46</v>
      </c>
      <c r="T9" s="100">
        <f>S9*R9</f>
        <v>4554</v>
      </c>
      <c r="U9" s="83">
        <f>500/S9</f>
        <v>10.869565217391305</v>
      </c>
      <c r="V9" s="216">
        <f>S9*5</f>
        <v>230</v>
      </c>
      <c r="W9" s="100">
        <v>50</v>
      </c>
      <c r="X9" s="78">
        <f>W9*S9/1000</f>
        <v>2.2999999999999998</v>
      </c>
      <c r="Y9" s="255">
        <v>43677</v>
      </c>
      <c r="Z9" s="92">
        <v>16.2</v>
      </c>
    </row>
    <row r="10" spans="1:46" ht="17" x14ac:dyDescent="0.2">
      <c r="A10" s="173">
        <v>42889</v>
      </c>
      <c r="B10" s="48" t="s">
        <v>110</v>
      </c>
      <c r="C10" s="48" t="s">
        <v>75</v>
      </c>
      <c r="D10" s="48" t="s">
        <v>96</v>
      </c>
      <c r="E10" s="50" t="s">
        <v>154</v>
      </c>
      <c r="F10" s="48"/>
      <c r="G10" s="50"/>
      <c r="H10" s="50"/>
      <c r="I10" s="49"/>
      <c r="J10" s="50" t="s">
        <v>257</v>
      </c>
      <c r="K10" s="50">
        <v>1</v>
      </c>
      <c r="L10" s="49">
        <v>80</v>
      </c>
      <c r="M10" s="200">
        <v>43666</v>
      </c>
      <c r="N10" s="49">
        <v>3</v>
      </c>
      <c r="O10" s="62">
        <v>43675</v>
      </c>
      <c r="P10" s="49">
        <v>7</v>
      </c>
      <c r="Q10" s="49">
        <f>1000-500-250</f>
        <v>250</v>
      </c>
      <c r="R10" s="49">
        <f>60-1</f>
        <v>59</v>
      </c>
      <c r="S10" s="92">
        <v>56.2</v>
      </c>
      <c r="T10" s="100">
        <f t="shared" ref="T10" si="5">S10*R10</f>
        <v>3315.8</v>
      </c>
      <c r="U10" s="83">
        <f t="shared" ref="U10" si="6">500/S10</f>
        <v>8.8967971530249113</v>
      </c>
      <c r="V10" s="216">
        <f t="shared" ref="V10:V16" si="7">S10*5</f>
        <v>281</v>
      </c>
      <c r="W10" s="100">
        <v>50</v>
      </c>
      <c r="X10" s="78">
        <f t="shared" ref="X10:X16" si="8">W10*S10/1000</f>
        <v>2.81</v>
      </c>
      <c r="Y10" s="255">
        <v>43677</v>
      </c>
      <c r="Z10" s="92">
        <v>69.8</v>
      </c>
    </row>
    <row r="11" spans="1:46" ht="17" x14ac:dyDescent="0.2">
      <c r="A11" s="173">
        <v>42879</v>
      </c>
      <c r="B11" s="48" t="s">
        <v>106</v>
      </c>
      <c r="C11" s="48" t="s">
        <v>75</v>
      </c>
      <c r="D11" s="48" t="s">
        <v>101</v>
      </c>
      <c r="E11" s="50" t="s">
        <v>132</v>
      </c>
      <c r="F11" s="48"/>
      <c r="G11" s="50"/>
      <c r="H11" s="50"/>
      <c r="I11" s="62">
        <v>43665</v>
      </c>
      <c r="J11" s="50">
        <v>451</v>
      </c>
      <c r="K11" s="50">
        <v>1</v>
      </c>
      <c r="L11" s="49">
        <v>70</v>
      </c>
      <c r="M11" s="200">
        <v>43665</v>
      </c>
      <c r="N11" s="49">
        <v>1</v>
      </c>
      <c r="O11" s="116">
        <v>43670</v>
      </c>
      <c r="P11" s="49">
        <v>1</v>
      </c>
      <c r="Q11" s="49">
        <f t="shared" ref="Q11" si="9">1000-500</f>
        <v>500</v>
      </c>
      <c r="R11" s="49">
        <f>100-1</f>
        <v>99</v>
      </c>
      <c r="S11" s="92">
        <v>68.400000000000006</v>
      </c>
      <c r="T11" s="100">
        <f>S11*R11</f>
        <v>6771.6</v>
      </c>
      <c r="U11" s="83">
        <f>500/S11</f>
        <v>7.3099415204678353</v>
      </c>
      <c r="V11" s="216">
        <f t="shared" si="7"/>
        <v>342</v>
      </c>
      <c r="W11" s="100">
        <v>50</v>
      </c>
      <c r="X11" s="78">
        <f t="shared" si="8"/>
        <v>3.4200000000000004</v>
      </c>
      <c r="Y11" s="255">
        <v>43677</v>
      </c>
      <c r="Z11" s="92">
        <v>68.400000000000006</v>
      </c>
    </row>
    <row r="12" spans="1:46" ht="17" x14ac:dyDescent="0.2">
      <c r="A12" s="173">
        <v>42879</v>
      </c>
      <c r="B12" s="48" t="s">
        <v>108</v>
      </c>
      <c r="C12" s="48" t="s">
        <v>75</v>
      </c>
      <c r="D12" s="48" t="s">
        <v>101</v>
      </c>
      <c r="E12" s="50" t="s">
        <v>134</v>
      </c>
      <c r="F12" s="48"/>
      <c r="G12" s="50"/>
      <c r="H12" s="50"/>
      <c r="I12" s="49"/>
      <c r="J12" s="50" t="s">
        <v>259</v>
      </c>
      <c r="K12" s="50">
        <v>1</v>
      </c>
      <c r="L12" s="49">
        <v>80</v>
      </c>
      <c r="M12" s="200">
        <v>43666</v>
      </c>
      <c r="N12" s="49">
        <v>3</v>
      </c>
      <c r="O12" s="62">
        <v>43675</v>
      </c>
      <c r="P12" s="49">
        <v>7</v>
      </c>
      <c r="Q12" s="49">
        <f>1000-500-250</f>
        <v>250</v>
      </c>
      <c r="R12" s="49">
        <f>60-1</f>
        <v>59</v>
      </c>
      <c r="S12" s="92">
        <v>48.4</v>
      </c>
      <c r="T12" s="100">
        <f>S12*R12</f>
        <v>2855.6</v>
      </c>
      <c r="U12" s="83">
        <f>500/S12</f>
        <v>10.330578512396695</v>
      </c>
      <c r="V12" s="216">
        <f t="shared" si="7"/>
        <v>242</v>
      </c>
      <c r="W12" s="100">
        <v>50</v>
      </c>
      <c r="X12" s="78">
        <f t="shared" si="8"/>
        <v>2.42</v>
      </c>
      <c r="Y12" s="255">
        <v>43677</v>
      </c>
      <c r="Z12" s="92">
        <v>97.2</v>
      </c>
    </row>
    <row r="13" spans="1:46" ht="17" x14ac:dyDescent="0.2">
      <c r="A13" s="173">
        <v>42881</v>
      </c>
      <c r="B13" s="48" t="s">
        <v>111</v>
      </c>
      <c r="C13" s="48" t="s">
        <v>75</v>
      </c>
      <c r="D13" s="48" t="s">
        <v>103</v>
      </c>
      <c r="E13" s="50" t="s">
        <v>138</v>
      </c>
      <c r="F13" s="48"/>
      <c r="G13" s="50"/>
      <c r="H13" s="50"/>
      <c r="I13" s="62"/>
      <c r="J13" s="50" t="s">
        <v>260</v>
      </c>
      <c r="K13" s="50">
        <v>1</v>
      </c>
      <c r="L13" s="49">
        <v>100</v>
      </c>
      <c r="M13" s="200">
        <v>43666</v>
      </c>
      <c r="N13" s="49">
        <v>2</v>
      </c>
      <c r="O13" s="62">
        <v>43675</v>
      </c>
      <c r="P13" s="49">
        <v>7</v>
      </c>
      <c r="Q13" s="49">
        <f>1000-500-250</f>
        <v>250</v>
      </c>
      <c r="R13" s="49">
        <f>60-1</f>
        <v>59</v>
      </c>
      <c r="S13" s="92">
        <v>54</v>
      </c>
      <c r="T13" s="100">
        <f>S13*R13</f>
        <v>3186</v>
      </c>
      <c r="U13" s="83">
        <f>500/S13</f>
        <v>9.2592592592592595</v>
      </c>
      <c r="V13" s="216">
        <f t="shared" si="7"/>
        <v>270</v>
      </c>
      <c r="W13" s="100">
        <v>50</v>
      </c>
      <c r="X13" s="78">
        <f t="shared" si="8"/>
        <v>2.7</v>
      </c>
      <c r="Y13" s="255">
        <v>43677</v>
      </c>
      <c r="Z13" s="92">
        <v>84</v>
      </c>
    </row>
    <row r="14" spans="1:46" ht="17" x14ac:dyDescent="0.2">
      <c r="A14" s="173">
        <v>42884</v>
      </c>
      <c r="B14" s="48" t="s">
        <v>113</v>
      </c>
      <c r="C14" s="48" t="s">
        <v>75</v>
      </c>
      <c r="D14" s="48" t="s">
        <v>103</v>
      </c>
      <c r="E14" s="50" t="s">
        <v>145</v>
      </c>
      <c r="F14" s="48"/>
      <c r="G14" s="50"/>
      <c r="H14" s="50"/>
      <c r="I14" s="49"/>
      <c r="J14" s="50" t="s">
        <v>261</v>
      </c>
      <c r="K14" s="50">
        <v>1</v>
      </c>
      <c r="L14" s="49">
        <v>60</v>
      </c>
      <c r="M14" s="200">
        <v>43668</v>
      </c>
      <c r="N14" s="49">
        <v>4</v>
      </c>
      <c r="O14" s="62">
        <v>43675</v>
      </c>
      <c r="P14" s="49">
        <v>7</v>
      </c>
      <c r="Q14" s="49">
        <f>1000-500-250</f>
        <v>250</v>
      </c>
      <c r="R14" s="49">
        <f>60-1</f>
        <v>59</v>
      </c>
      <c r="S14" s="92">
        <v>69.8</v>
      </c>
      <c r="T14" s="100">
        <f>S14*R14</f>
        <v>4118.2</v>
      </c>
      <c r="U14" s="83">
        <f>500/S14</f>
        <v>7.1633237822349569</v>
      </c>
      <c r="V14" s="216">
        <f t="shared" si="7"/>
        <v>349</v>
      </c>
      <c r="W14" s="100">
        <v>50</v>
      </c>
      <c r="X14" s="78">
        <f t="shared" si="8"/>
        <v>3.49</v>
      </c>
      <c r="Y14" s="255">
        <v>43677</v>
      </c>
      <c r="Z14" s="92">
        <v>106</v>
      </c>
    </row>
    <row r="15" spans="1:46" ht="17" x14ac:dyDescent="0.2">
      <c r="A15" s="173">
        <v>42880</v>
      </c>
      <c r="B15" s="48" t="s">
        <v>109</v>
      </c>
      <c r="C15" s="48" t="s">
        <v>75</v>
      </c>
      <c r="D15" s="48" t="s">
        <v>93</v>
      </c>
      <c r="E15" s="50" t="s">
        <v>135</v>
      </c>
      <c r="F15" s="48"/>
      <c r="G15" s="50"/>
      <c r="H15" s="50"/>
      <c r="I15" s="49"/>
      <c r="J15" s="50" t="s">
        <v>262</v>
      </c>
      <c r="K15" s="50">
        <v>1</v>
      </c>
      <c r="L15" s="49">
        <v>100</v>
      </c>
      <c r="M15" s="200">
        <v>43666</v>
      </c>
      <c r="N15" s="49">
        <v>2</v>
      </c>
      <c r="O15" s="62">
        <v>43675</v>
      </c>
      <c r="P15" s="49">
        <v>7</v>
      </c>
      <c r="Q15" s="49">
        <f>1000-500-250</f>
        <v>250</v>
      </c>
      <c r="R15" s="49">
        <f>60-1</f>
        <v>59</v>
      </c>
      <c r="S15" s="92">
        <v>71</v>
      </c>
      <c r="T15" s="100">
        <f>S15*R15</f>
        <v>4189</v>
      </c>
      <c r="U15" s="83">
        <f>500/S15</f>
        <v>7.042253521126761</v>
      </c>
      <c r="V15" s="216">
        <f t="shared" si="7"/>
        <v>355</v>
      </c>
      <c r="W15" s="100">
        <v>50</v>
      </c>
      <c r="X15" s="78">
        <f t="shared" si="8"/>
        <v>3.55</v>
      </c>
      <c r="Y15" s="255">
        <v>43677</v>
      </c>
      <c r="Z15" s="92">
        <v>108</v>
      </c>
    </row>
    <row r="16" spans="1:46" ht="17" x14ac:dyDescent="0.2">
      <c r="A16" s="173">
        <v>42881</v>
      </c>
      <c r="B16" s="48" t="s">
        <v>109</v>
      </c>
      <c r="C16" s="48" t="s">
        <v>75</v>
      </c>
      <c r="D16" s="48" t="s">
        <v>93</v>
      </c>
      <c r="E16" s="50" t="s">
        <v>137</v>
      </c>
      <c r="F16" s="48"/>
      <c r="G16" s="50"/>
      <c r="H16" s="50"/>
      <c r="I16" s="49"/>
      <c r="J16" s="50" t="s">
        <v>263</v>
      </c>
      <c r="K16" s="50">
        <v>1</v>
      </c>
      <c r="L16" s="49">
        <v>70</v>
      </c>
      <c r="M16" s="200">
        <v>43668</v>
      </c>
      <c r="N16" s="49">
        <v>4</v>
      </c>
      <c r="O16" s="62">
        <v>43675</v>
      </c>
      <c r="P16" s="49">
        <v>7</v>
      </c>
      <c r="Q16" s="49">
        <f>1000-500-250</f>
        <v>250</v>
      </c>
      <c r="R16" s="49">
        <f>60-1</f>
        <v>59</v>
      </c>
      <c r="S16" s="92">
        <v>64</v>
      </c>
      <c r="T16" s="100">
        <f>S16*R16</f>
        <v>3776</v>
      </c>
      <c r="U16" s="83">
        <f>500/S16</f>
        <v>7.8125</v>
      </c>
      <c r="V16" s="216">
        <f t="shared" si="7"/>
        <v>320</v>
      </c>
      <c r="W16" s="100">
        <v>50</v>
      </c>
      <c r="X16" s="78">
        <f t="shared" si="8"/>
        <v>3.2</v>
      </c>
      <c r="Y16" s="255">
        <v>43677</v>
      </c>
      <c r="Z16" s="92">
        <v>97</v>
      </c>
    </row>
    <row r="17" spans="1:26" ht="17" x14ac:dyDescent="0.2">
      <c r="A17" s="173">
        <v>42875</v>
      </c>
      <c r="B17" s="48" t="s">
        <v>95</v>
      </c>
      <c r="C17" s="48" t="s">
        <v>92</v>
      </c>
      <c r="D17" s="48" t="s">
        <v>96</v>
      </c>
      <c r="E17" s="50" t="s">
        <v>272</v>
      </c>
      <c r="F17" s="48"/>
      <c r="G17" s="50"/>
      <c r="H17" s="50"/>
      <c r="I17" s="62">
        <v>43665</v>
      </c>
      <c r="J17" s="50">
        <v>481</v>
      </c>
      <c r="K17" s="50">
        <v>1</v>
      </c>
      <c r="L17" s="49">
        <v>40</v>
      </c>
      <c r="M17" s="200">
        <v>43665</v>
      </c>
      <c r="N17" s="49">
        <v>1</v>
      </c>
      <c r="O17" s="62">
        <v>43670</v>
      </c>
      <c r="P17" s="49">
        <v>1</v>
      </c>
      <c r="Q17" s="49">
        <f>1000-500</f>
        <v>500</v>
      </c>
      <c r="R17" s="49">
        <f>100-1</f>
        <v>99</v>
      </c>
      <c r="S17" s="92">
        <v>64.400000000000006</v>
      </c>
      <c r="T17" s="100">
        <f>S17*R17</f>
        <v>6375.6</v>
      </c>
      <c r="U17" s="83">
        <f>500/S17</f>
        <v>7.7639751552795024</v>
      </c>
      <c r="V17" s="216">
        <f>S17*5</f>
        <v>322</v>
      </c>
      <c r="W17" s="100">
        <v>50</v>
      </c>
      <c r="X17" s="78">
        <f>W17*S17/1000</f>
        <v>3.2200000000000006</v>
      </c>
      <c r="Y17" s="255">
        <v>43677</v>
      </c>
      <c r="Z17" s="92">
        <v>89.2</v>
      </c>
    </row>
    <row r="18" spans="1:26" ht="17" x14ac:dyDescent="0.2">
      <c r="A18" s="173">
        <v>42875</v>
      </c>
      <c r="B18" s="48" t="s">
        <v>97</v>
      </c>
      <c r="C18" s="48" t="s">
        <v>92</v>
      </c>
      <c r="D18" s="48" t="s">
        <v>96</v>
      </c>
      <c r="E18" s="50" t="s">
        <v>273</v>
      </c>
      <c r="F18" s="48"/>
      <c r="G18" s="50"/>
      <c r="H18" s="50"/>
      <c r="I18" s="49"/>
      <c r="J18" s="50">
        <v>482</v>
      </c>
      <c r="K18" s="50">
        <v>1</v>
      </c>
      <c r="L18" s="49">
        <v>60</v>
      </c>
      <c r="M18" s="200">
        <v>43666</v>
      </c>
      <c r="N18" s="49">
        <v>3</v>
      </c>
      <c r="O18" s="62">
        <v>43672</v>
      </c>
      <c r="P18" s="49">
        <v>2</v>
      </c>
      <c r="Q18" s="49">
        <f t="shared" ref="Q18:Q19" si="10">1000-500</f>
        <v>500</v>
      </c>
      <c r="R18" s="49">
        <f>75-1</f>
        <v>74</v>
      </c>
      <c r="S18" s="92">
        <v>67.2</v>
      </c>
      <c r="T18" s="100">
        <f t="shared" ref="T18:T19" si="11">S18*R18</f>
        <v>4972.8</v>
      </c>
      <c r="U18" s="83">
        <f t="shared" ref="U18:U19" si="12">500/S18</f>
        <v>7.4404761904761898</v>
      </c>
      <c r="V18" s="216">
        <f t="shared" ref="V18:V20" si="13">S18*5</f>
        <v>336</v>
      </c>
      <c r="W18" s="100">
        <v>50</v>
      </c>
      <c r="X18" s="78">
        <f t="shared" ref="X18:X25" si="14">W18*S18/1000</f>
        <v>3.36</v>
      </c>
      <c r="Y18" s="255">
        <v>43677</v>
      </c>
      <c r="Z18" s="92">
        <v>22.2</v>
      </c>
    </row>
    <row r="19" spans="1:26" ht="17" x14ac:dyDescent="0.2">
      <c r="A19" s="173">
        <v>42878</v>
      </c>
      <c r="B19" s="48" t="s">
        <v>95</v>
      </c>
      <c r="C19" s="48" t="s">
        <v>92</v>
      </c>
      <c r="D19" s="48" t="s">
        <v>96</v>
      </c>
      <c r="E19" s="50" t="s">
        <v>125</v>
      </c>
      <c r="F19" s="48"/>
      <c r="G19" s="50"/>
      <c r="H19" s="50"/>
      <c r="I19" s="49"/>
      <c r="J19" s="50">
        <v>484</v>
      </c>
      <c r="K19" s="50">
        <v>1</v>
      </c>
      <c r="L19" s="49">
        <v>40</v>
      </c>
      <c r="M19" s="200">
        <v>43668</v>
      </c>
      <c r="N19" s="49">
        <v>5</v>
      </c>
      <c r="O19" s="62">
        <v>43672</v>
      </c>
      <c r="P19" s="49">
        <v>3</v>
      </c>
      <c r="Q19" s="49">
        <f t="shared" si="10"/>
        <v>500</v>
      </c>
      <c r="R19" s="49">
        <f>75-1</f>
        <v>74</v>
      </c>
      <c r="S19" s="92">
        <v>66.2</v>
      </c>
      <c r="T19" s="100">
        <f t="shared" si="11"/>
        <v>4898.8</v>
      </c>
      <c r="U19" s="83">
        <f t="shared" si="12"/>
        <v>7.5528700906344408</v>
      </c>
      <c r="V19" s="216">
        <f t="shared" si="13"/>
        <v>331</v>
      </c>
      <c r="W19" s="100">
        <v>50</v>
      </c>
      <c r="X19" s="78">
        <f t="shared" si="14"/>
        <v>3.31</v>
      </c>
      <c r="Y19" s="255">
        <v>43677</v>
      </c>
      <c r="Z19" s="92">
        <v>58.4</v>
      </c>
    </row>
    <row r="20" spans="1:26" ht="17" x14ac:dyDescent="0.2">
      <c r="A20" s="173">
        <v>42901</v>
      </c>
      <c r="B20" s="48" t="s">
        <v>97</v>
      </c>
      <c r="C20" s="48" t="s">
        <v>92</v>
      </c>
      <c r="D20" s="48" t="s">
        <v>96</v>
      </c>
      <c r="E20" s="50" t="s">
        <v>182</v>
      </c>
      <c r="F20" s="48"/>
      <c r="G20" s="50"/>
      <c r="H20" s="50"/>
      <c r="I20" s="49"/>
      <c r="J20" s="50">
        <v>491</v>
      </c>
      <c r="K20" s="50">
        <v>1</v>
      </c>
      <c r="L20" s="49">
        <v>20</v>
      </c>
      <c r="M20" s="200">
        <v>43668</v>
      </c>
      <c r="N20" s="49">
        <v>5</v>
      </c>
      <c r="O20" s="62">
        <v>43672</v>
      </c>
      <c r="P20" s="49">
        <v>3</v>
      </c>
      <c r="Q20" s="49">
        <f>1000-500</f>
        <v>500</v>
      </c>
      <c r="R20" s="49">
        <f>75-1</f>
        <v>74</v>
      </c>
      <c r="S20" s="92">
        <v>126</v>
      </c>
      <c r="T20" s="100">
        <f>S20*R20</f>
        <v>9324</v>
      </c>
      <c r="U20" s="83">
        <f>500/S20</f>
        <v>3.9682539682539684</v>
      </c>
      <c r="V20" s="216">
        <f t="shared" si="13"/>
        <v>630</v>
      </c>
      <c r="W20" s="100">
        <v>50</v>
      </c>
      <c r="X20" s="78">
        <f t="shared" si="14"/>
        <v>6.3</v>
      </c>
      <c r="Y20" s="255">
        <v>43677</v>
      </c>
      <c r="Z20" s="92">
        <v>58.4</v>
      </c>
    </row>
    <row r="21" spans="1:26" ht="17" x14ac:dyDescent="0.2">
      <c r="A21" s="173">
        <v>42900</v>
      </c>
      <c r="B21" s="48" t="s">
        <v>100</v>
      </c>
      <c r="C21" s="48" t="s">
        <v>92</v>
      </c>
      <c r="D21" s="48" t="s">
        <v>101</v>
      </c>
      <c r="E21" s="50" t="s">
        <v>178</v>
      </c>
      <c r="F21" s="48" t="s">
        <v>218</v>
      </c>
      <c r="G21" s="50" t="s">
        <v>232</v>
      </c>
      <c r="H21" s="50" t="s">
        <v>205</v>
      </c>
      <c r="I21" s="49"/>
      <c r="J21" s="50">
        <v>506</v>
      </c>
      <c r="K21" s="50">
        <v>1</v>
      </c>
      <c r="L21" s="49">
        <v>80</v>
      </c>
      <c r="M21" s="200">
        <v>43666</v>
      </c>
      <c r="N21" s="49">
        <v>2</v>
      </c>
      <c r="O21" s="116">
        <v>43670</v>
      </c>
      <c r="P21" s="49">
        <v>1</v>
      </c>
      <c r="Q21" s="49">
        <f>1000-500</f>
        <v>500</v>
      </c>
      <c r="R21" s="49">
        <f>100-1</f>
        <v>99</v>
      </c>
      <c r="S21" s="92">
        <v>63.8</v>
      </c>
      <c r="T21" s="100">
        <f>S21*R21</f>
        <v>6316.2</v>
      </c>
      <c r="U21" s="83">
        <f>500/S21</f>
        <v>7.8369905956112857</v>
      </c>
      <c r="V21" s="216">
        <f>S21*5</f>
        <v>319</v>
      </c>
      <c r="W21" s="100">
        <v>50</v>
      </c>
      <c r="X21" s="78">
        <f t="shared" si="14"/>
        <v>3.19</v>
      </c>
      <c r="Y21" s="255">
        <v>43677</v>
      </c>
      <c r="Z21" s="92">
        <v>29.2</v>
      </c>
    </row>
    <row r="22" spans="1:26" ht="17" x14ac:dyDescent="0.2">
      <c r="A22" s="173">
        <v>42891</v>
      </c>
      <c r="B22" s="48" t="s">
        <v>102</v>
      </c>
      <c r="C22" s="48" t="s">
        <v>92</v>
      </c>
      <c r="D22" s="48" t="s">
        <v>103</v>
      </c>
      <c r="E22" s="50" t="s">
        <v>161</v>
      </c>
      <c r="F22" s="48" t="s">
        <v>214</v>
      </c>
      <c r="G22" s="50" t="s">
        <v>233</v>
      </c>
      <c r="H22" s="50" t="s">
        <v>205</v>
      </c>
      <c r="I22" s="49"/>
      <c r="J22" s="50">
        <v>513</v>
      </c>
      <c r="K22" s="50"/>
      <c r="L22" s="49">
        <v>30</v>
      </c>
      <c r="M22" s="200">
        <v>43669</v>
      </c>
      <c r="N22" s="49">
        <v>10</v>
      </c>
      <c r="O22" s="62">
        <v>43672</v>
      </c>
      <c r="P22" s="49">
        <v>5</v>
      </c>
      <c r="Q22" s="49">
        <f>1000-500</f>
        <v>500</v>
      </c>
      <c r="R22" s="176">
        <v>74</v>
      </c>
      <c r="S22" s="92">
        <v>156</v>
      </c>
      <c r="T22" s="100">
        <f>S22*R22</f>
        <v>11544</v>
      </c>
      <c r="U22" s="83">
        <f>500/S22</f>
        <v>3.2051282051282053</v>
      </c>
      <c r="V22" s="216">
        <f>S22*5</f>
        <v>780</v>
      </c>
      <c r="W22" s="100">
        <v>50</v>
      </c>
      <c r="X22" s="78">
        <f t="shared" si="14"/>
        <v>7.8</v>
      </c>
      <c r="Y22" s="255">
        <v>43677</v>
      </c>
      <c r="Z22" s="92">
        <v>142</v>
      </c>
    </row>
    <row r="23" spans="1:26" ht="17" x14ac:dyDescent="0.2">
      <c r="A23" s="173">
        <v>42876</v>
      </c>
      <c r="B23" s="48" t="s">
        <v>91</v>
      </c>
      <c r="C23" s="48" t="s">
        <v>92</v>
      </c>
      <c r="D23" s="48" t="s">
        <v>93</v>
      </c>
      <c r="E23" s="50" t="s">
        <v>270</v>
      </c>
      <c r="F23" s="48"/>
      <c r="G23" s="50"/>
      <c r="H23" s="50"/>
      <c r="I23" s="49"/>
      <c r="J23" s="50">
        <v>521</v>
      </c>
      <c r="K23" s="50">
        <v>1</v>
      </c>
      <c r="L23" s="49">
        <v>70</v>
      </c>
      <c r="M23" s="200">
        <v>43666</v>
      </c>
      <c r="N23" s="49">
        <v>2</v>
      </c>
      <c r="O23" s="116">
        <v>43670</v>
      </c>
      <c r="P23" s="49">
        <v>1</v>
      </c>
      <c r="Q23" s="49">
        <f>1000-500-250</f>
        <v>250</v>
      </c>
      <c r="R23" s="49">
        <f>100-1</f>
        <v>99</v>
      </c>
      <c r="S23" s="92">
        <v>54.4</v>
      </c>
      <c r="T23" s="100">
        <f>S23*R23</f>
        <v>5385.5999999999995</v>
      </c>
      <c r="U23" s="83">
        <f>500/S23</f>
        <v>9.1911764705882355</v>
      </c>
      <c r="V23" s="216">
        <f t="shared" ref="V23:V25" si="15">S23*5</f>
        <v>272</v>
      </c>
      <c r="W23" s="100">
        <v>50</v>
      </c>
      <c r="X23" s="78">
        <f t="shared" si="14"/>
        <v>2.72</v>
      </c>
      <c r="Y23" s="255">
        <v>43677</v>
      </c>
      <c r="Z23" s="92">
        <v>66.599999999999994</v>
      </c>
    </row>
    <row r="24" spans="1:26" ht="17" x14ac:dyDescent="0.2">
      <c r="A24" s="173">
        <v>42877</v>
      </c>
      <c r="B24" s="48" t="s">
        <v>91</v>
      </c>
      <c r="C24" s="48" t="s">
        <v>92</v>
      </c>
      <c r="D24" s="48" t="s">
        <v>93</v>
      </c>
      <c r="E24" s="50" t="s">
        <v>123</v>
      </c>
      <c r="F24" s="48"/>
      <c r="G24" s="50"/>
      <c r="H24" s="50"/>
      <c r="I24" s="49"/>
      <c r="J24" s="50">
        <v>522</v>
      </c>
      <c r="K24" s="50">
        <v>1</v>
      </c>
      <c r="L24" s="49">
        <v>20</v>
      </c>
      <c r="M24" s="200">
        <v>43668</v>
      </c>
      <c r="N24" s="49">
        <v>5</v>
      </c>
      <c r="O24" s="62">
        <v>43672</v>
      </c>
      <c r="P24" s="49">
        <v>3</v>
      </c>
      <c r="Q24" s="49">
        <f>1000-500-250</f>
        <v>250</v>
      </c>
      <c r="R24" s="49">
        <f>75-1</f>
        <v>74</v>
      </c>
      <c r="S24" s="92">
        <v>60.8</v>
      </c>
      <c r="T24" s="100">
        <f>S24*R24</f>
        <v>4499.2</v>
      </c>
      <c r="U24" s="83">
        <f>500/S24</f>
        <v>8.2236842105263168</v>
      </c>
      <c r="V24" s="216">
        <f t="shared" si="15"/>
        <v>304</v>
      </c>
      <c r="W24" s="100">
        <v>50</v>
      </c>
      <c r="X24" s="78">
        <f t="shared" si="14"/>
        <v>3.04</v>
      </c>
      <c r="Y24" s="255">
        <v>43677</v>
      </c>
      <c r="Z24" s="92">
        <v>32.200000000000003</v>
      </c>
    </row>
    <row r="25" spans="1:26" ht="17" x14ac:dyDescent="0.2">
      <c r="A25" s="173">
        <v>42901</v>
      </c>
      <c r="B25" s="48" t="s">
        <v>94</v>
      </c>
      <c r="C25" s="48" t="s">
        <v>92</v>
      </c>
      <c r="D25" s="48" t="s">
        <v>93</v>
      </c>
      <c r="E25" s="50" t="s">
        <v>184</v>
      </c>
      <c r="F25" s="48"/>
      <c r="G25" s="50"/>
      <c r="H25" s="50"/>
      <c r="I25" s="49"/>
      <c r="J25" s="50">
        <v>528</v>
      </c>
      <c r="K25" s="50">
        <v>1</v>
      </c>
      <c r="L25" s="49">
        <v>30</v>
      </c>
      <c r="M25" s="200">
        <v>43669</v>
      </c>
      <c r="N25" s="49">
        <v>8</v>
      </c>
      <c r="O25" s="62">
        <v>43672</v>
      </c>
      <c r="P25" s="49">
        <v>5</v>
      </c>
      <c r="Q25" s="49">
        <f>1000-500</f>
        <v>500</v>
      </c>
      <c r="R25" s="176">
        <v>74</v>
      </c>
      <c r="S25" s="92">
        <v>162</v>
      </c>
      <c r="T25" s="100">
        <f>S25*R25</f>
        <v>11988</v>
      </c>
      <c r="U25" s="83">
        <f>500/S25</f>
        <v>3.0864197530864197</v>
      </c>
      <c r="V25" s="216">
        <f t="shared" si="15"/>
        <v>810</v>
      </c>
      <c r="W25" s="100">
        <v>50</v>
      </c>
      <c r="X25" s="78">
        <f t="shared" si="14"/>
        <v>8.1</v>
      </c>
      <c r="Y25" s="255">
        <v>43677</v>
      </c>
      <c r="Z25" s="92">
        <v>87.6</v>
      </c>
    </row>
    <row r="26" spans="1:26" ht="17" x14ac:dyDescent="0.2">
      <c r="A26" s="173">
        <v>42879</v>
      </c>
      <c r="B26" s="48" t="s">
        <v>107</v>
      </c>
      <c r="C26" s="48" t="s">
        <v>99</v>
      </c>
      <c r="D26" s="48" t="s">
        <v>96</v>
      </c>
      <c r="E26" s="50" t="s">
        <v>133</v>
      </c>
      <c r="F26" s="48"/>
      <c r="G26" s="50"/>
      <c r="H26" s="50"/>
      <c r="I26" s="62">
        <v>43665</v>
      </c>
      <c r="J26" s="50">
        <v>531</v>
      </c>
      <c r="K26" s="50">
        <v>1</v>
      </c>
      <c r="L26" s="49">
        <v>60</v>
      </c>
      <c r="M26" s="200">
        <v>43665</v>
      </c>
      <c r="N26" s="49">
        <v>1</v>
      </c>
      <c r="O26" s="62">
        <v>43670</v>
      </c>
      <c r="P26" s="49">
        <v>1</v>
      </c>
      <c r="Q26" s="49">
        <f>1000-500</f>
        <v>500</v>
      </c>
      <c r="R26" s="49">
        <f>100-1</f>
        <v>99</v>
      </c>
      <c r="S26" s="92">
        <v>88.2</v>
      </c>
      <c r="T26" s="100">
        <f>S26*R26</f>
        <v>8731.8000000000011</v>
      </c>
      <c r="U26" s="83">
        <f>500/S26</f>
        <v>5.6689342403628116</v>
      </c>
      <c r="V26" s="216">
        <f>S26*5</f>
        <v>441</v>
      </c>
      <c r="W26" s="100">
        <v>50</v>
      </c>
      <c r="X26" s="78">
        <f>W26*S26/1000</f>
        <v>4.41</v>
      </c>
      <c r="Y26" s="255">
        <v>43677</v>
      </c>
      <c r="Z26" s="92">
        <v>95.4</v>
      </c>
    </row>
    <row r="27" spans="1:26" ht="17" x14ac:dyDescent="0.2">
      <c r="A27" s="173">
        <v>42878</v>
      </c>
      <c r="B27" s="48" t="s">
        <v>104</v>
      </c>
      <c r="C27" s="48" t="s">
        <v>99</v>
      </c>
      <c r="D27" s="48" t="s">
        <v>101</v>
      </c>
      <c r="E27" s="50" t="s">
        <v>128</v>
      </c>
      <c r="F27" s="48"/>
      <c r="G27" s="50"/>
      <c r="H27" s="50"/>
      <c r="I27" s="62">
        <v>43665</v>
      </c>
      <c r="J27" s="50">
        <v>541</v>
      </c>
      <c r="K27" s="50">
        <v>1</v>
      </c>
      <c r="L27" s="49">
        <v>40</v>
      </c>
      <c r="M27" s="200">
        <v>43656</v>
      </c>
      <c r="N27" s="49">
        <v>1</v>
      </c>
      <c r="O27" s="116">
        <v>43670</v>
      </c>
      <c r="P27" s="49">
        <v>1</v>
      </c>
      <c r="Q27" s="49">
        <f t="shared" ref="Q27:Q30" si="16">1000-500</f>
        <v>500</v>
      </c>
      <c r="R27" s="49">
        <f>100-1</f>
        <v>99</v>
      </c>
      <c r="S27" s="92">
        <v>45.6</v>
      </c>
      <c r="T27" s="100">
        <f>S27*R27</f>
        <v>4514.4000000000005</v>
      </c>
      <c r="U27" s="83">
        <f>500/S27</f>
        <v>10.964912280701753</v>
      </c>
      <c r="V27" s="216">
        <f t="shared" ref="V27:V30" si="17">S27*5</f>
        <v>228</v>
      </c>
      <c r="W27" s="100">
        <v>50</v>
      </c>
      <c r="X27" s="78">
        <f t="shared" ref="X27:X30" si="18">W27*S27/1000</f>
        <v>2.2799999999999998</v>
      </c>
      <c r="Y27" s="255">
        <v>43677</v>
      </c>
      <c r="Z27" s="92">
        <v>44.4</v>
      </c>
    </row>
    <row r="28" spans="1:26" ht="17" x14ac:dyDescent="0.2">
      <c r="A28" s="173">
        <v>42879</v>
      </c>
      <c r="B28" s="48" t="s">
        <v>104</v>
      </c>
      <c r="C28" s="48" t="s">
        <v>99</v>
      </c>
      <c r="D28" s="48" t="s">
        <v>101</v>
      </c>
      <c r="E28" s="50" t="s">
        <v>129</v>
      </c>
      <c r="F28" s="48"/>
      <c r="G28" s="50"/>
      <c r="H28" s="50"/>
      <c r="I28" s="49"/>
      <c r="J28" s="50">
        <v>542</v>
      </c>
      <c r="K28" s="50">
        <v>1</v>
      </c>
      <c r="L28" s="49">
        <v>30</v>
      </c>
      <c r="M28" s="200">
        <v>43666</v>
      </c>
      <c r="N28" s="49">
        <v>3</v>
      </c>
      <c r="O28" s="62">
        <v>43672</v>
      </c>
      <c r="P28" s="49">
        <v>2</v>
      </c>
      <c r="Q28" s="49">
        <f t="shared" si="16"/>
        <v>500</v>
      </c>
      <c r="R28" s="49">
        <f>75-1</f>
        <v>74</v>
      </c>
      <c r="S28" s="92">
        <v>82</v>
      </c>
      <c r="T28" s="100">
        <f>S28*R28</f>
        <v>6068</v>
      </c>
      <c r="U28" s="83">
        <f>500/S28</f>
        <v>6.0975609756097562</v>
      </c>
      <c r="V28" s="216">
        <f t="shared" si="17"/>
        <v>410</v>
      </c>
      <c r="W28" s="100">
        <v>50</v>
      </c>
      <c r="X28" s="78">
        <f t="shared" si="18"/>
        <v>4.0999999999999996</v>
      </c>
      <c r="Y28" s="255">
        <v>43677</v>
      </c>
      <c r="Z28" s="92">
        <v>32.799999999999997</v>
      </c>
    </row>
    <row r="29" spans="1:26" ht="17" x14ac:dyDescent="0.2">
      <c r="A29" s="173">
        <v>42889</v>
      </c>
      <c r="B29" s="48" t="s">
        <v>115</v>
      </c>
      <c r="C29" s="48" t="s">
        <v>99</v>
      </c>
      <c r="D29" s="48" t="s">
        <v>103</v>
      </c>
      <c r="E29" s="50" t="s">
        <v>157</v>
      </c>
      <c r="F29" s="48"/>
      <c r="G29" s="50"/>
      <c r="H29" s="50"/>
      <c r="I29" s="49"/>
      <c r="J29" s="50" t="s">
        <v>268</v>
      </c>
      <c r="K29" s="50">
        <v>1</v>
      </c>
      <c r="L29" s="49">
        <v>80</v>
      </c>
      <c r="M29" s="200">
        <v>43668</v>
      </c>
      <c r="N29" s="49">
        <v>5</v>
      </c>
      <c r="O29" s="62">
        <v>43675</v>
      </c>
      <c r="P29" s="49">
        <v>7</v>
      </c>
      <c r="Q29" s="49">
        <f>1000-500-250</f>
        <v>250</v>
      </c>
      <c r="R29" s="49">
        <f>60-1</f>
        <v>59</v>
      </c>
      <c r="S29" s="92">
        <v>64.8</v>
      </c>
      <c r="T29" s="100">
        <f>S29*R29</f>
        <v>3823.2</v>
      </c>
      <c r="U29" s="83">
        <f>500/S29</f>
        <v>7.7160493827160499</v>
      </c>
      <c r="V29" s="216">
        <f t="shared" si="17"/>
        <v>324</v>
      </c>
      <c r="W29" s="100">
        <v>50</v>
      </c>
      <c r="X29" s="78">
        <f t="shared" si="18"/>
        <v>3.24</v>
      </c>
      <c r="Y29" s="255">
        <v>43677</v>
      </c>
      <c r="Z29" s="92">
        <v>74.599999999999994</v>
      </c>
    </row>
    <row r="30" spans="1:26" ht="17" x14ac:dyDescent="0.2">
      <c r="A30" s="173">
        <v>42876</v>
      </c>
      <c r="B30" s="48" t="s">
        <v>98</v>
      </c>
      <c r="C30" s="48" t="s">
        <v>99</v>
      </c>
      <c r="D30" s="48" t="s">
        <v>93</v>
      </c>
      <c r="E30" s="50" t="s">
        <v>122</v>
      </c>
      <c r="F30" s="48"/>
      <c r="G30" s="50"/>
      <c r="H30" s="50"/>
      <c r="I30" s="49"/>
      <c r="J30" s="50">
        <v>561</v>
      </c>
      <c r="K30" s="50">
        <v>1</v>
      </c>
      <c r="L30" s="49">
        <v>40</v>
      </c>
      <c r="M30" s="200">
        <v>43666</v>
      </c>
      <c r="N30" s="49">
        <v>2</v>
      </c>
      <c r="O30" s="116">
        <v>43670</v>
      </c>
      <c r="P30" s="49">
        <v>1</v>
      </c>
      <c r="Q30" s="49">
        <f t="shared" si="16"/>
        <v>500</v>
      </c>
      <c r="R30" s="49">
        <f>100-1</f>
        <v>99</v>
      </c>
      <c r="S30" s="92">
        <v>43.4</v>
      </c>
      <c r="T30" s="100">
        <f>S30*R30</f>
        <v>4296.5999999999995</v>
      </c>
      <c r="U30" s="83">
        <f>500/S30</f>
        <v>11.520737327188941</v>
      </c>
      <c r="V30" s="216">
        <f t="shared" si="17"/>
        <v>217</v>
      </c>
      <c r="W30" s="100">
        <v>50</v>
      </c>
      <c r="X30" s="78">
        <f t="shared" si="18"/>
        <v>2.17</v>
      </c>
      <c r="Y30" s="255">
        <v>43677</v>
      </c>
      <c r="Z30" s="92">
        <v>28</v>
      </c>
    </row>
    <row r="31" spans="1:26" ht="17" x14ac:dyDescent="0.2">
      <c r="A31" s="256" t="s">
        <v>236</v>
      </c>
      <c r="B31" s="186"/>
      <c r="C31" s="48" t="s">
        <v>235</v>
      </c>
      <c r="D31" s="48" t="s">
        <v>235</v>
      </c>
      <c r="E31" s="187"/>
      <c r="F31" s="186"/>
      <c r="G31" s="187"/>
      <c r="H31" s="187"/>
      <c r="I31" s="186"/>
      <c r="J31" s="187">
        <v>571</v>
      </c>
      <c r="K31" s="187">
        <v>1</v>
      </c>
      <c r="L31" s="186">
        <v>10</v>
      </c>
      <c r="M31" s="257">
        <v>43668</v>
      </c>
      <c r="N31" s="186">
        <v>4</v>
      </c>
      <c r="O31" s="258">
        <v>43672</v>
      </c>
      <c r="P31" s="186">
        <v>3</v>
      </c>
      <c r="Q31" s="49">
        <f>1000-500</f>
        <v>500</v>
      </c>
      <c r="R31" s="186">
        <f>75-1</f>
        <v>74</v>
      </c>
      <c r="S31" s="261" t="s">
        <v>244</v>
      </c>
      <c r="T31" s="106" t="s">
        <v>236</v>
      </c>
      <c r="U31" s="89" t="s">
        <v>236</v>
      </c>
      <c r="V31" s="259"/>
      <c r="W31" s="100">
        <v>50</v>
      </c>
      <c r="X31" s="81" t="s">
        <v>244</v>
      </c>
      <c r="Y31" s="260">
        <v>43677</v>
      </c>
      <c r="Z31" s="261" t="s">
        <v>244</v>
      </c>
    </row>
  </sheetData>
  <dataValidations disablePrompts="1" count="1">
    <dataValidation type="list" allowBlank="1" showInputMessage="1" showErrorMessage="1" promptTitle="Treatment Group" sqref="B2:B30" xr:uid="{8C98B4FA-8B7C-0844-8FF9-7AA8CAC064D0}">
      <formula1>$C$3:$C$3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ctenidia</vt:lpstr>
      <vt:lpstr>larvae</vt:lpstr>
      <vt:lpstr>qPCR Master Mix calcs</vt:lpstr>
      <vt:lpstr>qPCR Round I</vt:lpstr>
      <vt:lpstr>qPCR Round II</vt:lpstr>
      <vt:lpstr>qPCR Round III</vt:lpstr>
      <vt:lpstr>qPCR Round IV</vt:lpstr>
      <vt:lpstr>DNAse Batch 1 RNA</vt:lpstr>
      <vt:lpstr>larvae!Print_Area</vt:lpstr>
      <vt:lpstr>larvae!Print_Titles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H Spencer</dc:creator>
  <cp:lastModifiedBy>Laura H Spencer</cp:lastModifiedBy>
  <cp:lastPrinted>2019-07-19T23:59:19Z</cp:lastPrinted>
  <dcterms:created xsi:type="dcterms:W3CDTF">2019-07-10T20:28:34Z</dcterms:created>
  <dcterms:modified xsi:type="dcterms:W3CDTF">2019-08-07T19:20:25Z</dcterms:modified>
</cp:coreProperties>
</file>