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9820" yWindow="0" windowWidth="15660" windowHeight="15440" tabRatio="1000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9-month Size" sheetId="16" r:id="rId13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6" i="1" l="1"/>
  <c r="J125" i="1"/>
  <c r="J126" i="1"/>
  <c r="E17" i="16"/>
  <c r="E16" i="16"/>
  <c r="E15" i="16"/>
  <c r="E14" i="16"/>
  <c r="E13" i="16"/>
  <c r="E12" i="16"/>
  <c r="E11" i="16"/>
  <c r="E10" i="16"/>
  <c r="E9" i="16"/>
  <c r="E8" i="16"/>
  <c r="E7" i="16"/>
  <c r="E6" i="16"/>
  <c r="D17" i="16"/>
  <c r="D16" i="16"/>
  <c r="D15" i="16"/>
  <c r="D14" i="16"/>
  <c r="D13" i="16"/>
  <c r="D12" i="16"/>
  <c r="D11" i="16"/>
  <c r="D10" i="16"/>
  <c r="D9" i="16"/>
  <c r="D7" i="16"/>
  <c r="D6" i="16"/>
  <c r="E5" i="16"/>
  <c r="D5" i="16"/>
  <c r="E4" i="16"/>
  <c r="D4" i="16"/>
  <c r="E3" i="16"/>
  <c r="D3" i="16"/>
  <c r="E2" i="16"/>
  <c r="D2" i="16"/>
  <c r="C2" i="16"/>
  <c r="C3" i="16"/>
  <c r="C7" i="16"/>
  <c r="C6" i="16"/>
  <c r="C12" i="16"/>
  <c r="G12" i="16"/>
  <c r="H3" i="16"/>
  <c r="H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G3" i="16"/>
  <c r="C4" i="16"/>
  <c r="G4" i="16"/>
  <c r="C5" i="16"/>
  <c r="G5" i="16"/>
  <c r="G6" i="16"/>
  <c r="G7" i="16"/>
  <c r="C8" i="16"/>
  <c r="G8" i="16"/>
  <c r="C9" i="16"/>
  <c r="G9" i="16"/>
  <c r="C10" i="16"/>
  <c r="G10" i="16"/>
  <c r="C11" i="16"/>
  <c r="G11" i="16"/>
  <c r="C13" i="16"/>
  <c r="G13" i="16"/>
  <c r="C14" i="16"/>
  <c r="G14" i="16"/>
  <c r="C15" i="16"/>
  <c r="G15" i="16"/>
  <c r="C16" i="16"/>
  <c r="G16" i="16"/>
  <c r="C17" i="16"/>
  <c r="G17" i="16"/>
  <c r="G2" i="16"/>
  <c r="D8" i="16"/>
  <c r="AF30" i="16"/>
  <c r="AF61" i="16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V66" i="15"/>
  <c r="AU66" i="15"/>
  <c r="A67" i="15"/>
  <c r="AU67" i="15"/>
  <c r="A68" i="15"/>
  <c r="AU68" i="15"/>
  <c r="A69" i="15"/>
  <c r="AU69" i="15"/>
  <c r="A70" i="15"/>
  <c r="AU70" i="15"/>
  <c r="A71" i="15"/>
  <c r="AU71" i="15"/>
  <c r="A72" i="15"/>
  <c r="AU72" i="15"/>
  <c r="A73" i="15"/>
  <c r="AU73" i="15"/>
  <c r="A74" i="15"/>
  <c r="AU74" i="15"/>
  <c r="A75" i="15"/>
  <c r="AU75" i="15"/>
  <c r="A76" i="15"/>
  <c r="AU76" i="15"/>
  <c r="AW76" i="15"/>
  <c r="AW75" i="15"/>
  <c r="AW74" i="15"/>
  <c r="AW73" i="15"/>
  <c r="AW72" i="15"/>
  <c r="AW71" i="15"/>
  <c r="AW70" i="15"/>
  <c r="AW69" i="15"/>
  <c r="AW68" i="15"/>
  <c r="AW67" i="15"/>
  <c r="AW66" i="15"/>
  <c r="AV63" i="15"/>
  <c r="AU63" i="15"/>
  <c r="AU64" i="15"/>
  <c r="AU65" i="15"/>
  <c r="AW65" i="15"/>
  <c r="AW64" i="15"/>
  <c r="AW63" i="15"/>
  <c r="AV59" i="15"/>
  <c r="AU59" i="15"/>
  <c r="AU60" i="15"/>
  <c r="AU61" i="15"/>
  <c r="AU62" i="15"/>
  <c r="AW62" i="15"/>
  <c r="AW61" i="15"/>
  <c r="AW60" i="15"/>
  <c r="AW59" i="15"/>
  <c r="AV56" i="15"/>
  <c r="AU56" i="15"/>
  <c r="AU57" i="15"/>
  <c r="AU58" i="15"/>
  <c r="AW58" i="15"/>
  <c r="AW57" i="15"/>
  <c r="AW56" i="15"/>
  <c r="AV52" i="15"/>
  <c r="AU52" i="15"/>
  <c r="AU53" i="15"/>
  <c r="AU54" i="15"/>
  <c r="AU55" i="15"/>
  <c r="AW55" i="15"/>
  <c r="AW54" i="15"/>
  <c r="AW53" i="15"/>
  <c r="AW52" i="15"/>
  <c r="AV49" i="15"/>
  <c r="AU49" i="15"/>
  <c r="AU50" i="15"/>
  <c r="AU51" i="15"/>
  <c r="AW51" i="15"/>
  <c r="AW50" i="15"/>
  <c r="AW49" i="15"/>
  <c r="AV45" i="15"/>
  <c r="AU45" i="15"/>
  <c r="AU46" i="15"/>
  <c r="AU47" i="15"/>
  <c r="AU48" i="15"/>
  <c r="AW48" i="15"/>
  <c r="AW47" i="15"/>
  <c r="AW46" i="15"/>
  <c r="AW45" i="15"/>
  <c r="AV42" i="15"/>
  <c r="AU42" i="15"/>
  <c r="AU43" i="15"/>
  <c r="AU44" i="15"/>
  <c r="AW44" i="15"/>
  <c r="AW43" i="15"/>
  <c r="AW42" i="15"/>
  <c r="AV38" i="15"/>
  <c r="AU38" i="15"/>
  <c r="AU39" i="15"/>
  <c r="AU40" i="15"/>
  <c r="AU41" i="15"/>
  <c r="AW41" i="15"/>
  <c r="AW40" i="15"/>
  <c r="AW39" i="15"/>
  <c r="AW38" i="15"/>
  <c r="AV35" i="15"/>
  <c r="AU35" i="15"/>
  <c r="AU36" i="15"/>
  <c r="AU37" i="15"/>
  <c r="AW37" i="15"/>
  <c r="AW36" i="15"/>
  <c r="AW35" i="15"/>
  <c r="AV31" i="15"/>
  <c r="AU31" i="15"/>
  <c r="AU32" i="15"/>
  <c r="AU33" i="15"/>
  <c r="AU34" i="15"/>
  <c r="AW34" i="15"/>
  <c r="AW33" i="15"/>
  <c r="AW32" i="15"/>
  <c r="AW31" i="15"/>
  <c r="AV28" i="15"/>
  <c r="AU28" i="15"/>
  <c r="AU29" i="15"/>
  <c r="AU30" i="15"/>
  <c r="AW30" i="15"/>
  <c r="AW29" i="15"/>
  <c r="AW28" i="15"/>
  <c r="AV25" i="15"/>
  <c r="AU25" i="15"/>
  <c r="AU26" i="15"/>
  <c r="AU27" i="15"/>
  <c r="AW27" i="15"/>
  <c r="AW26" i="15"/>
  <c r="AW25" i="15"/>
  <c r="AV21" i="15"/>
  <c r="AU21" i="15"/>
  <c r="AU22" i="15"/>
  <c r="AU23" i="15"/>
  <c r="AU24" i="15"/>
  <c r="AW24" i="15"/>
  <c r="AW23" i="15"/>
  <c r="AW22" i="15"/>
  <c r="AW21" i="15"/>
  <c r="AV15" i="15"/>
  <c r="AU15" i="15"/>
  <c r="AU16" i="15"/>
  <c r="AU17" i="15"/>
  <c r="AU18" i="15"/>
  <c r="AU19" i="15"/>
  <c r="AU20" i="15"/>
  <c r="AW20" i="15"/>
  <c r="AW19" i="15"/>
  <c r="AW18" i="15"/>
  <c r="AW17" i="15"/>
  <c r="AW16" i="15"/>
  <c r="AW15" i="15"/>
  <c r="AV11" i="15"/>
  <c r="AU11" i="15"/>
  <c r="AU12" i="15"/>
  <c r="AU13" i="15"/>
  <c r="AU14" i="15"/>
  <c r="AW14" i="15"/>
  <c r="AW13" i="15"/>
  <c r="AW12" i="15"/>
  <c r="AW11" i="15"/>
  <c r="AV8" i="15"/>
  <c r="AU8" i="15"/>
  <c r="AU9" i="15"/>
  <c r="AU10" i="15"/>
  <c r="AW10" i="15"/>
  <c r="AW9" i="15"/>
  <c r="AW8" i="15"/>
  <c r="AU4" i="15"/>
  <c r="AU5" i="15"/>
  <c r="AU6" i="15"/>
  <c r="AU7" i="15"/>
  <c r="AW7" i="15"/>
  <c r="AW6" i="15"/>
  <c r="AW5" i="15"/>
  <c r="AW4" i="15"/>
  <c r="AS66" i="15"/>
  <c r="AR66" i="15"/>
  <c r="AR67" i="15"/>
  <c r="AR68" i="15"/>
  <c r="AR69" i="15"/>
  <c r="AR70" i="15"/>
  <c r="AR71" i="15"/>
  <c r="AR72" i="15"/>
  <c r="AR73" i="15"/>
  <c r="AR74" i="15"/>
  <c r="AR75" i="15"/>
  <c r="AR76" i="15"/>
  <c r="AT76" i="15"/>
  <c r="AT75" i="15"/>
  <c r="AT74" i="15"/>
  <c r="AT73" i="15"/>
  <c r="AT72" i="15"/>
  <c r="AT71" i="15"/>
  <c r="AT70" i="15"/>
  <c r="AT69" i="15"/>
  <c r="AT68" i="15"/>
  <c r="AT67" i="15"/>
  <c r="AT66" i="15"/>
  <c r="AS63" i="15"/>
  <c r="AR63" i="15"/>
  <c r="AR64" i="15"/>
  <c r="AR65" i="15"/>
  <c r="AT65" i="15"/>
  <c r="AT64" i="15"/>
  <c r="AT63" i="15"/>
  <c r="AS59" i="15"/>
  <c r="AR59" i="15"/>
  <c r="AR60" i="15"/>
  <c r="AR61" i="15"/>
  <c r="AR62" i="15"/>
  <c r="AT62" i="15"/>
  <c r="AT61" i="15"/>
  <c r="AT60" i="15"/>
  <c r="AT59" i="15"/>
  <c r="AS56" i="15"/>
  <c r="AR56" i="15"/>
  <c r="AR57" i="15"/>
  <c r="AR58" i="15"/>
  <c r="AT58" i="15"/>
  <c r="AT57" i="15"/>
  <c r="AT56" i="15"/>
  <c r="AS52" i="15"/>
  <c r="AR52" i="15"/>
  <c r="AR53" i="15"/>
  <c r="AR54" i="15"/>
  <c r="AR55" i="15"/>
  <c r="AT55" i="15"/>
  <c r="AT54" i="15"/>
  <c r="AT53" i="15"/>
  <c r="AT52" i="15"/>
  <c r="AS49" i="15"/>
  <c r="AR49" i="15"/>
  <c r="AR50" i="15"/>
  <c r="AR51" i="15"/>
  <c r="AT51" i="15"/>
  <c r="AT50" i="15"/>
  <c r="AT49" i="15"/>
  <c r="AS45" i="15"/>
  <c r="AR45" i="15"/>
  <c r="AR46" i="15"/>
  <c r="AR47" i="15"/>
  <c r="AR48" i="15"/>
  <c r="AT48" i="15"/>
  <c r="AT47" i="15"/>
  <c r="AT46" i="15"/>
  <c r="AT45" i="15"/>
  <c r="AS42" i="15"/>
  <c r="AR42" i="15"/>
  <c r="AR43" i="15"/>
  <c r="AR44" i="15"/>
  <c r="AT44" i="15"/>
  <c r="AT43" i="15"/>
  <c r="AT42" i="15"/>
  <c r="AS38" i="15"/>
  <c r="AR38" i="15"/>
  <c r="AR39" i="15"/>
  <c r="AR40" i="15"/>
  <c r="AR41" i="15"/>
  <c r="AT41" i="15"/>
  <c r="AT40" i="15"/>
  <c r="AT39" i="15"/>
  <c r="AT38" i="15"/>
  <c r="AS35" i="15"/>
  <c r="AR35" i="15"/>
  <c r="AR36" i="15"/>
  <c r="AR37" i="15"/>
  <c r="AT37" i="15"/>
  <c r="AT36" i="15"/>
  <c r="AT35" i="15"/>
  <c r="AS31" i="15"/>
  <c r="AR31" i="15"/>
  <c r="AR32" i="15"/>
  <c r="AR33" i="15"/>
  <c r="AR34" i="15"/>
  <c r="AT34" i="15"/>
  <c r="AT33" i="15"/>
  <c r="AT32" i="15"/>
  <c r="AT31" i="15"/>
  <c r="AS28" i="15"/>
  <c r="AR28" i="15"/>
  <c r="AR29" i="15"/>
  <c r="AR30" i="15"/>
  <c r="AT30" i="15"/>
  <c r="AT29" i="15"/>
  <c r="AT28" i="15"/>
  <c r="AS25" i="15"/>
  <c r="AR25" i="15"/>
  <c r="AR26" i="15"/>
  <c r="AR27" i="15"/>
  <c r="AT27" i="15"/>
  <c r="AT26" i="15"/>
  <c r="AT25" i="15"/>
  <c r="AS21" i="15"/>
  <c r="AR21" i="15"/>
  <c r="AR22" i="15"/>
  <c r="AR23" i="15"/>
  <c r="AR24" i="15"/>
  <c r="AT24" i="15"/>
  <c r="AT23" i="15"/>
  <c r="AT22" i="15"/>
  <c r="AT21" i="15"/>
  <c r="AS15" i="15"/>
  <c r="AR15" i="15"/>
  <c r="AR16" i="15"/>
  <c r="AR17" i="15"/>
  <c r="AR18" i="15"/>
  <c r="AR19" i="15"/>
  <c r="AR20" i="15"/>
  <c r="AT20" i="15"/>
  <c r="AT19" i="15"/>
  <c r="AT18" i="15"/>
  <c r="AT17" i="15"/>
  <c r="AT16" i="15"/>
  <c r="AT15" i="15"/>
  <c r="AR4" i="15"/>
  <c r="AR5" i="15"/>
  <c r="AR6" i="15"/>
  <c r="AR7" i="15"/>
  <c r="AR8" i="15"/>
  <c r="AR9" i="15"/>
  <c r="AR10" i="15"/>
  <c r="AR11" i="15"/>
  <c r="AR12" i="15"/>
  <c r="AR13" i="15"/>
  <c r="AR14" i="15"/>
  <c r="AT14" i="15"/>
  <c r="AT13" i="15"/>
  <c r="AT12" i="15"/>
  <c r="AT11" i="15"/>
  <c r="AT10" i="15"/>
  <c r="AT9" i="15"/>
  <c r="AT8" i="15"/>
  <c r="AT7" i="15"/>
  <c r="AT6" i="15"/>
  <c r="AT5" i="15"/>
  <c r="AT4" i="15"/>
  <c r="AP66" i="15"/>
  <c r="AO66" i="15"/>
  <c r="AO67" i="15"/>
  <c r="AO68" i="15"/>
  <c r="AO69" i="15"/>
  <c r="AO70" i="15"/>
  <c r="AO71" i="15"/>
  <c r="AO72" i="15"/>
  <c r="AO73" i="15"/>
  <c r="AO74" i="15"/>
  <c r="AO75" i="15"/>
  <c r="AO76" i="15"/>
  <c r="AQ76" i="15"/>
  <c r="AQ75" i="15"/>
  <c r="AQ74" i="15"/>
  <c r="AQ73" i="15"/>
  <c r="AQ72" i="15"/>
  <c r="AQ71" i="15"/>
  <c r="AQ70" i="15"/>
  <c r="AQ69" i="15"/>
  <c r="AQ68" i="15"/>
  <c r="AQ67" i="15"/>
  <c r="AQ66" i="15"/>
  <c r="AP63" i="15"/>
  <c r="AO63" i="15"/>
  <c r="AO64" i="15"/>
  <c r="AO65" i="15"/>
  <c r="AQ65" i="15"/>
  <c r="AQ64" i="15"/>
  <c r="AQ63" i="15"/>
  <c r="AP59" i="15"/>
  <c r="AO59" i="15"/>
  <c r="AO60" i="15"/>
  <c r="AO61" i="15"/>
  <c r="AO62" i="15"/>
  <c r="AQ62" i="15"/>
  <c r="AQ61" i="15"/>
  <c r="AQ60" i="15"/>
  <c r="AQ59" i="15"/>
  <c r="AP56" i="15"/>
  <c r="AO56" i="15"/>
  <c r="AO57" i="15"/>
  <c r="AO58" i="15"/>
  <c r="AQ58" i="15"/>
  <c r="AQ57" i="15"/>
  <c r="AQ56" i="15"/>
  <c r="AP52" i="15"/>
  <c r="AO52" i="15"/>
  <c r="AO53" i="15"/>
  <c r="AO54" i="15"/>
  <c r="AO55" i="15"/>
  <c r="AQ55" i="15"/>
  <c r="AQ54" i="15"/>
  <c r="AQ53" i="15"/>
  <c r="AQ52" i="15"/>
  <c r="AP49" i="15"/>
  <c r="AO49" i="15"/>
  <c r="AO50" i="15"/>
  <c r="AO51" i="15"/>
  <c r="AQ51" i="15"/>
  <c r="AQ50" i="15"/>
  <c r="AQ49" i="15"/>
  <c r="AP45" i="15"/>
  <c r="AO45" i="15"/>
  <c r="AO46" i="15"/>
  <c r="AO47" i="15"/>
  <c r="AO48" i="15"/>
  <c r="AQ48" i="15"/>
  <c r="AQ47" i="15"/>
  <c r="AQ46" i="15"/>
  <c r="AQ45" i="15"/>
  <c r="AP42" i="15"/>
  <c r="AO42" i="15"/>
  <c r="AO43" i="15"/>
  <c r="AO44" i="15"/>
  <c r="AQ44" i="15"/>
  <c r="AQ43" i="15"/>
  <c r="AQ42" i="15"/>
  <c r="AP38" i="15"/>
  <c r="AO38" i="15"/>
  <c r="AO39" i="15"/>
  <c r="AO40" i="15"/>
  <c r="AO41" i="15"/>
  <c r="AQ41" i="15"/>
  <c r="AQ40" i="15"/>
  <c r="AQ39" i="15"/>
  <c r="AQ38" i="15"/>
  <c r="AP35" i="15"/>
  <c r="AO35" i="15"/>
  <c r="AO36" i="15"/>
  <c r="AO37" i="15"/>
  <c r="AQ37" i="15"/>
  <c r="AQ36" i="15"/>
  <c r="AQ35" i="15"/>
  <c r="AP31" i="15"/>
  <c r="AO31" i="15"/>
  <c r="AO32" i="15"/>
  <c r="AO33" i="15"/>
  <c r="AO34" i="15"/>
  <c r="AQ34" i="15"/>
  <c r="AQ33" i="15"/>
  <c r="AQ32" i="15"/>
  <c r="AQ31" i="15"/>
  <c r="AP28" i="15"/>
  <c r="AO28" i="15"/>
  <c r="AO29" i="15"/>
  <c r="AO30" i="15"/>
  <c r="AQ30" i="15"/>
  <c r="AQ29" i="15"/>
  <c r="AQ28" i="15"/>
  <c r="AP25" i="15"/>
  <c r="AO25" i="15"/>
  <c r="AO26" i="15"/>
  <c r="AO27" i="15"/>
  <c r="AQ27" i="15"/>
  <c r="AQ26" i="15"/>
  <c r="AQ25" i="15"/>
  <c r="AP21" i="15"/>
  <c r="AO21" i="15"/>
  <c r="AO22" i="15"/>
  <c r="AO23" i="15"/>
  <c r="AO24" i="15"/>
  <c r="AQ24" i="15"/>
  <c r="AQ23" i="15"/>
  <c r="AQ22" i="15"/>
  <c r="AQ21" i="15"/>
  <c r="AP15" i="15"/>
  <c r="AO15" i="15"/>
  <c r="AO16" i="15"/>
  <c r="AO17" i="15"/>
  <c r="AO18" i="15"/>
  <c r="AO19" i="15"/>
  <c r="AO20" i="15"/>
  <c r="AQ20" i="15"/>
  <c r="AQ19" i="15"/>
  <c r="AQ18" i="15"/>
  <c r="AQ17" i="15"/>
  <c r="AQ16" i="15"/>
  <c r="AQ15" i="15"/>
  <c r="AO4" i="15"/>
  <c r="AO5" i="15"/>
  <c r="AO6" i="15"/>
  <c r="AO7" i="15"/>
  <c r="AO8" i="15"/>
  <c r="AO9" i="15"/>
  <c r="AO10" i="15"/>
  <c r="AO11" i="15"/>
  <c r="AO12" i="15"/>
  <c r="AO13" i="15"/>
  <c r="AO14" i="15"/>
  <c r="AQ14" i="15"/>
  <c r="AQ13" i="15"/>
  <c r="AQ12" i="15"/>
  <c r="AQ11" i="15"/>
  <c r="AQ10" i="15"/>
  <c r="AQ9" i="15"/>
  <c r="AQ8" i="15"/>
  <c r="AQ7" i="15"/>
  <c r="AQ6" i="15"/>
  <c r="AQ5" i="15"/>
  <c r="AQ4" i="15"/>
  <c r="AL4" i="15"/>
  <c r="AL5" i="15"/>
  <c r="AL6" i="15"/>
  <c r="AL7" i="15"/>
  <c r="AL8" i="15"/>
  <c r="AL9" i="15"/>
  <c r="AL10" i="15"/>
  <c r="AL11" i="15"/>
  <c r="AL12" i="15"/>
  <c r="AL13" i="15"/>
  <c r="AL14" i="15"/>
  <c r="AN14" i="15"/>
  <c r="AM66" i="15"/>
  <c r="AL66" i="15"/>
  <c r="AL67" i="15"/>
  <c r="AL68" i="15"/>
  <c r="AL69" i="15"/>
  <c r="AL70" i="15"/>
  <c r="AL71" i="15"/>
  <c r="AL72" i="15"/>
  <c r="AL73" i="15"/>
  <c r="AL74" i="15"/>
  <c r="AL75" i="15"/>
  <c r="AL76" i="15"/>
  <c r="AN76" i="15"/>
  <c r="AN75" i="15"/>
  <c r="AN74" i="15"/>
  <c r="AN73" i="15"/>
  <c r="AN72" i="15"/>
  <c r="AN71" i="15"/>
  <c r="AN70" i="15"/>
  <c r="AN69" i="15"/>
  <c r="AN68" i="15"/>
  <c r="AN67" i="15"/>
  <c r="AN66" i="15"/>
  <c r="AM63" i="15"/>
  <c r="AL63" i="15"/>
  <c r="AL64" i="15"/>
  <c r="AL65" i="15"/>
  <c r="AN65" i="15"/>
  <c r="AN64" i="15"/>
  <c r="AN63" i="15"/>
  <c r="AM59" i="15"/>
  <c r="AL59" i="15"/>
  <c r="AL60" i="15"/>
  <c r="AL61" i="15"/>
  <c r="AL62" i="15"/>
  <c r="AN62" i="15"/>
  <c r="AN61" i="15"/>
  <c r="AN60" i="15"/>
  <c r="AN59" i="15"/>
  <c r="AM56" i="15"/>
  <c r="AL56" i="15"/>
  <c r="AL57" i="15"/>
  <c r="AL58" i="15"/>
  <c r="AN58" i="15"/>
  <c r="AN57" i="15"/>
  <c r="AN56" i="15"/>
  <c r="AM52" i="15"/>
  <c r="AL52" i="15"/>
  <c r="AL53" i="15"/>
  <c r="AL54" i="15"/>
  <c r="AL55" i="15"/>
  <c r="AN55" i="15"/>
  <c r="AN54" i="15"/>
  <c r="AN53" i="15"/>
  <c r="AN52" i="15"/>
  <c r="AM49" i="15"/>
  <c r="AL49" i="15"/>
  <c r="AL50" i="15"/>
  <c r="AL51" i="15"/>
  <c r="AN51" i="15"/>
  <c r="AN50" i="15"/>
  <c r="AN49" i="15"/>
  <c r="AM45" i="15"/>
  <c r="AL45" i="15"/>
  <c r="AL46" i="15"/>
  <c r="AL47" i="15"/>
  <c r="AL48" i="15"/>
  <c r="AN48" i="15"/>
  <c r="AN47" i="15"/>
  <c r="AN46" i="15"/>
  <c r="AN45" i="15"/>
  <c r="AM42" i="15"/>
  <c r="AL42" i="15"/>
  <c r="AL43" i="15"/>
  <c r="AL44" i="15"/>
  <c r="AN44" i="15"/>
  <c r="AN43" i="15"/>
  <c r="AN42" i="15"/>
  <c r="AM38" i="15"/>
  <c r="AL38" i="15"/>
  <c r="AL39" i="15"/>
  <c r="AL40" i="15"/>
  <c r="AL41" i="15"/>
  <c r="AN41" i="15"/>
  <c r="AN40" i="15"/>
  <c r="AN39" i="15"/>
  <c r="AN38" i="15"/>
  <c r="AM35" i="15"/>
  <c r="AL35" i="15"/>
  <c r="AL36" i="15"/>
  <c r="AL37" i="15"/>
  <c r="AN37" i="15"/>
  <c r="AN36" i="15"/>
  <c r="AN35" i="15"/>
  <c r="AM31" i="15"/>
  <c r="AL31" i="15"/>
  <c r="AL32" i="15"/>
  <c r="AL33" i="15"/>
  <c r="AL34" i="15"/>
  <c r="AN34" i="15"/>
  <c r="AN33" i="15"/>
  <c r="AN32" i="15"/>
  <c r="AN31" i="15"/>
  <c r="AM28" i="15"/>
  <c r="AL28" i="15"/>
  <c r="AL29" i="15"/>
  <c r="AL30" i="15"/>
  <c r="AN30" i="15"/>
  <c r="AN29" i="15"/>
  <c r="AN28" i="15"/>
  <c r="AM25" i="15"/>
  <c r="AL25" i="15"/>
  <c r="AL26" i="15"/>
  <c r="AL27" i="15"/>
  <c r="AN27" i="15"/>
  <c r="AN26" i="15"/>
  <c r="AN25" i="15"/>
  <c r="AM21" i="15"/>
  <c r="AL21" i="15"/>
  <c r="AL22" i="15"/>
  <c r="AL23" i="15"/>
  <c r="AL24" i="15"/>
  <c r="AN24" i="15"/>
  <c r="AN23" i="15"/>
  <c r="AN22" i="15"/>
  <c r="AN21" i="15"/>
  <c r="AM15" i="15"/>
  <c r="AL15" i="15"/>
  <c r="AL16" i="15"/>
  <c r="AL17" i="15"/>
  <c r="AL18" i="15"/>
  <c r="AL19" i="15"/>
  <c r="AL20" i="15"/>
  <c r="AN20" i="15"/>
  <c r="AN19" i="15"/>
  <c r="AN18" i="15"/>
  <c r="AN17" i="15"/>
  <c r="AN16" i="15"/>
  <c r="AN15" i="15"/>
  <c r="AN13" i="15"/>
  <c r="AN12" i="15"/>
  <c r="AN11" i="15"/>
  <c r="AN10" i="15"/>
  <c r="AN9" i="15"/>
  <c r="AN8" i="15"/>
  <c r="AN7" i="15"/>
  <c r="AN6" i="15"/>
  <c r="AN5" i="15"/>
  <c r="AN4" i="15"/>
  <c r="AJ25" i="15"/>
  <c r="AI25" i="15"/>
  <c r="AK25" i="15"/>
  <c r="AJ66" i="15"/>
  <c r="AI66" i="15"/>
  <c r="AI67" i="15"/>
  <c r="AI68" i="15"/>
  <c r="AI69" i="15"/>
  <c r="AI70" i="15"/>
  <c r="AI71" i="15"/>
  <c r="AI72" i="15"/>
  <c r="AI73" i="15"/>
  <c r="AI74" i="15"/>
  <c r="AI75" i="15"/>
  <c r="AI76" i="15"/>
  <c r="AK76" i="15"/>
  <c r="AK75" i="15"/>
  <c r="AK74" i="15"/>
  <c r="AK73" i="15"/>
  <c r="AK72" i="15"/>
  <c r="AK71" i="15"/>
  <c r="AK70" i="15"/>
  <c r="AK69" i="15"/>
  <c r="AK68" i="15"/>
  <c r="AK67" i="15"/>
  <c r="AK66" i="15"/>
  <c r="AJ63" i="15"/>
  <c r="AI63" i="15"/>
  <c r="AI64" i="15"/>
  <c r="AI65" i="15"/>
  <c r="AK65" i="15"/>
  <c r="AK64" i="15"/>
  <c r="AK63" i="15"/>
  <c r="AJ59" i="15"/>
  <c r="AI59" i="15"/>
  <c r="AI60" i="15"/>
  <c r="AI61" i="15"/>
  <c r="AI62" i="15"/>
  <c r="AK62" i="15"/>
  <c r="AK61" i="15"/>
  <c r="AK60" i="15"/>
  <c r="AK59" i="15"/>
  <c r="AJ56" i="15"/>
  <c r="AI56" i="15"/>
  <c r="AI57" i="15"/>
  <c r="AI58" i="15"/>
  <c r="AK58" i="15"/>
  <c r="AK57" i="15"/>
  <c r="AK56" i="15"/>
  <c r="AJ52" i="15"/>
  <c r="AI52" i="15"/>
  <c r="AI53" i="15"/>
  <c r="AI54" i="15"/>
  <c r="AI55" i="15"/>
  <c r="AK55" i="15"/>
  <c r="AK54" i="15"/>
  <c r="AK53" i="15"/>
  <c r="AK52" i="15"/>
  <c r="AJ49" i="15"/>
  <c r="AI49" i="15"/>
  <c r="AI50" i="15"/>
  <c r="AI51" i="15"/>
  <c r="AK51" i="15"/>
  <c r="AK50" i="15"/>
  <c r="AK49" i="15"/>
  <c r="AJ45" i="15"/>
  <c r="AI45" i="15"/>
  <c r="AI46" i="15"/>
  <c r="AI47" i="15"/>
  <c r="AI48" i="15"/>
  <c r="AK48" i="15"/>
  <c r="AK47" i="15"/>
  <c r="AK46" i="15"/>
  <c r="AK45" i="15"/>
  <c r="AJ42" i="15"/>
  <c r="AI42" i="15"/>
  <c r="AI43" i="15"/>
  <c r="AI44" i="15"/>
  <c r="AK44" i="15"/>
  <c r="AK43" i="15"/>
  <c r="AK42" i="15"/>
  <c r="AJ38" i="15"/>
  <c r="AI38" i="15"/>
  <c r="AI39" i="15"/>
  <c r="AI40" i="15"/>
  <c r="AI41" i="15"/>
  <c r="AK41" i="15"/>
  <c r="AK40" i="15"/>
  <c r="AK39" i="15"/>
  <c r="AK38" i="15"/>
  <c r="AJ35" i="15"/>
  <c r="AI35" i="15"/>
  <c r="AI36" i="15"/>
  <c r="AI37" i="15"/>
  <c r="AK37" i="15"/>
  <c r="AK36" i="15"/>
  <c r="AK35" i="15"/>
  <c r="AJ31" i="15"/>
  <c r="AI31" i="15"/>
  <c r="AI32" i="15"/>
  <c r="AI33" i="15"/>
  <c r="AI34" i="15"/>
  <c r="AK34" i="15"/>
  <c r="AK33" i="15"/>
  <c r="AK32" i="15"/>
  <c r="AK31" i="15"/>
  <c r="AJ28" i="15"/>
  <c r="AI28" i="15"/>
  <c r="AI29" i="15"/>
  <c r="AI30" i="15"/>
  <c r="AK30" i="15"/>
  <c r="AK29" i="15"/>
  <c r="AK28" i="15"/>
  <c r="AI26" i="15"/>
  <c r="AI27" i="15"/>
  <c r="AK27" i="15"/>
  <c r="AK26" i="15"/>
  <c r="AJ21" i="15"/>
  <c r="AI21" i="15"/>
  <c r="AI22" i="15"/>
  <c r="AI23" i="15"/>
  <c r="AI24" i="15"/>
  <c r="AK24" i="15"/>
  <c r="AK23" i="15"/>
  <c r="AK22" i="15"/>
  <c r="AK21" i="15"/>
  <c r="AJ15" i="15"/>
  <c r="AI15" i="15"/>
  <c r="AI16" i="15"/>
  <c r="AI17" i="15"/>
  <c r="AI18" i="15"/>
  <c r="AI19" i="15"/>
  <c r="AI20" i="15"/>
  <c r="AK20" i="15"/>
  <c r="AK19" i="15"/>
  <c r="AK18" i="15"/>
  <c r="AK17" i="15"/>
  <c r="AK16" i="15"/>
  <c r="AK15" i="15"/>
  <c r="AI4" i="15"/>
  <c r="AI5" i="15"/>
  <c r="AI6" i="15"/>
  <c r="AI7" i="15"/>
  <c r="AI8" i="15"/>
  <c r="AI9" i="15"/>
  <c r="AI10" i="15"/>
  <c r="AI11" i="15"/>
  <c r="AI12" i="15"/>
  <c r="AI13" i="15"/>
  <c r="AI14" i="15"/>
  <c r="AK14" i="15"/>
  <c r="AK13" i="15"/>
  <c r="AK12" i="15"/>
  <c r="AK11" i="15"/>
  <c r="AK10" i="15"/>
  <c r="AK9" i="15"/>
  <c r="AK8" i="15"/>
  <c r="AK7" i="15"/>
  <c r="AK6" i="15"/>
  <c r="AK5" i="15"/>
  <c r="AK4" i="15"/>
  <c r="AG66" i="15"/>
  <c r="AF66" i="15"/>
  <c r="AF67" i="15"/>
  <c r="AF68" i="15"/>
  <c r="AF69" i="15"/>
  <c r="AF70" i="15"/>
  <c r="AF71" i="15"/>
  <c r="AF72" i="15"/>
  <c r="AF73" i="15"/>
  <c r="AF74" i="15"/>
  <c r="AF75" i="15"/>
  <c r="AF76" i="15"/>
  <c r="AH76" i="15"/>
  <c r="AH75" i="15"/>
  <c r="AH74" i="15"/>
  <c r="AH73" i="15"/>
  <c r="AH72" i="15"/>
  <c r="AH71" i="15"/>
  <c r="AH70" i="15"/>
  <c r="AH69" i="15"/>
  <c r="AH68" i="15"/>
  <c r="AH67" i="15"/>
  <c r="AH66" i="15"/>
  <c r="AG63" i="15"/>
  <c r="AF63" i="15"/>
  <c r="AF64" i="15"/>
  <c r="AF65" i="15"/>
  <c r="AH65" i="15"/>
  <c r="AH64" i="15"/>
  <c r="AH63" i="15"/>
  <c r="AG59" i="15"/>
  <c r="AF59" i="15"/>
  <c r="AF60" i="15"/>
  <c r="AF61" i="15"/>
  <c r="AF62" i="15"/>
  <c r="AH62" i="15"/>
  <c r="AH61" i="15"/>
  <c r="AH60" i="15"/>
  <c r="AH59" i="15"/>
  <c r="AG56" i="15"/>
  <c r="AF56" i="15"/>
  <c r="AF57" i="15"/>
  <c r="AF58" i="15"/>
  <c r="AH58" i="15"/>
  <c r="AH57" i="15"/>
  <c r="AH56" i="15"/>
  <c r="AG52" i="15"/>
  <c r="AF52" i="15"/>
  <c r="AF53" i="15"/>
  <c r="AF54" i="15"/>
  <c r="AF55" i="15"/>
  <c r="AH55" i="15"/>
  <c r="AH54" i="15"/>
  <c r="AH53" i="15"/>
  <c r="AH52" i="15"/>
  <c r="AG49" i="15"/>
  <c r="AF49" i="15"/>
  <c r="AF50" i="15"/>
  <c r="AF51" i="15"/>
  <c r="AH51" i="15"/>
  <c r="AH50" i="15"/>
  <c r="AH49" i="15"/>
  <c r="AG45" i="15"/>
  <c r="AF45" i="15"/>
  <c r="AF46" i="15"/>
  <c r="AF47" i="15"/>
  <c r="AF48" i="15"/>
  <c r="AH48" i="15"/>
  <c r="AH47" i="15"/>
  <c r="AH46" i="15"/>
  <c r="AH45" i="15"/>
  <c r="AG42" i="15"/>
  <c r="AF42" i="15"/>
  <c r="AF43" i="15"/>
  <c r="AF44" i="15"/>
  <c r="AH44" i="15"/>
  <c r="AH43" i="15"/>
  <c r="AH42" i="15"/>
  <c r="AG38" i="15"/>
  <c r="AF38" i="15"/>
  <c r="AF39" i="15"/>
  <c r="AF40" i="15"/>
  <c r="AF41" i="15"/>
  <c r="AH41" i="15"/>
  <c r="AH40" i="15"/>
  <c r="AH39" i="15"/>
  <c r="AH38" i="15"/>
  <c r="AG35" i="15"/>
  <c r="AF35" i="15"/>
  <c r="AF36" i="15"/>
  <c r="AF37" i="15"/>
  <c r="AH37" i="15"/>
  <c r="AH36" i="15"/>
  <c r="AH35" i="15"/>
  <c r="AG31" i="15"/>
  <c r="AF31" i="15"/>
  <c r="AF32" i="15"/>
  <c r="AF33" i="15"/>
  <c r="AF34" i="15"/>
  <c r="AH34" i="15"/>
  <c r="AH33" i="15"/>
  <c r="AH32" i="15"/>
  <c r="AH31" i="15"/>
  <c r="AG28" i="15"/>
  <c r="AF28" i="15"/>
  <c r="AF29" i="15"/>
  <c r="AF30" i="15"/>
  <c r="AH30" i="15"/>
  <c r="AH29" i="15"/>
  <c r="AH28" i="15"/>
  <c r="AG25" i="15"/>
  <c r="AF25" i="15"/>
  <c r="AF26" i="15"/>
  <c r="AF27" i="15"/>
  <c r="AH27" i="15"/>
  <c r="AH26" i="15"/>
  <c r="AH25" i="15"/>
  <c r="AG21" i="15"/>
  <c r="AF21" i="15"/>
  <c r="AF22" i="15"/>
  <c r="AF23" i="15"/>
  <c r="AF24" i="15"/>
  <c r="AH24" i="15"/>
  <c r="AH23" i="15"/>
  <c r="AH22" i="15"/>
  <c r="AH21" i="15"/>
  <c r="AG15" i="15"/>
  <c r="AF15" i="15"/>
  <c r="AF16" i="15"/>
  <c r="AF17" i="15"/>
  <c r="AF18" i="15"/>
  <c r="AF19" i="15"/>
  <c r="AF20" i="15"/>
  <c r="AH20" i="15"/>
  <c r="AH19" i="15"/>
  <c r="AH18" i="15"/>
  <c r="AH17" i="15"/>
  <c r="AH16" i="15"/>
  <c r="AH15" i="15"/>
  <c r="AF4" i="15"/>
  <c r="AF5" i="15"/>
  <c r="AF6" i="15"/>
  <c r="AF7" i="15"/>
  <c r="AF8" i="15"/>
  <c r="AF9" i="15"/>
  <c r="AF10" i="15"/>
  <c r="AF11" i="15"/>
  <c r="AF12" i="15"/>
  <c r="AF13" i="15"/>
  <c r="AF14" i="15"/>
  <c r="AH14" i="15"/>
  <c r="AH13" i="15"/>
  <c r="AH12" i="15"/>
  <c r="AH11" i="15"/>
  <c r="AH10" i="15"/>
  <c r="AH9" i="15"/>
  <c r="AH8" i="15"/>
  <c r="AH7" i="15"/>
  <c r="AH6" i="15"/>
  <c r="AH5" i="15"/>
  <c r="AH4" i="15"/>
  <c r="AD66" i="15"/>
  <c r="AC66" i="15"/>
  <c r="AC67" i="15"/>
  <c r="AC68" i="15"/>
  <c r="AC69" i="15"/>
  <c r="AC70" i="15"/>
  <c r="AC71" i="15"/>
  <c r="AC72" i="15"/>
  <c r="AC73" i="15"/>
  <c r="AC74" i="15"/>
  <c r="AC75" i="15"/>
  <c r="AC76" i="15"/>
  <c r="AE76" i="15"/>
  <c r="AE75" i="15"/>
  <c r="AE74" i="15"/>
  <c r="AE73" i="15"/>
  <c r="AE72" i="15"/>
  <c r="AE71" i="15"/>
  <c r="AE70" i="15"/>
  <c r="AE69" i="15"/>
  <c r="AE68" i="15"/>
  <c r="AE67" i="15"/>
  <c r="AE66" i="15"/>
  <c r="AD63" i="15"/>
  <c r="AC63" i="15"/>
  <c r="AC64" i="15"/>
  <c r="AC65" i="15"/>
  <c r="AE65" i="15"/>
  <c r="AE64" i="15"/>
  <c r="AE63" i="15"/>
  <c r="AD59" i="15"/>
  <c r="AC59" i="15"/>
  <c r="AC60" i="15"/>
  <c r="AC61" i="15"/>
  <c r="AC62" i="15"/>
  <c r="AE62" i="15"/>
  <c r="AE61" i="15"/>
  <c r="AE60" i="15"/>
  <c r="AE59" i="15"/>
  <c r="AD56" i="15"/>
  <c r="AC56" i="15"/>
  <c r="AC57" i="15"/>
  <c r="AC58" i="15"/>
  <c r="AE58" i="15"/>
  <c r="AE57" i="15"/>
  <c r="AE56" i="15"/>
  <c r="AD52" i="15"/>
  <c r="AC52" i="15"/>
  <c r="AC53" i="15"/>
  <c r="AC54" i="15"/>
  <c r="AC55" i="15"/>
  <c r="AE55" i="15"/>
  <c r="AE54" i="15"/>
  <c r="AE53" i="15"/>
  <c r="AE52" i="15"/>
  <c r="AD49" i="15"/>
  <c r="AC49" i="15"/>
  <c r="AC50" i="15"/>
  <c r="AC51" i="15"/>
  <c r="AE51" i="15"/>
  <c r="AE50" i="15"/>
  <c r="AE49" i="15"/>
  <c r="AD45" i="15"/>
  <c r="AC45" i="15"/>
  <c r="AC46" i="15"/>
  <c r="AC47" i="15"/>
  <c r="AC48" i="15"/>
  <c r="AE48" i="15"/>
  <c r="AE47" i="15"/>
  <c r="AE46" i="15"/>
  <c r="AE45" i="15"/>
  <c r="AD42" i="15"/>
  <c r="AC42" i="15"/>
  <c r="AC43" i="15"/>
  <c r="AC44" i="15"/>
  <c r="AE44" i="15"/>
  <c r="AE43" i="15"/>
  <c r="AE42" i="15"/>
  <c r="AD38" i="15"/>
  <c r="AC38" i="15"/>
  <c r="AC39" i="15"/>
  <c r="AC40" i="15"/>
  <c r="AC41" i="15"/>
  <c r="AE41" i="15"/>
  <c r="AE40" i="15"/>
  <c r="AE39" i="15"/>
  <c r="AE38" i="15"/>
  <c r="AD35" i="15"/>
  <c r="AC35" i="15"/>
  <c r="AC36" i="15"/>
  <c r="AC37" i="15"/>
  <c r="AE37" i="15"/>
  <c r="AE36" i="15"/>
  <c r="AE35" i="15"/>
  <c r="AD31" i="15"/>
  <c r="AC31" i="15"/>
  <c r="AC32" i="15"/>
  <c r="AC33" i="15"/>
  <c r="AC34" i="15"/>
  <c r="AE34" i="15"/>
  <c r="AE33" i="15"/>
  <c r="AE32" i="15"/>
  <c r="AE31" i="15"/>
  <c r="AD28" i="15"/>
  <c r="AC28" i="15"/>
  <c r="AC29" i="15"/>
  <c r="AC30" i="15"/>
  <c r="AE30" i="15"/>
  <c r="AE29" i="15"/>
  <c r="AE28" i="15"/>
  <c r="AD25" i="15"/>
  <c r="AC25" i="15"/>
  <c r="AC26" i="15"/>
  <c r="AC27" i="15"/>
  <c r="AE27" i="15"/>
  <c r="AE26" i="15"/>
  <c r="AE25" i="15"/>
  <c r="AD21" i="15"/>
  <c r="AC21" i="15"/>
  <c r="AC22" i="15"/>
  <c r="AC23" i="15"/>
  <c r="AC24" i="15"/>
  <c r="AE24" i="15"/>
  <c r="AE23" i="15"/>
  <c r="AE22" i="15"/>
  <c r="AE21" i="15"/>
  <c r="AD15" i="15"/>
  <c r="AC15" i="15"/>
  <c r="AC16" i="15"/>
  <c r="AC17" i="15"/>
  <c r="AC18" i="15"/>
  <c r="AC19" i="15"/>
  <c r="AC20" i="15"/>
  <c r="AE20" i="15"/>
  <c r="AE19" i="15"/>
  <c r="AE18" i="15"/>
  <c r="AE17" i="15"/>
  <c r="AE16" i="15"/>
  <c r="AE15" i="15"/>
  <c r="AC4" i="15"/>
  <c r="AC5" i="15"/>
  <c r="AC6" i="15"/>
  <c r="AC7" i="15"/>
  <c r="AC8" i="15"/>
  <c r="AC9" i="15"/>
  <c r="AC10" i="15"/>
  <c r="AC11" i="15"/>
  <c r="AC12" i="15"/>
  <c r="AC13" i="15"/>
  <c r="AC14" i="15"/>
  <c r="AE14" i="15"/>
  <c r="AE13" i="15"/>
  <c r="AE12" i="15"/>
  <c r="AE11" i="15"/>
  <c r="AE10" i="15"/>
  <c r="AE9" i="15"/>
  <c r="AE8" i="15"/>
  <c r="AE7" i="15"/>
  <c r="AE6" i="15"/>
  <c r="AE5" i="15"/>
  <c r="AE4" i="15"/>
  <c r="AA66" i="15"/>
  <c r="Z66" i="15"/>
  <c r="Z67" i="15"/>
  <c r="Z68" i="15"/>
  <c r="Z69" i="15"/>
  <c r="Z70" i="15"/>
  <c r="Z71" i="15"/>
  <c r="Z72" i="15"/>
  <c r="Z73" i="15"/>
  <c r="Z74" i="15"/>
  <c r="Z75" i="15"/>
  <c r="Z76" i="15"/>
  <c r="AB76" i="15"/>
  <c r="AB75" i="15"/>
  <c r="AB74" i="15"/>
  <c r="AB73" i="15"/>
  <c r="AB72" i="15"/>
  <c r="AB71" i="15"/>
  <c r="AB70" i="15"/>
  <c r="AB69" i="15"/>
  <c r="AB68" i="15"/>
  <c r="AB67" i="15"/>
  <c r="AB66" i="15"/>
  <c r="AA63" i="15"/>
  <c r="Z63" i="15"/>
  <c r="Z64" i="15"/>
  <c r="Z65" i="15"/>
  <c r="AB65" i="15"/>
  <c r="AB64" i="15"/>
  <c r="AB63" i="15"/>
  <c r="AA59" i="15"/>
  <c r="Z59" i="15"/>
  <c r="Z60" i="15"/>
  <c r="Z61" i="15"/>
  <c r="Z62" i="15"/>
  <c r="AB62" i="15"/>
  <c r="AB61" i="15"/>
  <c r="AB60" i="15"/>
  <c r="AB59" i="15"/>
  <c r="AA56" i="15"/>
  <c r="Z56" i="15"/>
  <c r="Z57" i="15"/>
  <c r="Z58" i="15"/>
  <c r="AB58" i="15"/>
  <c r="AB57" i="15"/>
  <c r="AB56" i="15"/>
  <c r="AA52" i="15"/>
  <c r="Z52" i="15"/>
  <c r="Z53" i="15"/>
  <c r="Z54" i="15"/>
  <c r="Z55" i="15"/>
  <c r="AB55" i="15"/>
  <c r="AB54" i="15"/>
  <c r="AB53" i="15"/>
  <c r="AB52" i="15"/>
  <c r="AA49" i="15"/>
  <c r="Z49" i="15"/>
  <c r="Z50" i="15"/>
  <c r="Z51" i="15"/>
  <c r="AB51" i="15"/>
  <c r="AB50" i="15"/>
  <c r="AB49" i="15"/>
  <c r="AA45" i="15"/>
  <c r="Z45" i="15"/>
  <c r="Z46" i="15"/>
  <c r="Z47" i="15"/>
  <c r="Z48" i="15"/>
  <c r="AB48" i="15"/>
  <c r="AB47" i="15"/>
  <c r="AB46" i="15"/>
  <c r="AB45" i="15"/>
  <c r="AA42" i="15"/>
  <c r="Z42" i="15"/>
  <c r="Z43" i="15"/>
  <c r="Z44" i="15"/>
  <c r="AB44" i="15"/>
  <c r="AB43" i="15"/>
  <c r="AB42" i="15"/>
  <c r="AA38" i="15"/>
  <c r="Z38" i="15"/>
  <c r="Z39" i="15"/>
  <c r="Z40" i="15"/>
  <c r="Z41" i="15"/>
  <c r="AB41" i="15"/>
  <c r="AB40" i="15"/>
  <c r="AB39" i="15"/>
  <c r="AB38" i="15"/>
  <c r="AA35" i="15"/>
  <c r="Z35" i="15"/>
  <c r="Z36" i="15"/>
  <c r="Z37" i="15"/>
  <c r="AB37" i="15"/>
  <c r="AB36" i="15"/>
  <c r="AB35" i="15"/>
  <c r="AA31" i="15"/>
  <c r="Z31" i="15"/>
  <c r="Z32" i="15"/>
  <c r="Z33" i="15"/>
  <c r="Z34" i="15"/>
  <c r="AB34" i="15"/>
  <c r="AB33" i="15"/>
  <c r="AB32" i="15"/>
  <c r="AB31" i="15"/>
  <c r="AA28" i="15"/>
  <c r="Z28" i="15"/>
  <c r="Z29" i="15"/>
  <c r="Z30" i="15"/>
  <c r="AB30" i="15"/>
  <c r="AB29" i="15"/>
  <c r="AB28" i="15"/>
  <c r="AA25" i="15"/>
  <c r="Z25" i="15"/>
  <c r="Z26" i="15"/>
  <c r="Z27" i="15"/>
  <c r="AB27" i="15"/>
  <c r="AB26" i="15"/>
  <c r="AB25" i="15"/>
  <c r="AA21" i="15"/>
  <c r="Z21" i="15"/>
  <c r="Z22" i="15"/>
  <c r="Z23" i="15"/>
  <c r="Z24" i="15"/>
  <c r="AB24" i="15"/>
  <c r="AB23" i="15"/>
  <c r="AB22" i="15"/>
  <c r="AB21" i="15"/>
  <c r="AA15" i="15"/>
  <c r="Z15" i="15"/>
  <c r="Z16" i="15"/>
  <c r="Z17" i="15"/>
  <c r="Z18" i="15"/>
  <c r="Z19" i="15"/>
  <c r="Z20" i="15"/>
  <c r="AB20" i="15"/>
  <c r="AB19" i="15"/>
  <c r="AB18" i="15"/>
  <c r="AB17" i="15"/>
  <c r="AB16" i="15"/>
  <c r="AB15" i="15"/>
  <c r="Z4" i="15"/>
  <c r="Z5" i="15"/>
  <c r="Z6" i="15"/>
  <c r="Z7" i="15"/>
  <c r="Z8" i="15"/>
  <c r="Z9" i="15"/>
  <c r="Z10" i="15"/>
  <c r="Z11" i="15"/>
  <c r="Z12" i="15"/>
  <c r="Z13" i="15"/>
  <c r="Z14" i="15"/>
  <c r="AB14" i="15"/>
  <c r="AB13" i="15"/>
  <c r="AB12" i="15"/>
  <c r="AB11" i="15"/>
  <c r="AB10" i="15"/>
  <c r="AB9" i="15"/>
  <c r="AB8" i="15"/>
  <c r="AB7" i="15"/>
  <c r="AB6" i="15"/>
  <c r="AB5" i="15"/>
  <c r="AB4" i="15"/>
  <c r="X15" i="15"/>
  <c r="W15" i="15"/>
  <c r="W16" i="15"/>
  <c r="Y16" i="15"/>
  <c r="X11" i="15"/>
  <c r="W11" i="15"/>
  <c r="W12" i="15"/>
  <c r="W13" i="15"/>
  <c r="W14" i="15"/>
  <c r="Y14" i="15"/>
  <c r="Y13" i="15"/>
  <c r="Y12" i="15"/>
  <c r="Y11" i="15"/>
  <c r="X8" i="15"/>
  <c r="W8" i="15"/>
  <c r="W9" i="15"/>
  <c r="W10" i="15"/>
  <c r="Y10" i="15"/>
  <c r="Y9" i="15"/>
  <c r="Y8" i="15"/>
  <c r="X66" i="15"/>
  <c r="W66" i="15"/>
  <c r="W67" i="15"/>
  <c r="W68" i="15"/>
  <c r="W69" i="15"/>
  <c r="W70" i="15"/>
  <c r="W71" i="15"/>
  <c r="W72" i="15"/>
  <c r="W73" i="15"/>
  <c r="W74" i="15"/>
  <c r="W75" i="15"/>
  <c r="W76" i="15"/>
  <c r="Y76" i="15"/>
  <c r="Y75" i="15"/>
  <c r="Y74" i="15"/>
  <c r="Y73" i="15"/>
  <c r="Y72" i="15"/>
  <c r="Y71" i="15"/>
  <c r="Y70" i="15"/>
  <c r="Y69" i="15"/>
  <c r="Y68" i="15"/>
  <c r="Y67" i="15"/>
  <c r="Y66" i="15"/>
  <c r="X63" i="15"/>
  <c r="W63" i="15"/>
  <c r="W64" i="15"/>
  <c r="W65" i="15"/>
  <c r="Y65" i="15"/>
  <c r="Y64" i="15"/>
  <c r="Y63" i="15"/>
  <c r="X59" i="15"/>
  <c r="W59" i="15"/>
  <c r="W60" i="15"/>
  <c r="W61" i="15"/>
  <c r="W62" i="15"/>
  <c r="Y62" i="15"/>
  <c r="Y61" i="15"/>
  <c r="Y60" i="15"/>
  <c r="Y59" i="15"/>
  <c r="X56" i="15"/>
  <c r="W56" i="15"/>
  <c r="W57" i="15"/>
  <c r="W58" i="15"/>
  <c r="Y58" i="15"/>
  <c r="Y57" i="15"/>
  <c r="Y56" i="15"/>
  <c r="X52" i="15"/>
  <c r="W52" i="15"/>
  <c r="W53" i="15"/>
  <c r="W54" i="15"/>
  <c r="W55" i="15"/>
  <c r="Y55" i="15"/>
  <c r="Y54" i="15"/>
  <c r="Y53" i="15"/>
  <c r="Y52" i="15"/>
  <c r="X49" i="15"/>
  <c r="W49" i="15"/>
  <c r="W50" i="15"/>
  <c r="W51" i="15"/>
  <c r="Y51" i="15"/>
  <c r="Y50" i="15"/>
  <c r="Y49" i="15"/>
  <c r="X45" i="15"/>
  <c r="W45" i="15"/>
  <c r="W46" i="15"/>
  <c r="W47" i="15"/>
  <c r="W48" i="15"/>
  <c r="Y48" i="15"/>
  <c r="Y47" i="15"/>
  <c r="Y46" i="15"/>
  <c r="Y45" i="15"/>
  <c r="X42" i="15"/>
  <c r="W42" i="15"/>
  <c r="W43" i="15"/>
  <c r="W44" i="15"/>
  <c r="Y44" i="15"/>
  <c r="Y43" i="15"/>
  <c r="Y42" i="15"/>
  <c r="X38" i="15"/>
  <c r="W38" i="15"/>
  <c r="W39" i="15"/>
  <c r="W40" i="15"/>
  <c r="W41" i="15"/>
  <c r="Y41" i="15"/>
  <c r="Y40" i="15"/>
  <c r="Y39" i="15"/>
  <c r="Y38" i="15"/>
  <c r="X35" i="15"/>
  <c r="W35" i="15"/>
  <c r="W36" i="15"/>
  <c r="W37" i="15"/>
  <c r="Y37" i="15"/>
  <c r="Y36" i="15"/>
  <c r="Y35" i="15"/>
  <c r="X31" i="15"/>
  <c r="W31" i="15"/>
  <c r="W32" i="15"/>
  <c r="W33" i="15"/>
  <c r="W34" i="15"/>
  <c r="Y34" i="15"/>
  <c r="Y33" i="15"/>
  <c r="Y32" i="15"/>
  <c r="Y31" i="15"/>
  <c r="X28" i="15"/>
  <c r="W28" i="15"/>
  <c r="W29" i="15"/>
  <c r="W30" i="15"/>
  <c r="Y30" i="15"/>
  <c r="Y29" i="15"/>
  <c r="Y28" i="15"/>
  <c r="X25" i="15"/>
  <c r="W25" i="15"/>
  <c r="W26" i="15"/>
  <c r="W27" i="15"/>
  <c r="Y27" i="15"/>
  <c r="Y26" i="15"/>
  <c r="Y25" i="15"/>
  <c r="X21" i="15"/>
  <c r="W21" i="15"/>
  <c r="W22" i="15"/>
  <c r="W23" i="15"/>
  <c r="W24" i="15"/>
  <c r="Y24" i="15"/>
  <c r="Y23" i="15"/>
  <c r="Y22" i="15"/>
  <c r="Y21" i="15"/>
  <c r="W17" i="15"/>
  <c r="W18" i="15"/>
  <c r="W19" i="15"/>
  <c r="W20" i="15"/>
  <c r="Y20" i="15"/>
  <c r="Y19" i="15"/>
  <c r="Y18" i="15"/>
  <c r="Y17" i="15"/>
  <c r="Y15" i="15"/>
  <c r="W4" i="15"/>
  <c r="W5" i="15"/>
  <c r="W6" i="15"/>
  <c r="W7" i="15"/>
  <c r="Y7" i="15"/>
  <c r="Y6" i="15"/>
  <c r="Y5" i="15"/>
  <c r="Y4" i="15"/>
  <c r="U25" i="15"/>
  <c r="T26" i="15"/>
  <c r="V26" i="15"/>
  <c r="T25" i="15"/>
  <c r="V25" i="15"/>
  <c r="U15" i="15"/>
  <c r="T15" i="15"/>
  <c r="T16" i="15"/>
  <c r="T17" i="15"/>
  <c r="T18" i="15"/>
  <c r="T19" i="15"/>
  <c r="T20" i="15"/>
  <c r="V20" i="15"/>
  <c r="U21" i="15"/>
  <c r="T21" i="15"/>
  <c r="V21" i="15"/>
  <c r="V19" i="15"/>
  <c r="T4" i="15"/>
  <c r="T5" i="15"/>
  <c r="T6" i="15"/>
  <c r="T7" i="15"/>
  <c r="T8" i="15"/>
  <c r="T9" i="15"/>
  <c r="T10" i="15"/>
  <c r="T11" i="15"/>
  <c r="T12" i="15"/>
  <c r="T13" i="15"/>
  <c r="T14" i="15"/>
  <c r="V14" i="15"/>
  <c r="V9" i="15"/>
  <c r="U66" i="15"/>
  <c r="T66" i="15"/>
  <c r="T67" i="15"/>
  <c r="T68" i="15"/>
  <c r="T69" i="15"/>
  <c r="T70" i="15"/>
  <c r="T71" i="15"/>
  <c r="T72" i="15"/>
  <c r="T73" i="15"/>
  <c r="T74" i="15"/>
  <c r="T75" i="15"/>
  <c r="T76" i="15"/>
  <c r="V76" i="15"/>
  <c r="V75" i="15"/>
  <c r="V74" i="15"/>
  <c r="V73" i="15"/>
  <c r="V72" i="15"/>
  <c r="V71" i="15"/>
  <c r="V70" i="15"/>
  <c r="V69" i="15"/>
  <c r="V68" i="15"/>
  <c r="V67" i="15"/>
  <c r="V66" i="15"/>
  <c r="U63" i="15"/>
  <c r="T63" i="15"/>
  <c r="T64" i="15"/>
  <c r="T65" i="15"/>
  <c r="V65" i="15"/>
  <c r="V64" i="15"/>
  <c r="V63" i="15"/>
  <c r="U59" i="15"/>
  <c r="T59" i="15"/>
  <c r="T60" i="15"/>
  <c r="T61" i="15"/>
  <c r="T62" i="15"/>
  <c r="V62" i="15"/>
  <c r="V61" i="15"/>
  <c r="V60" i="15"/>
  <c r="V59" i="15"/>
  <c r="U56" i="15"/>
  <c r="T56" i="15"/>
  <c r="T57" i="15"/>
  <c r="T58" i="15"/>
  <c r="V58" i="15"/>
  <c r="V57" i="15"/>
  <c r="V56" i="15"/>
  <c r="U52" i="15"/>
  <c r="T52" i="15"/>
  <c r="T53" i="15"/>
  <c r="T54" i="15"/>
  <c r="T55" i="15"/>
  <c r="V55" i="15"/>
  <c r="V54" i="15"/>
  <c r="V53" i="15"/>
  <c r="V52" i="15"/>
  <c r="U49" i="15"/>
  <c r="T49" i="15"/>
  <c r="T50" i="15"/>
  <c r="T51" i="15"/>
  <c r="V51" i="15"/>
  <c r="V50" i="15"/>
  <c r="V49" i="15"/>
  <c r="U45" i="15"/>
  <c r="T45" i="15"/>
  <c r="T46" i="15"/>
  <c r="T47" i="15"/>
  <c r="T48" i="15"/>
  <c r="V48" i="15"/>
  <c r="V47" i="15"/>
  <c r="V46" i="15"/>
  <c r="V45" i="15"/>
  <c r="U42" i="15"/>
  <c r="T42" i="15"/>
  <c r="T43" i="15"/>
  <c r="T44" i="15"/>
  <c r="V44" i="15"/>
  <c r="V43" i="15"/>
  <c r="V42" i="15"/>
  <c r="U38" i="15"/>
  <c r="T38" i="15"/>
  <c r="T39" i="15"/>
  <c r="T40" i="15"/>
  <c r="T41" i="15"/>
  <c r="V41" i="15"/>
  <c r="V40" i="15"/>
  <c r="V39" i="15"/>
  <c r="V38" i="15"/>
  <c r="U35" i="15"/>
  <c r="T35" i="15"/>
  <c r="T36" i="15"/>
  <c r="T37" i="15"/>
  <c r="V37" i="15"/>
  <c r="V36" i="15"/>
  <c r="V35" i="15"/>
  <c r="U31" i="15"/>
  <c r="T31" i="15"/>
  <c r="T32" i="15"/>
  <c r="T33" i="15"/>
  <c r="T34" i="15"/>
  <c r="V34" i="15"/>
  <c r="V33" i="15"/>
  <c r="V32" i="15"/>
  <c r="V31" i="15"/>
  <c r="U28" i="15"/>
  <c r="T28" i="15"/>
  <c r="T29" i="15"/>
  <c r="T30" i="15"/>
  <c r="V30" i="15"/>
  <c r="V29" i="15"/>
  <c r="V28" i="15"/>
  <c r="T27" i="15"/>
  <c r="V27" i="15"/>
  <c r="T22" i="15"/>
  <c r="T23" i="15"/>
  <c r="T24" i="15"/>
  <c r="V24" i="15"/>
  <c r="V23" i="15"/>
  <c r="V22" i="15"/>
  <c r="V18" i="15"/>
  <c r="V17" i="15"/>
  <c r="V16" i="15"/>
  <c r="V15" i="15"/>
  <c r="V13" i="15"/>
  <c r="V12" i="15"/>
  <c r="V11" i="15"/>
  <c r="V10" i="15"/>
  <c r="V8" i="15"/>
  <c r="V7" i="15"/>
  <c r="V6" i="15"/>
  <c r="V5" i="15"/>
  <c r="V4" i="15"/>
  <c r="R15" i="15"/>
  <c r="Q15" i="15"/>
  <c r="Q16" i="15"/>
  <c r="Q17" i="15"/>
  <c r="Q18" i="15"/>
  <c r="S18" i="15"/>
  <c r="S17" i="15"/>
  <c r="S16" i="15"/>
  <c r="S15" i="15"/>
  <c r="Q4" i="15"/>
  <c r="Q5" i="15"/>
  <c r="Q6" i="15"/>
  <c r="Q7" i="15"/>
  <c r="Q8" i="15"/>
  <c r="Q9" i="15"/>
  <c r="Q10" i="15"/>
  <c r="Q11" i="15"/>
  <c r="Q12" i="15"/>
  <c r="Q13" i="15"/>
  <c r="Q14" i="15"/>
  <c r="S14" i="15"/>
  <c r="S13" i="15"/>
  <c r="S12" i="15"/>
  <c r="S11" i="15"/>
  <c r="S10" i="15"/>
  <c r="S9" i="15"/>
  <c r="S8" i="15"/>
  <c r="R66" i="15"/>
  <c r="Q66" i="15"/>
  <c r="Q67" i="15"/>
  <c r="Q68" i="15"/>
  <c r="Q69" i="15"/>
  <c r="Q70" i="15"/>
  <c r="Q71" i="15"/>
  <c r="Q72" i="15"/>
  <c r="Q73" i="15"/>
  <c r="Q74" i="15"/>
  <c r="Q75" i="15"/>
  <c r="Q76" i="15"/>
  <c r="S76" i="15"/>
  <c r="S75" i="15"/>
  <c r="S74" i="15"/>
  <c r="S73" i="15"/>
  <c r="S72" i="15"/>
  <c r="S71" i="15"/>
  <c r="S70" i="15"/>
  <c r="S69" i="15"/>
  <c r="S68" i="15"/>
  <c r="S67" i="15"/>
  <c r="S66" i="15"/>
  <c r="R63" i="15"/>
  <c r="Q63" i="15"/>
  <c r="Q64" i="15"/>
  <c r="Q65" i="15"/>
  <c r="S65" i="15"/>
  <c r="S64" i="15"/>
  <c r="S63" i="15"/>
  <c r="R59" i="15"/>
  <c r="Q59" i="15"/>
  <c r="Q60" i="15"/>
  <c r="Q61" i="15"/>
  <c r="Q62" i="15"/>
  <c r="S62" i="15"/>
  <c r="S61" i="15"/>
  <c r="S60" i="15"/>
  <c r="S59" i="15"/>
  <c r="R56" i="15"/>
  <c r="Q56" i="15"/>
  <c r="Q57" i="15"/>
  <c r="Q58" i="15"/>
  <c r="S58" i="15"/>
  <c r="S57" i="15"/>
  <c r="S56" i="15"/>
  <c r="R52" i="15"/>
  <c r="Q52" i="15"/>
  <c r="Q53" i="15"/>
  <c r="Q54" i="15"/>
  <c r="Q55" i="15"/>
  <c r="S55" i="15"/>
  <c r="S54" i="15"/>
  <c r="S53" i="15"/>
  <c r="S52" i="15"/>
  <c r="R49" i="15"/>
  <c r="Q49" i="15"/>
  <c r="Q50" i="15"/>
  <c r="Q51" i="15"/>
  <c r="S51" i="15"/>
  <c r="S50" i="15"/>
  <c r="S49" i="15"/>
  <c r="R45" i="15"/>
  <c r="Q45" i="15"/>
  <c r="Q46" i="15"/>
  <c r="Q47" i="15"/>
  <c r="Q48" i="15"/>
  <c r="S48" i="15"/>
  <c r="S47" i="15"/>
  <c r="S46" i="15"/>
  <c r="S45" i="15"/>
  <c r="R42" i="15"/>
  <c r="Q42" i="15"/>
  <c r="Q43" i="15"/>
  <c r="Q44" i="15"/>
  <c r="S44" i="15"/>
  <c r="S43" i="15"/>
  <c r="S42" i="15"/>
  <c r="R38" i="15"/>
  <c r="Q38" i="15"/>
  <c r="Q39" i="15"/>
  <c r="Q40" i="15"/>
  <c r="Q41" i="15"/>
  <c r="S41" i="15"/>
  <c r="S40" i="15"/>
  <c r="S39" i="15"/>
  <c r="S38" i="15"/>
  <c r="R35" i="15"/>
  <c r="Q35" i="15"/>
  <c r="Q36" i="15"/>
  <c r="Q37" i="15"/>
  <c r="S37" i="15"/>
  <c r="S36" i="15"/>
  <c r="S35" i="15"/>
  <c r="R31" i="15"/>
  <c r="Q31" i="15"/>
  <c r="Q32" i="15"/>
  <c r="Q33" i="15"/>
  <c r="Q34" i="15"/>
  <c r="S34" i="15"/>
  <c r="S33" i="15"/>
  <c r="S32" i="15"/>
  <c r="S31" i="15"/>
  <c r="R28" i="15"/>
  <c r="Q28" i="15"/>
  <c r="Q29" i="15"/>
  <c r="Q30" i="15"/>
  <c r="S30" i="15"/>
  <c r="S29" i="15"/>
  <c r="S28" i="15"/>
  <c r="R25" i="15"/>
  <c r="Q25" i="15"/>
  <c r="Q26" i="15"/>
  <c r="Q27" i="15"/>
  <c r="S27" i="15"/>
  <c r="S26" i="15"/>
  <c r="S25" i="15"/>
  <c r="R21" i="15"/>
  <c r="Q21" i="15"/>
  <c r="Q22" i="15"/>
  <c r="Q23" i="15"/>
  <c r="Q24" i="15"/>
  <c r="S24" i="15"/>
  <c r="S23" i="15"/>
  <c r="S22" i="15"/>
  <c r="S21" i="15"/>
  <c r="Q19" i="15"/>
  <c r="Q20" i="15"/>
  <c r="S20" i="15"/>
  <c r="S19" i="15"/>
  <c r="S7" i="15"/>
  <c r="S6" i="15"/>
  <c r="S5" i="15"/>
  <c r="S4" i="15"/>
  <c r="O21" i="15"/>
  <c r="N21" i="15"/>
  <c r="P21" i="15"/>
  <c r="O15" i="15"/>
  <c r="N15" i="15"/>
  <c r="N16" i="15"/>
  <c r="N17" i="15"/>
  <c r="N18" i="15"/>
  <c r="N19" i="15"/>
  <c r="N20" i="15"/>
  <c r="P20" i="15"/>
  <c r="P19" i="15"/>
  <c r="P18" i="15"/>
  <c r="P17" i="15"/>
  <c r="N4" i="15"/>
  <c r="N5" i="15"/>
  <c r="N6" i="15"/>
  <c r="N7" i="15"/>
  <c r="N8" i="15"/>
  <c r="N9" i="15"/>
  <c r="N10" i="15"/>
  <c r="P10" i="15"/>
  <c r="P6" i="15"/>
  <c r="P5" i="15"/>
  <c r="O66" i="15"/>
  <c r="N66" i="15"/>
  <c r="N67" i="15"/>
  <c r="N68" i="15"/>
  <c r="N69" i="15"/>
  <c r="N70" i="15"/>
  <c r="N71" i="15"/>
  <c r="N72" i="15"/>
  <c r="N73" i="15"/>
  <c r="N74" i="15"/>
  <c r="N75" i="15"/>
  <c r="N76" i="15"/>
  <c r="P76" i="15"/>
  <c r="P75" i="15"/>
  <c r="P74" i="15"/>
  <c r="P73" i="15"/>
  <c r="P72" i="15"/>
  <c r="P71" i="15"/>
  <c r="P70" i="15"/>
  <c r="P69" i="15"/>
  <c r="P68" i="15"/>
  <c r="P67" i="15"/>
  <c r="P66" i="15"/>
  <c r="O63" i="15"/>
  <c r="N63" i="15"/>
  <c r="N64" i="15"/>
  <c r="N65" i="15"/>
  <c r="P65" i="15"/>
  <c r="P64" i="15"/>
  <c r="P63" i="15"/>
  <c r="O59" i="15"/>
  <c r="N59" i="15"/>
  <c r="N60" i="15"/>
  <c r="N61" i="15"/>
  <c r="N62" i="15"/>
  <c r="P62" i="15"/>
  <c r="P61" i="15"/>
  <c r="P60" i="15"/>
  <c r="P59" i="15"/>
  <c r="O56" i="15"/>
  <c r="N56" i="15"/>
  <c r="N57" i="15"/>
  <c r="N58" i="15"/>
  <c r="P58" i="15"/>
  <c r="P57" i="15"/>
  <c r="P56" i="15"/>
  <c r="O52" i="15"/>
  <c r="N52" i="15"/>
  <c r="N53" i="15"/>
  <c r="N54" i="15"/>
  <c r="N55" i="15"/>
  <c r="P55" i="15"/>
  <c r="P54" i="15"/>
  <c r="P53" i="15"/>
  <c r="P52" i="15"/>
  <c r="O49" i="15"/>
  <c r="N49" i="15"/>
  <c r="N50" i="15"/>
  <c r="N51" i="15"/>
  <c r="P51" i="15"/>
  <c r="P50" i="15"/>
  <c r="P49" i="15"/>
  <c r="O45" i="15"/>
  <c r="N45" i="15"/>
  <c r="N46" i="15"/>
  <c r="N47" i="15"/>
  <c r="N48" i="15"/>
  <c r="P48" i="15"/>
  <c r="P47" i="15"/>
  <c r="P46" i="15"/>
  <c r="P45" i="15"/>
  <c r="O42" i="15"/>
  <c r="N42" i="15"/>
  <c r="N43" i="15"/>
  <c r="N44" i="15"/>
  <c r="P44" i="15"/>
  <c r="P43" i="15"/>
  <c r="P42" i="15"/>
  <c r="O38" i="15"/>
  <c r="N38" i="15"/>
  <c r="N39" i="15"/>
  <c r="N40" i="15"/>
  <c r="N41" i="15"/>
  <c r="P41" i="15"/>
  <c r="P40" i="15"/>
  <c r="P39" i="15"/>
  <c r="P38" i="15"/>
  <c r="O35" i="15"/>
  <c r="N35" i="15"/>
  <c r="N36" i="15"/>
  <c r="N37" i="15"/>
  <c r="P37" i="15"/>
  <c r="P36" i="15"/>
  <c r="P35" i="15"/>
  <c r="O31" i="15"/>
  <c r="N31" i="15"/>
  <c r="N32" i="15"/>
  <c r="N33" i="15"/>
  <c r="N34" i="15"/>
  <c r="P34" i="15"/>
  <c r="P33" i="15"/>
  <c r="P32" i="15"/>
  <c r="P31" i="15"/>
  <c r="O28" i="15"/>
  <c r="N28" i="15"/>
  <c r="N29" i="15"/>
  <c r="N30" i="15"/>
  <c r="P30" i="15"/>
  <c r="P29" i="15"/>
  <c r="P28" i="15"/>
  <c r="O25" i="15"/>
  <c r="N25" i="15"/>
  <c r="N26" i="15"/>
  <c r="N27" i="15"/>
  <c r="P27" i="15"/>
  <c r="P26" i="15"/>
  <c r="P25" i="15"/>
  <c r="N22" i="15"/>
  <c r="N23" i="15"/>
  <c r="N24" i="15"/>
  <c r="P24" i="15"/>
  <c r="P23" i="15"/>
  <c r="P22" i="15"/>
  <c r="P15" i="15"/>
  <c r="P16" i="15"/>
  <c r="O11" i="15"/>
  <c r="N11" i="15"/>
  <c r="N12" i="15"/>
  <c r="N13" i="15"/>
  <c r="N14" i="15"/>
  <c r="P14" i="15"/>
  <c r="P13" i="15"/>
  <c r="P12" i="15"/>
  <c r="P11" i="15"/>
  <c r="P9" i="15"/>
  <c r="P8" i="15"/>
  <c r="P7" i="15"/>
  <c r="P4" i="15"/>
  <c r="K4" i="15"/>
  <c r="K5" i="15"/>
  <c r="K6" i="15"/>
  <c r="K7" i="15"/>
  <c r="K8" i="15"/>
  <c r="K9" i="15"/>
  <c r="K10" i="15"/>
  <c r="M10" i="15"/>
  <c r="L38" i="15"/>
  <c r="K38" i="15"/>
  <c r="M38" i="15"/>
  <c r="L35" i="15"/>
  <c r="K35" i="15"/>
  <c r="M35" i="15"/>
  <c r="L28" i="15"/>
  <c r="K28" i="15"/>
  <c r="M28" i="15"/>
  <c r="L25" i="15"/>
  <c r="K26" i="15"/>
  <c r="M26" i="15"/>
  <c r="K25" i="15"/>
  <c r="K27" i="15"/>
  <c r="M27" i="15"/>
  <c r="L21" i="15"/>
  <c r="K21" i="15"/>
  <c r="O126" i="1"/>
  <c r="K22" i="15"/>
  <c r="K23" i="15"/>
  <c r="K24" i="15"/>
  <c r="M24" i="15"/>
  <c r="M23" i="15"/>
  <c r="M22" i="15"/>
  <c r="M21" i="15"/>
  <c r="L15" i="15"/>
  <c r="K15" i="15"/>
  <c r="M15" i="15"/>
  <c r="L11" i="15"/>
  <c r="K11" i="15"/>
  <c r="K12" i="15"/>
  <c r="K13" i="15"/>
  <c r="K14" i="15"/>
  <c r="M14" i="15"/>
  <c r="M13" i="15"/>
  <c r="M12" i="15"/>
  <c r="M11" i="15"/>
  <c r="L66" i="15"/>
  <c r="K66" i="15"/>
  <c r="K67" i="15"/>
  <c r="K68" i="15"/>
  <c r="K69" i="15"/>
  <c r="K70" i="15"/>
  <c r="K71" i="15"/>
  <c r="K72" i="15"/>
  <c r="K73" i="15"/>
  <c r="K74" i="15"/>
  <c r="K75" i="15"/>
  <c r="K76" i="15"/>
  <c r="M76" i="15"/>
  <c r="M75" i="15"/>
  <c r="M74" i="15"/>
  <c r="M73" i="15"/>
  <c r="M72" i="15"/>
  <c r="M71" i="15"/>
  <c r="M70" i="15"/>
  <c r="M69" i="15"/>
  <c r="M68" i="15"/>
  <c r="M67" i="15"/>
  <c r="M66" i="15"/>
  <c r="L63" i="15"/>
  <c r="K63" i="15"/>
  <c r="K64" i="15"/>
  <c r="K65" i="15"/>
  <c r="M65" i="15"/>
  <c r="M64" i="15"/>
  <c r="M63" i="15"/>
  <c r="L59" i="15"/>
  <c r="K59" i="15"/>
  <c r="K60" i="15"/>
  <c r="K61" i="15"/>
  <c r="K62" i="15"/>
  <c r="M62" i="15"/>
  <c r="M61" i="15"/>
  <c r="M60" i="15"/>
  <c r="M59" i="15"/>
  <c r="L56" i="15"/>
  <c r="K56" i="15"/>
  <c r="K57" i="15"/>
  <c r="K58" i="15"/>
  <c r="M58" i="15"/>
  <c r="M57" i="15"/>
  <c r="M56" i="15"/>
  <c r="L52" i="15"/>
  <c r="K52" i="15"/>
  <c r="K53" i="15"/>
  <c r="K54" i="15"/>
  <c r="K55" i="15"/>
  <c r="M55" i="15"/>
  <c r="M54" i="15"/>
  <c r="M53" i="15"/>
  <c r="M52" i="15"/>
  <c r="L49" i="15"/>
  <c r="K49" i="15"/>
  <c r="K50" i="15"/>
  <c r="K51" i="15"/>
  <c r="M51" i="15"/>
  <c r="M50" i="15"/>
  <c r="M49" i="15"/>
  <c r="L45" i="15"/>
  <c r="K45" i="15"/>
  <c r="K46" i="15"/>
  <c r="K47" i="15"/>
  <c r="K48" i="15"/>
  <c r="M48" i="15"/>
  <c r="M47" i="15"/>
  <c r="M46" i="15"/>
  <c r="M45" i="15"/>
  <c r="L42" i="15"/>
  <c r="K42" i="15"/>
  <c r="K43" i="15"/>
  <c r="K44" i="15"/>
  <c r="M44" i="15"/>
  <c r="M43" i="15"/>
  <c r="M42" i="15"/>
  <c r="K39" i="15"/>
  <c r="K40" i="15"/>
  <c r="K41" i="15"/>
  <c r="M41" i="15"/>
  <c r="M40" i="15"/>
  <c r="M39" i="15"/>
  <c r="K36" i="15"/>
  <c r="K37" i="15"/>
  <c r="M37" i="15"/>
  <c r="M36" i="15"/>
  <c r="L31" i="15"/>
  <c r="K31" i="15"/>
  <c r="K32" i="15"/>
  <c r="K33" i="15"/>
  <c r="K34" i="15"/>
  <c r="M34" i="15"/>
  <c r="M33" i="15"/>
  <c r="M32" i="15"/>
  <c r="M31" i="15"/>
  <c r="K29" i="15"/>
  <c r="K30" i="15"/>
  <c r="M30" i="15"/>
  <c r="M29" i="15"/>
  <c r="M25" i="15"/>
  <c r="K16" i="15"/>
  <c r="K17" i="15"/>
  <c r="K18" i="15"/>
  <c r="K19" i="15"/>
  <c r="K20" i="15"/>
  <c r="M20" i="15"/>
  <c r="M19" i="15"/>
  <c r="M18" i="15"/>
  <c r="M17" i="15"/>
  <c r="M16" i="15"/>
  <c r="M9" i="15"/>
  <c r="M8" i="15"/>
  <c r="M7" i="15"/>
  <c r="M6" i="15"/>
  <c r="M5" i="15"/>
  <c r="M4" i="15"/>
  <c r="H4" i="15"/>
  <c r="J4" i="15"/>
  <c r="H5" i="15"/>
  <c r="J5" i="15"/>
  <c r="H6" i="15"/>
  <c r="J6" i="15"/>
  <c r="H7" i="15"/>
  <c r="J7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4" i="15"/>
  <c r="J14" i="15"/>
  <c r="I66" i="15"/>
  <c r="H66" i="15"/>
  <c r="H67" i="15"/>
  <c r="H68" i="15"/>
  <c r="H69" i="15"/>
  <c r="H70" i="15"/>
  <c r="H71" i="15"/>
  <c r="H72" i="15"/>
  <c r="H73" i="15"/>
  <c r="H74" i="15"/>
  <c r="H75" i="15"/>
  <c r="H76" i="15"/>
  <c r="J76" i="15"/>
  <c r="J75" i="15"/>
  <c r="J74" i="15"/>
  <c r="J73" i="15"/>
  <c r="J72" i="15"/>
  <c r="J71" i="15"/>
  <c r="J70" i="15"/>
  <c r="J69" i="15"/>
  <c r="J68" i="15"/>
  <c r="J67" i="15"/>
  <c r="J66" i="15"/>
  <c r="I63" i="15"/>
  <c r="H63" i="15"/>
  <c r="H64" i="15"/>
  <c r="H65" i="15"/>
  <c r="J65" i="15"/>
  <c r="J64" i="15"/>
  <c r="J63" i="15"/>
  <c r="I59" i="15"/>
  <c r="H59" i="15"/>
  <c r="H60" i="15"/>
  <c r="H61" i="15"/>
  <c r="H62" i="15"/>
  <c r="J62" i="15"/>
  <c r="J61" i="15"/>
  <c r="J60" i="15"/>
  <c r="J59" i="15"/>
  <c r="I56" i="15"/>
  <c r="H56" i="15"/>
  <c r="H57" i="15"/>
  <c r="H58" i="15"/>
  <c r="J58" i="15"/>
  <c r="J57" i="15"/>
  <c r="J56" i="15"/>
  <c r="I52" i="15"/>
  <c r="H52" i="15"/>
  <c r="H53" i="15"/>
  <c r="H54" i="15"/>
  <c r="H55" i="15"/>
  <c r="J55" i="15"/>
  <c r="J54" i="15"/>
  <c r="J53" i="15"/>
  <c r="J52" i="15"/>
  <c r="I49" i="15"/>
  <c r="H49" i="15"/>
  <c r="H50" i="15"/>
  <c r="H51" i="15"/>
  <c r="J51" i="15"/>
  <c r="J50" i="15"/>
  <c r="J49" i="15"/>
  <c r="I45" i="15"/>
  <c r="H45" i="15"/>
  <c r="H46" i="15"/>
  <c r="H47" i="15"/>
  <c r="H48" i="15"/>
  <c r="J48" i="15"/>
  <c r="J47" i="15"/>
  <c r="J46" i="15"/>
  <c r="J45" i="15"/>
  <c r="I42" i="15"/>
  <c r="H42" i="15"/>
  <c r="H43" i="15"/>
  <c r="H44" i="15"/>
  <c r="J44" i="15"/>
  <c r="J43" i="15"/>
  <c r="J42" i="15"/>
  <c r="I38" i="15"/>
  <c r="H38" i="15"/>
  <c r="H39" i="15"/>
  <c r="H40" i="15"/>
  <c r="H41" i="15"/>
  <c r="J41" i="15"/>
  <c r="J40" i="15"/>
  <c r="J39" i="15"/>
  <c r="J38" i="15"/>
  <c r="I35" i="15"/>
  <c r="H35" i="15"/>
  <c r="H36" i="15"/>
  <c r="H37" i="15"/>
  <c r="J37" i="15"/>
  <c r="J36" i="15"/>
  <c r="J35" i="15"/>
  <c r="I31" i="15"/>
  <c r="H31" i="15"/>
  <c r="H32" i="15"/>
  <c r="H33" i="15"/>
  <c r="H34" i="15"/>
  <c r="J34" i="15"/>
  <c r="J33" i="15"/>
  <c r="J32" i="15"/>
  <c r="J31" i="15"/>
  <c r="I28" i="15"/>
  <c r="H28" i="15"/>
  <c r="H29" i="15"/>
  <c r="H30" i="15"/>
  <c r="J30" i="15"/>
  <c r="J29" i="15"/>
  <c r="J28" i="15"/>
  <c r="I25" i="15"/>
  <c r="H25" i="15"/>
  <c r="H26" i="15"/>
  <c r="H27" i="15"/>
  <c r="J27" i="15"/>
  <c r="J26" i="15"/>
  <c r="J25" i="15"/>
  <c r="I21" i="15"/>
  <c r="H21" i="15"/>
  <c r="H22" i="15"/>
  <c r="H23" i="15"/>
  <c r="H24" i="15"/>
  <c r="J24" i="15"/>
  <c r="J23" i="15"/>
  <c r="J22" i="15"/>
  <c r="J21" i="15"/>
  <c r="I15" i="15"/>
  <c r="H15" i="15"/>
  <c r="H16" i="15"/>
  <c r="H17" i="15"/>
  <c r="H18" i="15"/>
  <c r="H19" i="15"/>
  <c r="H20" i="15"/>
  <c r="J20" i="15"/>
  <c r="J19" i="15"/>
  <c r="J18" i="15"/>
  <c r="J15" i="15"/>
  <c r="J17" i="15"/>
  <c r="J16" i="15"/>
  <c r="F66" i="15"/>
  <c r="E66" i="15"/>
  <c r="E67" i="15"/>
  <c r="E68" i="15"/>
  <c r="E69" i="15"/>
  <c r="E70" i="15"/>
  <c r="E71" i="15"/>
  <c r="E72" i="15"/>
  <c r="E73" i="15"/>
  <c r="E74" i="15"/>
  <c r="E75" i="15"/>
  <c r="E76" i="15"/>
  <c r="G76" i="15"/>
  <c r="G75" i="15"/>
  <c r="G74" i="15"/>
  <c r="G73" i="15"/>
  <c r="G72" i="15"/>
  <c r="G71" i="15"/>
  <c r="G70" i="15"/>
  <c r="G69" i="15"/>
  <c r="G68" i="15"/>
  <c r="G67" i="15"/>
  <c r="G66" i="15"/>
  <c r="F63" i="15"/>
  <c r="E63" i="15"/>
  <c r="E64" i="15"/>
  <c r="E65" i="15"/>
  <c r="G65" i="15"/>
  <c r="G64" i="15"/>
  <c r="G63" i="15"/>
  <c r="F59" i="15"/>
  <c r="E59" i="15"/>
  <c r="E60" i="15"/>
  <c r="E61" i="15"/>
  <c r="E62" i="15"/>
  <c r="G62" i="15"/>
  <c r="G61" i="15"/>
  <c r="G60" i="15"/>
  <c r="G59" i="15"/>
  <c r="F56" i="15"/>
  <c r="E56" i="15"/>
  <c r="E57" i="15"/>
  <c r="E58" i="15"/>
  <c r="G58" i="15"/>
  <c r="G57" i="15"/>
  <c r="G56" i="15"/>
  <c r="F52" i="15"/>
  <c r="E52" i="15"/>
  <c r="E53" i="15"/>
  <c r="E54" i="15"/>
  <c r="E55" i="15"/>
  <c r="G55" i="15"/>
  <c r="G54" i="15"/>
  <c r="G53" i="15"/>
  <c r="G52" i="15"/>
  <c r="F49" i="15"/>
  <c r="E49" i="15"/>
  <c r="E50" i="15"/>
  <c r="E51" i="15"/>
  <c r="G51" i="15"/>
  <c r="G50" i="15"/>
  <c r="G49" i="15"/>
  <c r="F45" i="15"/>
  <c r="E45" i="15"/>
  <c r="E46" i="15"/>
  <c r="E47" i="15"/>
  <c r="E48" i="15"/>
  <c r="G48" i="15"/>
  <c r="G47" i="15"/>
  <c r="G46" i="15"/>
  <c r="G45" i="15"/>
  <c r="F42" i="15"/>
  <c r="E42" i="15"/>
  <c r="E43" i="15"/>
  <c r="E44" i="15"/>
  <c r="G44" i="15"/>
  <c r="G43" i="15"/>
  <c r="G42" i="15"/>
  <c r="F38" i="15"/>
  <c r="E38" i="15"/>
  <c r="E39" i="15"/>
  <c r="E40" i="15"/>
  <c r="E41" i="15"/>
  <c r="G41" i="15"/>
  <c r="G40" i="15"/>
  <c r="G39" i="15"/>
  <c r="G38" i="15"/>
  <c r="F35" i="15"/>
  <c r="E35" i="15"/>
  <c r="E36" i="15"/>
  <c r="E37" i="15"/>
  <c r="G37" i="15"/>
  <c r="G36" i="15"/>
  <c r="G35" i="15"/>
  <c r="F31" i="15"/>
  <c r="E31" i="15"/>
  <c r="E32" i="15"/>
  <c r="E33" i="15"/>
  <c r="E34" i="15"/>
  <c r="G34" i="15"/>
  <c r="G33" i="15"/>
  <c r="G32" i="15"/>
  <c r="G31" i="15"/>
  <c r="F28" i="15"/>
  <c r="E28" i="15"/>
  <c r="E29" i="15"/>
  <c r="E30" i="15"/>
  <c r="G30" i="15"/>
  <c r="G29" i="15"/>
  <c r="G28" i="15"/>
  <c r="F25" i="15"/>
  <c r="E25" i="15"/>
  <c r="E26" i="15"/>
  <c r="E27" i="15"/>
  <c r="G27" i="15"/>
  <c r="G26" i="15"/>
  <c r="G25" i="15"/>
  <c r="F21" i="15"/>
  <c r="E21" i="15"/>
  <c r="E22" i="15"/>
  <c r="E23" i="15"/>
  <c r="E24" i="15"/>
  <c r="G24" i="15"/>
  <c r="G23" i="15"/>
  <c r="G22" i="15"/>
  <c r="G21" i="15"/>
  <c r="F15" i="15"/>
  <c r="E15" i="15"/>
  <c r="E16" i="15"/>
  <c r="E17" i="15"/>
  <c r="E18" i="15"/>
  <c r="E19" i="15"/>
  <c r="E20" i="15"/>
  <c r="G20" i="15"/>
  <c r="G19" i="15"/>
  <c r="G18" i="15"/>
  <c r="G15" i="15"/>
  <c r="G17" i="15"/>
  <c r="G16" i="15"/>
  <c r="F8" i="15"/>
  <c r="E8" i="15"/>
  <c r="E9" i="15"/>
  <c r="E10" i="15"/>
  <c r="E11" i="15"/>
  <c r="E12" i="15"/>
  <c r="E13" i="15"/>
  <c r="E14" i="15"/>
  <c r="G14" i="15"/>
  <c r="G13" i="15"/>
  <c r="G12" i="15"/>
  <c r="G11" i="15"/>
  <c r="G10" i="15"/>
  <c r="G9" i="15"/>
  <c r="G8" i="15"/>
  <c r="E4" i="15"/>
  <c r="E5" i="15"/>
  <c r="E6" i="15"/>
  <c r="E7" i="15"/>
  <c r="G7" i="15"/>
  <c r="G6" i="15"/>
  <c r="G5" i="15"/>
  <c r="G4" i="15"/>
  <c r="C8" i="15"/>
  <c r="B8" i="15"/>
  <c r="B9" i="15"/>
  <c r="B10" i="15"/>
  <c r="B11" i="15"/>
  <c r="B12" i="15"/>
  <c r="B13" i="15"/>
  <c r="B14" i="15"/>
  <c r="D14" i="15"/>
  <c r="D13" i="15"/>
  <c r="D12" i="15"/>
  <c r="D11" i="15"/>
  <c r="C15" i="15"/>
  <c r="B15" i="15"/>
  <c r="D15" i="15"/>
  <c r="B4" i="15"/>
  <c r="B5" i="15"/>
  <c r="B6" i="15"/>
  <c r="B7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8" i="15"/>
  <c r="D4" i="15"/>
  <c r="D5" i="15"/>
  <c r="E78" i="15"/>
  <c r="D6" i="15"/>
  <c r="D7" i="15"/>
  <c r="D8" i="15"/>
  <c r="D9" i="15"/>
  <c r="D10" i="15"/>
  <c r="D16" i="15"/>
  <c r="D17" i="15"/>
  <c r="D18" i="15"/>
  <c r="D19" i="15"/>
  <c r="D20" i="15"/>
  <c r="C21" i="15"/>
  <c r="D21" i="15"/>
  <c r="D22" i="15"/>
  <c r="D23" i="15"/>
  <c r="D24" i="15"/>
  <c r="C25" i="15"/>
  <c r="D25" i="15"/>
  <c r="D26" i="15"/>
  <c r="D27" i="15"/>
  <c r="C28" i="15"/>
  <c r="D28" i="15"/>
  <c r="D29" i="15"/>
  <c r="D30" i="15"/>
  <c r="C31" i="15"/>
  <c r="D31" i="15"/>
  <c r="D32" i="15"/>
  <c r="D33" i="15"/>
  <c r="D34" i="15"/>
  <c r="C35" i="15"/>
  <c r="D35" i="15"/>
  <c r="D36" i="15"/>
  <c r="D37" i="15"/>
  <c r="C38" i="15"/>
  <c r="D38" i="15"/>
  <c r="D39" i="15"/>
  <c r="D40" i="15"/>
  <c r="D41" i="15"/>
  <c r="C42" i="15"/>
  <c r="D42" i="15"/>
  <c r="D43" i="15"/>
  <c r="D44" i="15"/>
  <c r="C45" i="15"/>
  <c r="D45" i="15"/>
  <c r="D46" i="15"/>
  <c r="D47" i="15"/>
  <c r="D48" i="15"/>
  <c r="C49" i="15"/>
  <c r="D49" i="15"/>
  <c r="D50" i="15"/>
  <c r="D51" i="15"/>
  <c r="C52" i="15"/>
  <c r="D52" i="15"/>
  <c r="D53" i="15"/>
  <c r="D54" i="15"/>
  <c r="D55" i="15"/>
  <c r="C56" i="15"/>
  <c r="D56" i="15"/>
  <c r="D57" i="15"/>
  <c r="D58" i="15"/>
  <c r="C59" i="15"/>
  <c r="D59" i="15"/>
  <c r="D60" i="15"/>
  <c r="D61" i="15"/>
  <c r="D62" i="15"/>
  <c r="C63" i="15"/>
  <c r="D63" i="15"/>
  <c r="D64" i="15"/>
  <c r="D65" i="15"/>
  <c r="C66" i="15"/>
  <c r="D66" i="15"/>
  <c r="D67" i="15"/>
  <c r="D68" i="15"/>
  <c r="D69" i="15"/>
  <c r="D70" i="15"/>
  <c r="D71" i="15"/>
  <c r="D72" i="15"/>
  <c r="D73" i="15"/>
  <c r="D74" i="15"/>
  <c r="D75" i="15"/>
  <c r="D76" i="15"/>
  <c r="H78" i="15"/>
  <c r="I8" i="15"/>
  <c r="P67" i="2"/>
  <c r="C71" i="15"/>
  <c r="AV76" i="15"/>
  <c r="AV75" i="15"/>
  <c r="AV74" i="15"/>
  <c r="AV73" i="15"/>
  <c r="AV72" i="15"/>
  <c r="AV71" i="15"/>
  <c r="AV70" i="15"/>
  <c r="AV69" i="15"/>
  <c r="AV68" i="15"/>
  <c r="AV67" i="15"/>
  <c r="AV65" i="15"/>
  <c r="AV64" i="15"/>
  <c r="AV62" i="15"/>
  <c r="AV61" i="15"/>
  <c r="AV60" i="15"/>
  <c r="AV58" i="15"/>
  <c r="AV57" i="15"/>
  <c r="AV55" i="15"/>
  <c r="AV54" i="15"/>
  <c r="AV53" i="15"/>
  <c r="AV51" i="15"/>
  <c r="AV50" i="15"/>
  <c r="AV48" i="15"/>
  <c r="AV47" i="15"/>
  <c r="AV46" i="15"/>
  <c r="AV44" i="15"/>
  <c r="AV43" i="15"/>
  <c r="AV41" i="15"/>
  <c r="AV40" i="15"/>
  <c r="AV39" i="15"/>
  <c r="AV37" i="15"/>
  <c r="AV36" i="15"/>
  <c r="AV34" i="15"/>
  <c r="AV33" i="15"/>
  <c r="AV32" i="15"/>
  <c r="AV30" i="15"/>
  <c r="AV29" i="15"/>
  <c r="AV27" i="15"/>
  <c r="AV26" i="15"/>
  <c r="AV24" i="15"/>
  <c r="AV23" i="15"/>
  <c r="AV22" i="15"/>
  <c r="AV20" i="15"/>
  <c r="AV19" i="15"/>
  <c r="AV18" i="15"/>
  <c r="AV17" i="15"/>
  <c r="AV14" i="15"/>
  <c r="AV13" i="15"/>
  <c r="AV12" i="15"/>
  <c r="AV10" i="15"/>
  <c r="AV9" i="15"/>
  <c r="AV7" i="15"/>
  <c r="AV6" i="15"/>
  <c r="AV5" i="15"/>
  <c r="AV4" i="15"/>
  <c r="AS76" i="15"/>
  <c r="AS75" i="15"/>
  <c r="AS74" i="15"/>
  <c r="AS73" i="15"/>
  <c r="AS72" i="15"/>
  <c r="AS71" i="15"/>
  <c r="AS70" i="15"/>
  <c r="AS69" i="15"/>
  <c r="AS68" i="15"/>
  <c r="AS67" i="15"/>
  <c r="AS65" i="15"/>
  <c r="AS64" i="15"/>
  <c r="AS62" i="15"/>
  <c r="AS61" i="15"/>
  <c r="AS60" i="15"/>
  <c r="AS58" i="15"/>
  <c r="AS57" i="15"/>
  <c r="AS55" i="15"/>
  <c r="AS54" i="15"/>
  <c r="AS53" i="15"/>
  <c r="AS51" i="15"/>
  <c r="AS50" i="15"/>
  <c r="AS48" i="15"/>
  <c r="AS47" i="15"/>
  <c r="AS46" i="15"/>
  <c r="AS44" i="15"/>
  <c r="AS43" i="15"/>
  <c r="AS41" i="15"/>
  <c r="AS40" i="15"/>
  <c r="AS39" i="15"/>
  <c r="AS37" i="15"/>
  <c r="AS36" i="15"/>
  <c r="AS34" i="15"/>
  <c r="AS33" i="15"/>
  <c r="AS32" i="15"/>
  <c r="AS30" i="15"/>
  <c r="AS29" i="15"/>
  <c r="AS27" i="15"/>
  <c r="AS26" i="15"/>
  <c r="AS24" i="15"/>
  <c r="AS23" i="15"/>
  <c r="AS22" i="15"/>
  <c r="AS20" i="15"/>
  <c r="AS19" i="15"/>
  <c r="AS18" i="15"/>
  <c r="AS17" i="15"/>
  <c r="AS14" i="15"/>
  <c r="AS13" i="15"/>
  <c r="AS12" i="15"/>
  <c r="AS11" i="15"/>
  <c r="AS10" i="15"/>
  <c r="AS9" i="15"/>
  <c r="AS8" i="15"/>
  <c r="AS7" i="15"/>
  <c r="AS6" i="15"/>
  <c r="AS5" i="15"/>
  <c r="AS4" i="15"/>
  <c r="AP76" i="15"/>
  <c r="AP75" i="15"/>
  <c r="AP74" i="15"/>
  <c r="AP73" i="15"/>
  <c r="AP72" i="15"/>
  <c r="AP71" i="15"/>
  <c r="AP70" i="15"/>
  <c r="AP69" i="15"/>
  <c r="AP68" i="15"/>
  <c r="AP67" i="15"/>
  <c r="AP65" i="15"/>
  <c r="AP64" i="15"/>
  <c r="AP62" i="15"/>
  <c r="AP61" i="15"/>
  <c r="AP60" i="15"/>
  <c r="AP58" i="15"/>
  <c r="AP57" i="15"/>
  <c r="AP55" i="15"/>
  <c r="AP54" i="15"/>
  <c r="AP53" i="15"/>
  <c r="AP51" i="15"/>
  <c r="AP50" i="15"/>
  <c r="AP48" i="15"/>
  <c r="AP47" i="15"/>
  <c r="AP46" i="15"/>
  <c r="AP44" i="15"/>
  <c r="AP43" i="15"/>
  <c r="AP41" i="15"/>
  <c r="AP40" i="15"/>
  <c r="AP39" i="15"/>
  <c r="AP37" i="15"/>
  <c r="AP36" i="15"/>
  <c r="AP34" i="15"/>
  <c r="AP33" i="15"/>
  <c r="AP32" i="15"/>
  <c r="AP30" i="15"/>
  <c r="AP29" i="15"/>
  <c r="AP27" i="15"/>
  <c r="AP26" i="15"/>
  <c r="AP24" i="15"/>
  <c r="AP23" i="15"/>
  <c r="AP22" i="15"/>
  <c r="AP20" i="15"/>
  <c r="AP19" i="15"/>
  <c r="AP18" i="15"/>
  <c r="AP17" i="15"/>
  <c r="AP14" i="15"/>
  <c r="AP13" i="15"/>
  <c r="AP12" i="15"/>
  <c r="AP11" i="15"/>
  <c r="AP10" i="15"/>
  <c r="AP9" i="15"/>
  <c r="AP8" i="15"/>
  <c r="AP7" i="15"/>
  <c r="AP6" i="15"/>
  <c r="AP5" i="15"/>
  <c r="AP4" i="15"/>
  <c r="AM76" i="15"/>
  <c r="AM75" i="15"/>
  <c r="AM74" i="15"/>
  <c r="AM73" i="15"/>
  <c r="AM72" i="15"/>
  <c r="AM71" i="15"/>
  <c r="AM70" i="15"/>
  <c r="AM69" i="15"/>
  <c r="AM68" i="15"/>
  <c r="AM67" i="15"/>
  <c r="AM65" i="15"/>
  <c r="AM64" i="15"/>
  <c r="AM62" i="15"/>
  <c r="AM61" i="15"/>
  <c r="AM60" i="15"/>
  <c r="AM58" i="15"/>
  <c r="AM57" i="15"/>
  <c r="AM55" i="15"/>
  <c r="AM54" i="15"/>
  <c r="AM53" i="15"/>
  <c r="AM51" i="15"/>
  <c r="AM50" i="15"/>
  <c r="AM48" i="15"/>
  <c r="AM47" i="15"/>
  <c r="AM46" i="15"/>
  <c r="AM44" i="15"/>
  <c r="AM43" i="15"/>
  <c r="AM41" i="15"/>
  <c r="AM40" i="15"/>
  <c r="AM39" i="15"/>
  <c r="AM37" i="15"/>
  <c r="AM36" i="15"/>
  <c r="AM34" i="15"/>
  <c r="AM33" i="15"/>
  <c r="AM32" i="15"/>
  <c r="AM30" i="15"/>
  <c r="AM29" i="15"/>
  <c r="AM27" i="15"/>
  <c r="AM26" i="15"/>
  <c r="AM24" i="15"/>
  <c r="AM23" i="15"/>
  <c r="AM22" i="15"/>
  <c r="AM20" i="15"/>
  <c r="AM19" i="15"/>
  <c r="AM18" i="15"/>
  <c r="AM17" i="15"/>
  <c r="AM14" i="15"/>
  <c r="AM13" i="15"/>
  <c r="AM12" i="15"/>
  <c r="AM11" i="15"/>
  <c r="AM10" i="15"/>
  <c r="AM9" i="15"/>
  <c r="AM8" i="15"/>
  <c r="AM7" i="15"/>
  <c r="AM6" i="15"/>
  <c r="AM5" i="15"/>
  <c r="AM4" i="15"/>
  <c r="AJ76" i="15"/>
  <c r="AJ75" i="15"/>
  <c r="AJ74" i="15"/>
  <c r="AJ73" i="15"/>
  <c r="AJ72" i="15"/>
  <c r="AJ71" i="15"/>
  <c r="AJ70" i="15"/>
  <c r="AJ69" i="15"/>
  <c r="AJ68" i="15"/>
  <c r="AJ67" i="15"/>
  <c r="AJ65" i="15"/>
  <c r="AJ64" i="15"/>
  <c r="AJ62" i="15"/>
  <c r="AJ61" i="15"/>
  <c r="AJ60" i="15"/>
  <c r="AJ58" i="15"/>
  <c r="AJ57" i="15"/>
  <c r="AJ55" i="15"/>
  <c r="AJ54" i="15"/>
  <c r="AJ53" i="15"/>
  <c r="AJ51" i="15"/>
  <c r="AJ50" i="15"/>
  <c r="AJ48" i="15"/>
  <c r="AJ47" i="15"/>
  <c r="AJ46" i="15"/>
  <c r="AJ44" i="15"/>
  <c r="AJ43" i="15"/>
  <c r="AJ41" i="15"/>
  <c r="AJ40" i="15"/>
  <c r="AJ39" i="15"/>
  <c r="AJ37" i="15"/>
  <c r="AJ36" i="15"/>
  <c r="AJ34" i="15"/>
  <c r="AJ33" i="15"/>
  <c r="AJ32" i="15"/>
  <c r="AJ30" i="15"/>
  <c r="AJ29" i="15"/>
  <c r="AJ27" i="15"/>
  <c r="AJ26" i="15"/>
  <c r="AJ24" i="15"/>
  <c r="AJ23" i="15"/>
  <c r="AJ22" i="15"/>
  <c r="AJ20" i="15"/>
  <c r="AJ19" i="15"/>
  <c r="AJ18" i="15"/>
  <c r="AJ17" i="15"/>
  <c r="AJ14" i="15"/>
  <c r="AJ13" i="15"/>
  <c r="AJ12" i="15"/>
  <c r="AJ11" i="15"/>
  <c r="AJ10" i="15"/>
  <c r="AJ9" i="15"/>
  <c r="AJ8" i="15"/>
  <c r="AJ7" i="15"/>
  <c r="AJ6" i="15"/>
  <c r="AJ5" i="15"/>
  <c r="AJ4" i="15"/>
  <c r="AG76" i="15"/>
  <c r="AG75" i="15"/>
  <c r="AG74" i="15"/>
  <c r="AG73" i="15"/>
  <c r="AG72" i="15"/>
  <c r="AG71" i="15"/>
  <c r="AG70" i="15"/>
  <c r="AG69" i="15"/>
  <c r="AG68" i="15"/>
  <c r="AG67" i="15"/>
  <c r="AG65" i="15"/>
  <c r="AG64" i="15"/>
  <c r="AG62" i="15"/>
  <c r="AG61" i="15"/>
  <c r="AG60" i="15"/>
  <c r="AG58" i="15"/>
  <c r="AG57" i="15"/>
  <c r="AG55" i="15"/>
  <c r="AG54" i="15"/>
  <c r="AG53" i="15"/>
  <c r="AG51" i="15"/>
  <c r="AG50" i="15"/>
  <c r="AG48" i="15"/>
  <c r="AG47" i="15"/>
  <c r="AG46" i="15"/>
  <c r="AG44" i="15"/>
  <c r="AG43" i="15"/>
  <c r="AG41" i="15"/>
  <c r="AG40" i="15"/>
  <c r="AG39" i="15"/>
  <c r="AG37" i="15"/>
  <c r="AG36" i="15"/>
  <c r="AG34" i="15"/>
  <c r="AG33" i="15"/>
  <c r="AG32" i="15"/>
  <c r="AG30" i="15"/>
  <c r="AG29" i="15"/>
  <c r="AG27" i="15"/>
  <c r="AG26" i="15"/>
  <c r="AG24" i="15"/>
  <c r="AG23" i="15"/>
  <c r="AG22" i="15"/>
  <c r="AG20" i="15"/>
  <c r="AG19" i="15"/>
  <c r="AG18" i="15"/>
  <c r="AG17" i="15"/>
  <c r="AG14" i="15"/>
  <c r="AG13" i="15"/>
  <c r="AG12" i="15"/>
  <c r="AG11" i="15"/>
  <c r="AG10" i="15"/>
  <c r="AG9" i="15"/>
  <c r="AG8" i="15"/>
  <c r="AG7" i="15"/>
  <c r="AG6" i="15"/>
  <c r="AG5" i="15"/>
  <c r="AG4" i="15"/>
  <c r="AD76" i="15"/>
  <c r="AD75" i="15"/>
  <c r="AD74" i="15"/>
  <c r="AD73" i="15"/>
  <c r="AD72" i="15"/>
  <c r="AD71" i="15"/>
  <c r="AD70" i="15"/>
  <c r="AD69" i="15"/>
  <c r="AD68" i="15"/>
  <c r="AD67" i="15"/>
  <c r="AD65" i="15"/>
  <c r="AD64" i="15"/>
  <c r="AD62" i="15"/>
  <c r="AD61" i="15"/>
  <c r="AD60" i="15"/>
  <c r="AD58" i="15"/>
  <c r="AD57" i="15"/>
  <c r="AD55" i="15"/>
  <c r="AD54" i="15"/>
  <c r="AD53" i="15"/>
  <c r="AD51" i="15"/>
  <c r="AD50" i="15"/>
  <c r="AD48" i="15"/>
  <c r="AD47" i="15"/>
  <c r="AD46" i="15"/>
  <c r="AD44" i="15"/>
  <c r="AD43" i="15"/>
  <c r="AD41" i="15"/>
  <c r="AD40" i="15"/>
  <c r="AD39" i="15"/>
  <c r="AD37" i="15"/>
  <c r="AD36" i="15"/>
  <c r="AD34" i="15"/>
  <c r="AD33" i="15"/>
  <c r="AD32" i="15"/>
  <c r="AD30" i="15"/>
  <c r="AD29" i="15"/>
  <c r="AD27" i="15"/>
  <c r="AD26" i="15"/>
  <c r="AD24" i="15"/>
  <c r="AD23" i="15"/>
  <c r="AD22" i="15"/>
  <c r="AD20" i="15"/>
  <c r="AD19" i="15"/>
  <c r="AD18" i="15"/>
  <c r="AD17" i="15"/>
  <c r="AD14" i="15"/>
  <c r="AD13" i="15"/>
  <c r="AD12" i="15"/>
  <c r="AD11" i="15"/>
  <c r="AD10" i="15"/>
  <c r="AD9" i="15"/>
  <c r="AD8" i="15"/>
  <c r="AD7" i="15"/>
  <c r="AD6" i="15"/>
  <c r="AD5" i="15"/>
  <c r="AD4" i="15"/>
  <c r="AA76" i="15"/>
  <c r="AA75" i="15"/>
  <c r="AA74" i="15"/>
  <c r="AA73" i="15"/>
  <c r="AA72" i="15"/>
  <c r="AA71" i="15"/>
  <c r="AA70" i="15"/>
  <c r="AA69" i="15"/>
  <c r="AA68" i="15"/>
  <c r="AA67" i="15"/>
  <c r="AA65" i="15"/>
  <c r="AA64" i="15"/>
  <c r="AA62" i="15"/>
  <c r="AA61" i="15"/>
  <c r="AA60" i="15"/>
  <c r="AA58" i="15"/>
  <c r="AA57" i="15"/>
  <c r="AA55" i="15"/>
  <c r="AA54" i="15"/>
  <c r="AA53" i="15"/>
  <c r="AA51" i="15"/>
  <c r="AA50" i="15"/>
  <c r="AA48" i="15"/>
  <c r="AA47" i="15"/>
  <c r="AA46" i="15"/>
  <c r="AA44" i="15"/>
  <c r="AA43" i="15"/>
  <c r="AA41" i="15"/>
  <c r="AA40" i="15"/>
  <c r="AA39" i="15"/>
  <c r="AA37" i="15"/>
  <c r="AA36" i="15"/>
  <c r="AA34" i="15"/>
  <c r="AA33" i="15"/>
  <c r="AA32" i="15"/>
  <c r="AA30" i="15"/>
  <c r="AA29" i="15"/>
  <c r="AA27" i="15"/>
  <c r="AA26" i="15"/>
  <c r="AA24" i="15"/>
  <c r="AA23" i="15"/>
  <c r="AA22" i="15"/>
  <c r="AA20" i="15"/>
  <c r="AA19" i="15"/>
  <c r="AA18" i="15"/>
  <c r="AA17" i="15"/>
  <c r="AA14" i="15"/>
  <c r="AA13" i="15"/>
  <c r="AA12" i="15"/>
  <c r="AA11" i="15"/>
  <c r="AA10" i="15"/>
  <c r="AA9" i="15"/>
  <c r="AA8" i="15"/>
  <c r="AA7" i="15"/>
  <c r="AA6" i="15"/>
  <c r="AA5" i="15"/>
  <c r="AA4" i="15"/>
  <c r="X76" i="15"/>
  <c r="X75" i="15"/>
  <c r="X74" i="15"/>
  <c r="X73" i="15"/>
  <c r="X72" i="15"/>
  <c r="X71" i="15"/>
  <c r="X70" i="15"/>
  <c r="X69" i="15"/>
  <c r="X68" i="15"/>
  <c r="X67" i="15"/>
  <c r="X65" i="15"/>
  <c r="X64" i="15"/>
  <c r="X62" i="15"/>
  <c r="X61" i="15"/>
  <c r="X60" i="15"/>
  <c r="X58" i="15"/>
  <c r="X57" i="15"/>
  <c r="X55" i="15"/>
  <c r="X54" i="15"/>
  <c r="X53" i="15"/>
  <c r="X51" i="15"/>
  <c r="X50" i="15"/>
  <c r="X48" i="15"/>
  <c r="X47" i="15"/>
  <c r="X46" i="15"/>
  <c r="X44" i="15"/>
  <c r="X43" i="15"/>
  <c r="X41" i="15"/>
  <c r="X40" i="15"/>
  <c r="X39" i="15"/>
  <c r="X37" i="15"/>
  <c r="X36" i="15"/>
  <c r="X34" i="15"/>
  <c r="X33" i="15"/>
  <c r="X32" i="15"/>
  <c r="X30" i="15"/>
  <c r="X29" i="15"/>
  <c r="X27" i="15"/>
  <c r="X26" i="15"/>
  <c r="X24" i="15"/>
  <c r="X23" i="15"/>
  <c r="X22" i="15"/>
  <c r="X20" i="15"/>
  <c r="X19" i="15"/>
  <c r="X18" i="15"/>
  <c r="X17" i="15"/>
  <c r="X14" i="15"/>
  <c r="X13" i="15"/>
  <c r="X12" i="15"/>
  <c r="X10" i="15"/>
  <c r="X9" i="15"/>
  <c r="X7" i="15"/>
  <c r="X6" i="15"/>
  <c r="X5" i="15"/>
  <c r="X4" i="15"/>
  <c r="U76" i="15"/>
  <c r="U75" i="15"/>
  <c r="U74" i="15"/>
  <c r="U73" i="15"/>
  <c r="U72" i="15"/>
  <c r="U71" i="15"/>
  <c r="U70" i="15"/>
  <c r="U69" i="15"/>
  <c r="U68" i="15"/>
  <c r="U67" i="15"/>
  <c r="U65" i="15"/>
  <c r="U64" i="15"/>
  <c r="U62" i="15"/>
  <c r="U61" i="15"/>
  <c r="U60" i="15"/>
  <c r="U58" i="15"/>
  <c r="U57" i="15"/>
  <c r="U55" i="15"/>
  <c r="U54" i="15"/>
  <c r="U53" i="15"/>
  <c r="U51" i="15"/>
  <c r="U50" i="15"/>
  <c r="U48" i="15"/>
  <c r="U47" i="15"/>
  <c r="U46" i="15"/>
  <c r="U44" i="15"/>
  <c r="U43" i="15"/>
  <c r="U41" i="15"/>
  <c r="U40" i="15"/>
  <c r="U39" i="15"/>
  <c r="U37" i="15"/>
  <c r="U36" i="15"/>
  <c r="U34" i="15"/>
  <c r="U33" i="15"/>
  <c r="U32" i="15"/>
  <c r="U30" i="15"/>
  <c r="U29" i="15"/>
  <c r="U27" i="15"/>
  <c r="U26" i="15"/>
  <c r="U24" i="15"/>
  <c r="U23" i="15"/>
  <c r="U22" i="15"/>
  <c r="U20" i="15"/>
  <c r="U19" i="15"/>
  <c r="U18" i="15"/>
  <c r="U17" i="15"/>
  <c r="U14" i="15"/>
  <c r="U13" i="15"/>
  <c r="U12" i="15"/>
  <c r="U11" i="15"/>
  <c r="U10" i="15"/>
  <c r="U9" i="15"/>
  <c r="U8" i="15"/>
  <c r="U7" i="15"/>
  <c r="U6" i="15"/>
  <c r="U5" i="15"/>
  <c r="U4" i="15"/>
  <c r="R76" i="15"/>
  <c r="R75" i="15"/>
  <c r="R74" i="15"/>
  <c r="R73" i="15"/>
  <c r="R72" i="15"/>
  <c r="R71" i="15"/>
  <c r="R70" i="15"/>
  <c r="R69" i="15"/>
  <c r="R68" i="15"/>
  <c r="R67" i="15"/>
  <c r="R65" i="15"/>
  <c r="R64" i="15"/>
  <c r="R62" i="15"/>
  <c r="R61" i="15"/>
  <c r="R60" i="15"/>
  <c r="R58" i="15"/>
  <c r="R57" i="15"/>
  <c r="R55" i="15"/>
  <c r="R54" i="15"/>
  <c r="R53" i="15"/>
  <c r="R51" i="15"/>
  <c r="R50" i="15"/>
  <c r="R48" i="15"/>
  <c r="R47" i="15"/>
  <c r="R46" i="15"/>
  <c r="R44" i="15"/>
  <c r="R43" i="15"/>
  <c r="R41" i="15"/>
  <c r="R40" i="15"/>
  <c r="R39" i="15"/>
  <c r="R37" i="15"/>
  <c r="R36" i="15"/>
  <c r="R34" i="15"/>
  <c r="R33" i="15"/>
  <c r="R32" i="15"/>
  <c r="R30" i="15"/>
  <c r="R29" i="15"/>
  <c r="R27" i="15"/>
  <c r="R26" i="15"/>
  <c r="R24" i="15"/>
  <c r="R23" i="15"/>
  <c r="R22" i="15"/>
  <c r="R20" i="15"/>
  <c r="R19" i="15"/>
  <c r="R18" i="15"/>
  <c r="R17" i="15"/>
  <c r="R14" i="15"/>
  <c r="R13" i="15"/>
  <c r="R12" i="15"/>
  <c r="R11" i="15"/>
  <c r="R10" i="15"/>
  <c r="R9" i="15"/>
  <c r="R8" i="15"/>
  <c r="R7" i="15"/>
  <c r="R6" i="15"/>
  <c r="R5" i="15"/>
  <c r="R4" i="15"/>
  <c r="O76" i="15"/>
  <c r="O75" i="15"/>
  <c r="O74" i="15"/>
  <c r="O73" i="15"/>
  <c r="O72" i="15"/>
  <c r="O71" i="15"/>
  <c r="O70" i="15"/>
  <c r="O69" i="15"/>
  <c r="O68" i="15"/>
  <c r="O67" i="15"/>
  <c r="O65" i="15"/>
  <c r="O64" i="15"/>
  <c r="O62" i="15"/>
  <c r="O61" i="15"/>
  <c r="O60" i="15"/>
  <c r="O58" i="15"/>
  <c r="O57" i="15"/>
  <c r="O55" i="15"/>
  <c r="O54" i="15"/>
  <c r="O53" i="15"/>
  <c r="O51" i="15"/>
  <c r="O50" i="15"/>
  <c r="O48" i="15"/>
  <c r="O47" i="15"/>
  <c r="O46" i="15"/>
  <c r="O44" i="15"/>
  <c r="O43" i="15"/>
  <c r="O41" i="15"/>
  <c r="O40" i="15"/>
  <c r="O39" i="15"/>
  <c r="O37" i="15"/>
  <c r="O36" i="15"/>
  <c r="O34" i="15"/>
  <c r="O33" i="15"/>
  <c r="O32" i="15"/>
  <c r="O30" i="15"/>
  <c r="O29" i="15"/>
  <c r="O27" i="15"/>
  <c r="O26" i="15"/>
  <c r="O24" i="15"/>
  <c r="O23" i="15"/>
  <c r="O22" i="15"/>
  <c r="O20" i="15"/>
  <c r="O19" i="15"/>
  <c r="O18" i="15"/>
  <c r="O17" i="15"/>
  <c r="O14" i="15"/>
  <c r="O13" i="15"/>
  <c r="O12" i="15"/>
  <c r="O10" i="15"/>
  <c r="O9" i="15"/>
  <c r="O8" i="15"/>
  <c r="O7" i="15"/>
  <c r="O6" i="15"/>
  <c r="O5" i="15"/>
  <c r="O4" i="15"/>
  <c r="L76" i="15"/>
  <c r="L75" i="15"/>
  <c r="L74" i="15"/>
  <c r="L73" i="15"/>
  <c r="L72" i="15"/>
  <c r="L71" i="15"/>
  <c r="L70" i="15"/>
  <c r="L69" i="15"/>
  <c r="L68" i="15"/>
  <c r="L67" i="15"/>
  <c r="L65" i="15"/>
  <c r="L64" i="15"/>
  <c r="L62" i="15"/>
  <c r="L61" i="15"/>
  <c r="L60" i="15"/>
  <c r="L58" i="15"/>
  <c r="L57" i="15"/>
  <c r="L55" i="15"/>
  <c r="L54" i="15"/>
  <c r="L53" i="15"/>
  <c r="L51" i="15"/>
  <c r="L50" i="15"/>
  <c r="L48" i="15"/>
  <c r="L47" i="15"/>
  <c r="L46" i="15"/>
  <c r="L44" i="15"/>
  <c r="L43" i="15"/>
  <c r="L41" i="15"/>
  <c r="L40" i="15"/>
  <c r="L39" i="15"/>
  <c r="L37" i="15"/>
  <c r="L36" i="15"/>
  <c r="L34" i="15"/>
  <c r="L33" i="15"/>
  <c r="L32" i="15"/>
  <c r="L30" i="15"/>
  <c r="L29" i="15"/>
  <c r="L27" i="15"/>
  <c r="L26" i="15"/>
  <c r="L24" i="15"/>
  <c r="L23" i="15"/>
  <c r="L22" i="15"/>
  <c r="L20" i="15"/>
  <c r="L19" i="15"/>
  <c r="L18" i="15"/>
  <c r="L17" i="15"/>
  <c r="L14" i="15"/>
  <c r="L13" i="15"/>
  <c r="L12" i="15"/>
  <c r="L10" i="15"/>
  <c r="L9" i="15"/>
  <c r="L8" i="15"/>
  <c r="L7" i="15"/>
  <c r="L6" i="15"/>
  <c r="L5" i="15"/>
  <c r="L4" i="15"/>
  <c r="I76" i="15"/>
  <c r="I75" i="15"/>
  <c r="I74" i="15"/>
  <c r="I73" i="15"/>
  <c r="I72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4" i="15"/>
  <c r="I13" i="15"/>
  <c r="I12" i="15"/>
  <c r="I11" i="15"/>
  <c r="I10" i="15"/>
  <c r="I9" i="15"/>
  <c r="I7" i="15"/>
  <c r="I6" i="15"/>
  <c r="I5" i="15"/>
  <c r="I4" i="15"/>
  <c r="F76" i="15"/>
  <c r="F75" i="15"/>
  <c r="F74" i="15"/>
  <c r="F73" i="15"/>
  <c r="F72" i="15"/>
  <c r="F71" i="15"/>
  <c r="F70" i="15"/>
  <c r="F69" i="15"/>
  <c r="F68" i="15"/>
  <c r="F67" i="15"/>
  <c r="F65" i="15"/>
  <c r="F64" i="15"/>
  <c r="F62" i="15"/>
  <c r="F61" i="15"/>
  <c r="F60" i="15"/>
  <c r="F58" i="15"/>
  <c r="F57" i="15"/>
  <c r="F55" i="15"/>
  <c r="F54" i="15"/>
  <c r="F53" i="15"/>
  <c r="F51" i="15"/>
  <c r="F50" i="15"/>
  <c r="F48" i="15"/>
  <c r="F47" i="15"/>
  <c r="F46" i="15"/>
  <c r="F44" i="15"/>
  <c r="F43" i="15"/>
  <c r="F41" i="15"/>
  <c r="F40" i="15"/>
  <c r="F39" i="15"/>
  <c r="F37" i="15"/>
  <c r="F36" i="15"/>
  <c r="F34" i="15"/>
  <c r="F33" i="15"/>
  <c r="F32" i="15"/>
  <c r="F30" i="15"/>
  <c r="F29" i="15"/>
  <c r="F27" i="15"/>
  <c r="F26" i="15"/>
  <c r="F24" i="15"/>
  <c r="F23" i="15"/>
  <c r="F22" i="15"/>
  <c r="F20" i="15"/>
  <c r="F19" i="15"/>
  <c r="F18" i="15"/>
  <c r="F17" i="15"/>
  <c r="F14" i="15"/>
  <c r="F13" i="15"/>
  <c r="F12" i="15"/>
  <c r="F11" i="15"/>
  <c r="F10" i="15"/>
  <c r="F9" i="15"/>
  <c r="F7" i="15"/>
  <c r="F6" i="15"/>
  <c r="F5" i="15"/>
  <c r="F4" i="15"/>
  <c r="C24" i="15"/>
  <c r="C26" i="15"/>
  <c r="C27" i="15"/>
  <c r="C29" i="15"/>
  <c r="C30" i="15"/>
  <c r="C32" i="15"/>
  <c r="C33" i="15"/>
  <c r="C34" i="15"/>
  <c r="C36" i="15"/>
  <c r="C37" i="15"/>
  <c r="C39" i="15"/>
  <c r="C40" i="15"/>
  <c r="C41" i="15"/>
  <c r="C43" i="15"/>
  <c r="C44" i="15"/>
  <c r="C46" i="15"/>
  <c r="C47" i="15"/>
  <c r="C48" i="15"/>
  <c r="C50" i="15"/>
  <c r="C51" i="15"/>
  <c r="C53" i="15"/>
  <c r="C54" i="15"/>
  <c r="C55" i="15"/>
  <c r="C57" i="15"/>
  <c r="C58" i="15"/>
  <c r="C60" i="15"/>
  <c r="C61" i="15"/>
  <c r="C62" i="15"/>
  <c r="C64" i="15"/>
  <c r="C65" i="15"/>
  <c r="C67" i="15"/>
  <c r="C68" i="15"/>
  <c r="C69" i="15"/>
  <c r="C70" i="15"/>
  <c r="C72" i="15"/>
  <c r="C73" i="15"/>
  <c r="C74" i="15"/>
  <c r="C75" i="15"/>
  <c r="C76" i="15"/>
  <c r="C5" i="15"/>
  <c r="C6" i="15"/>
  <c r="C7" i="15"/>
  <c r="C9" i="15"/>
  <c r="C10" i="15"/>
  <c r="C11" i="15"/>
  <c r="C12" i="15"/>
  <c r="C13" i="15"/>
  <c r="C14" i="15"/>
  <c r="C17" i="15"/>
  <c r="C18" i="15"/>
  <c r="C19" i="15"/>
  <c r="C20" i="15"/>
  <c r="C22" i="15"/>
  <c r="C23" i="15"/>
  <c r="C4" i="15"/>
  <c r="AC78" i="15"/>
  <c r="AU78" i="15"/>
  <c r="AR78" i="15"/>
  <c r="AO78" i="15"/>
  <c r="AL78" i="15"/>
  <c r="AI78" i="15"/>
  <c r="AF78" i="15"/>
  <c r="Z78" i="15"/>
  <c r="W78" i="15"/>
  <c r="T78" i="15"/>
  <c r="Q78" i="15"/>
  <c r="N78" i="15"/>
  <c r="K78" i="15"/>
  <c r="AB413" i="2"/>
  <c r="C28" i="4"/>
  <c r="C54" i="4"/>
  <c r="AB477" i="2"/>
  <c r="AB197" i="2"/>
  <c r="AB205" i="2"/>
  <c r="AC20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P35" i="2"/>
  <c r="AB193" i="2"/>
  <c r="AB201" i="2"/>
  <c r="AB209" i="2"/>
  <c r="AB213" i="2"/>
  <c r="AB217" i="2"/>
  <c r="AB221" i="2"/>
  <c r="AB225" i="2"/>
  <c r="AB229" i="2"/>
  <c r="AB233" i="2"/>
  <c r="AB237" i="2"/>
  <c r="AB241" i="2"/>
  <c r="AB245" i="2"/>
  <c r="AB249" i="2"/>
  <c r="Y18" i="2"/>
  <c r="Y1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33" i="2"/>
  <c r="Y34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50" i="2"/>
  <c r="Y69" i="2"/>
  <c r="Y71" i="2"/>
  <c r="Y73" i="2"/>
  <c r="Y75" i="2"/>
  <c r="Y77" i="2"/>
  <c r="Y79" i="2"/>
  <c r="Y82" i="2"/>
  <c r="Y83" i="2"/>
  <c r="Y86" i="2"/>
  <c r="Y89" i="2"/>
  <c r="Y92" i="2"/>
  <c r="Y95" i="2"/>
  <c r="Y98" i="2"/>
  <c r="Y101" i="2"/>
  <c r="Y104" i="2"/>
  <c r="Y107" i="2"/>
  <c r="Y110" i="2"/>
  <c r="Y113" i="2"/>
  <c r="Y116" i="2"/>
  <c r="Y119" i="2"/>
  <c r="Y122" i="2"/>
  <c r="Y125" i="2"/>
  <c r="Y128" i="2"/>
  <c r="Y131" i="2"/>
  <c r="Y135" i="2"/>
  <c r="Y139" i="2"/>
  <c r="Y143" i="2"/>
  <c r="Y147" i="2"/>
  <c r="Y151" i="2"/>
  <c r="Y155" i="2"/>
  <c r="Y159" i="2"/>
  <c r="Y161" i="2"/>
  <c r="Y165" i="2"/>
  <c r="Y169" i="2"/>
  <c r="Y173" i="2"/>
  <c r="Y177" i="2"/>
  <c r="Y181" i="2"/>
  <c r="Y185" i="2"/>
  <c r="Y189" i="2"/>
  <c r="Y193" i="2"/>
  <c r="P19" i="2"/>
  <c r="Q72" i="4"/>
  <c r="R2" i="4"/>
  <c r="N2" i="4"/>
  <c r="L28" i="4"/>
  <c r="L29" i="4"/>
  <c r="M2" i="4"/>
  <c r="Q2" i="4"/>
  <c r="V2" i="4"/>
  <c r="D133" i="4"/>
  <c r="I125" i="4"/>
  <c r="C133" i="4"/>
  <c r="H125" i="4"/>
  <c r="J125" i="4"/>
  <c r="D132" i="4"/>
  <c r="I124" i="4"/>
  <c r="C132" i="4"/>
  <c r="H124" i="4"/>
  <c r="J124" i="4"/>
  <c r="D131" i="4"/>
  <c r="I123" i="4"/>
  <c r="C131" i="4"/>
  <c r="H123" i="4"/>
  <c r="J123" i="4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D127" i="4"/>
  <c r="I119" i="4"/>
  <c r="C127" i="4"/>
  <c r="H119" i="4"/>
  <c r="J119" i="4"/>
  <c r="D126" i="4"/>
  <c r="I118" i="4"/>
  <c r="C126" i="4"/>
  <c r="H118" i="4"/>
  <c r="J118" i="4"/>
  <c r="D124" i="4"/>
  <c r="D125" i="4"/>
  <c r="I117" i="4"/>
  <c r="C124" i="4"/>
  <c r="C125" i="4"/>
  <c r="H117" i="4"/>
  <c r="J117" i="4"/>
  <c r="D122" i="4"/>
  <c r="Q125" i="1"/>
  <c r="D123" i="4"/>
  <c r="I116" i="4"/>
  <c r="C122" i="4"/>
  <c r="C123" i="4"/>
  <c r="H116" i="4"/>
  <c r="J116" i="4"/>
  <c r="D120" i="4"/>
  <c r="D121" i="4"/>
  <c r="I115" i="4"/>
  <c r="C120" i="4"/>
  <c r="C121" i="4"/>
  <c r="H115" i="4"/>
  <c r="J115" i="4"/>
  <c r="D118" i="4"/>
  <c r="D119" i="4"/>
  <c r="I114" i="4"/>
  <c r="C118" i="4"/>
  <c r="C119" i="4"/>
  <c r="H114" i="4"/>
  <c r="J114" i="4"/>
  <c r="Q126" i="1"/>
  <c r="D116" i="4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O2" i="4"/>
  <c r="X2" i="4"/>
  <c r="W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B829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B573" i="2"/>
  <c r="AC573" i="2"/>
  <c r="AB577" i="2"/>
  <c r="AC577" i="2"/>
  <c r="AB585" i="2"/>
  <c r="AC585" i="2"/>
  <c r="AB589" i="2"/>
  <c r="AC589" i="2"/>
  <c r="AB593" i="2"/>
  <c r="AC593" i="2"/>
  <c r="AB597" i="2"/>
  <c r="AC597" i="2"/>
  <c r="AB601" i="2"/>
  <c r="AC601" i="2"/>
  <c r="AB605" i="2"/>
  <c r="AC605" i="2"/>
  <c r="AB609" i="2"/>
  <c r="AC609" i="2"/>
  <c r="AB613" i="2"/>
  <c r="AC613" i="2"/>
  <c r="AB617" i="2"/>
  <c r="AC617" i="2"/>
  <c r="AB621" i="2"/>
  <c r="AC621" i="2"/>
  <c r="AB629" i="2"/>
  <c r="AC629" i="2"/>
  <c r="AB633" i="2"/>
  <c r="AC633" i="2"/>
  <c r="AD573" i="2"/>
  <c r="AB381" i="2"/>
  <c r="AC381" i="2"/>
  <c r="AB385" i="2"/>
  <c r="AC385" i="2"/>
  <c r="AB393" i="2"/>
  <c r="AC393" i="2"/>
  <c r="AB397" i="2"/>
  <c r="AC397" i="2"/>
  <c r="AB401" i="2"/>
  <c r="AC401" i="2"/>
  <c r="AB405" i="2"/>
  <c r="AC405" i="2"/>
  <c r="AB409" i="2"/>
  <c r="AC409" i="2"/>
  <c r="AC413" i="2"/>
  <c r="AB417" i="2"/>
  <c r="AC417" i="2"/>
  <c r="AB421" i="2"/>
  <c r="AC421" i="2"/>
  <c r="AB425" i="2"/>
  <c r="AC425" i="2"/>
  <c r="AB429" i="2"/>
  <c r="AC429" i="2"/>
  <c r="AB433" i="2"/>
  <c r="AC433" i="2"/>
  <c r="AB437" i="2"/>
  <c r="AC437" i="2"/>
  <c r="AD381" i="2"/>
  <c r="AB317" i="2"/>
  <c r="AC317" i="2"/>
  <c r="AB321" i="2"/>
  <c r="AC321" i="2"/>
  <c r="AB325" i="2"/>
  <c r="AC325" i="2"/>
  <c r="AB329" i="2"/>
  <c r="AC329" i="2"/>
  <c r="AB333" i="2"/>
  <c r="AC333" i="2"/>
  <c r="AB337" i="2"/>
  <c r="AC337" i="2"/>
  <c r="AB341" i="2"/>
  <c r="AC341" i="2"/>
  <c r="AB345" i="2"/>
  <c r="AC345" i="2"/>
  <c r="AB349" i="2"/>
  <c r="AC349" i="2"/>
  <c r="AB353" i="2"/>
  <c r="AC353" i="2"/>
  <c r="AB357" i="2"/>
  <c r="AC357" i="2"/>
  <c r="AB361" i="2"/>
  <c r="AC361" i="2"/>
  <c r="AB365" i="2"/>
  <c r="AC365" i="2"/>
  <c r="AB369" i="2"/>
  <c r="AC369" i="2"/>
  <c r="AB373" i="2"/>
  <c r="AC373" i="2"/>
  <c r="AB377" i="2"/>
  <c r="AC377" i="2"/>
  <c r="AD317" i="2"/>
  <c r="AB253" i="2"/>
  <c r="AC253" i="2"/>
  <c r="AB257" i="2"/>
  <c r="AC257" i="2"/>
  <c r="AB261" i="2"/>
  <c r="AC261" i="2"/>
  <c r="AB265" i="2"/>
  <c r="AC265" i="2"/>
  <c r="AB269" i="2"/>
  <c r="AC269" i="2"/>
  <c r="AB273" i="2"/>
  <c r="AC273" i="2"/>
  <c r="AB277" i="2"/>
  <c r="AC277" i="2"/>
  <c r="AB281" i="2"/>
  <c r="AC281" i="2"/>
  <c r="AB285" i="2"/>
  <c r="AC285" i="2"/>
  <c r="AB289" i="2"/>
  <c r="AC289" i="2"/>
  <c r="AB293" i="2"/>
  <c r="AC293" i="2"/>
  <c r="AB297" i="2"/>
  <c r="AC297" i="2"/>
  <c r="AB301" i="2"/>
  <c r="AC301" i="2"/>
  <c r="AB305" i="2"/>
  <c r="AC305" i="2"/>
  <c r="AB309" i="2"/>
  <c r="AC309" i="2"/>
  <c r="AB313" i="2"/>
  <c r="AC313" i="2"/>
  <c r="AD253" i="2"/>
  <c r="AC193" i="2"/>
  <c r="AC197" i="2"/>
  <c r="AC201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Y717" i="2"/>
  <c r="AB717" i="2"/>
  <c r="AC717" i="2"/>
  <c r="Y681" i="2"/>
  <c r="AB681" i="2"/>
  <c r="AC681" i="2"/>
  <c r="AB701" i="2"/>
  <c r="AC701" i="2"/>
  <c r="AB705" i="2"/>
  <c r="AC705" i="2"/>
  <c r="AB709" i="2"/>
  <c r="AC709" i="2"/>
  <c r="AB713" i="2"/>
  <c r="AC713" i="2"/>
  <c r="AB721" i="2"/>
  <c r="AC721" i="2"/>
  <c r="AB725" i="2"/>
  <c r="AC725" i="2"/>
  <c r="AB729" i="2"/>
  <c r="AC729" i="2"/>
  <c r="AB733" i="2"/>
  <c r="AC733" i="2"/>
  <c r="AB737" i="2"/>
  <c r="AC737" i="2"/>
  <c r="AB741" i="2"/>
  <c r="AC741" i="2"/>
  <c r="AB745" i="2"/>
  <c r="AC745" i="2"/>
  <c r="AB749" i="2"/>
  <c r="AC749" i="2"/>
  <c r="AB753" i="2"/>
  <c r="AC753" i="2"/>
  <c r="AB757" i="2"/>
  <c r="AC757" i="2"/>
  <c r="AB761" i="2"/>
  <c r="AC761" i="2"/>
  <c r="AB389" i="2"/>
  <c r="AC389" i="2"/>
  <c r="AB441" i="2"/>
  <c r="AC441" i="2"/>
  <c r="AB445" i="2"/>
  <c r="AC445" i="2"/>
  <c r="AB449" i="2"/>
  <c r="AC449" i="2"/>
  <c r="AB453" i="2"/>
  <c r="AC453" i="2"/>
  <c r="AB457" i="2"/>
  <c r="AC457" i="2"/>
  <c r="AB461" i="2"/>
  <c r="AC461" i="2"/>
  <c r="AB465" i="2"/>
  <c r="AC465" i="2"/>
  <c r="AB469" i="2"/>
  <c r="AC469" i="2"/>
  <c r="AB473" i="2"/>
  <c r="AC473" i="2"/>
  <c r="AC477" i="2"/>
  <c r="AB481" i="2"/>
  <c r="AC481" i="2"/>
  <c r="AB485" i="2"/>
  <c r="AC485" i="2"/>
  <c r="AB489" i="2"/>
  <c r="AC489" i="2"/>
  <c r="AB493" i="2"/>
  <c r="AC493" i="2"/>
  <c r="AB497" i="2"/>
  <c r="AC497" i="2"/>
  <c r="AB501" i="2"/>
  <c r="AC501" i="2"/>
  <c r="AB505" i="2"/>
  <c r="AC505" i="2"/>
  <c r="AB509" i="2"/>
  <c r="AC509" i="2"/>
  <c r="AB513" i="2"/>
  <c r="AC513" i="2"/>
  <c r="AB517" i="2"/>
  <c r="AC517" i="2"/>
  <c r="AB521" i="2"/>
  <c r="AC521" i="2"/>
  <c r="AB525" i="2"/>
  <c r="AC525" i="2"/>
  <c r="AB529" i="2"/>
  <c r="AC529" i="2"/>
  <c r="AB533" i="2"/>
  <c r="AC533" i="2"/>
  <c r="AB537" i="2"/>
  <c r="AC537" i="2"/>
  <c r="AB541" i="2"/>
  <c r="AC541" i="2"/>
  <c r="AB545" i="2"/>
  <c r="AC545" i="2"/>
  <c r="AB549" i="2"/>
  <c r="AC549" i="2"/>
  <c r="AB553" i="2"/>
  <c r="AC553" i="2"/>
  <c r="AB557" i="2"/>
  <c r="AC557" i="2"/>
  <c r="AB561" i="2"/>
  <c r="AC561" i="2"/>
  <c r="AB565" i="2"/>
  <c r="AC565" i="2"/>
  <c r="AB569" i="2"/>
  <c r="AC569" i="2"/>
  <c r="AB581" i="2"/>
  <c r="AC581" i="2"/>
  <c r="AB625" i="2"/>
  <c r="AC625" i="2"/>
  <c r="AB637" i="2"/>
  <c r="AC637" i="2"/>
  <c r="AB641" i="2"/>
  <c r="AC641" i="2"/>
  <c r="AB645" i="2"/>
  <c r="AC645" i="2"/>
  <c r="AB649" i="2"/>
  <c r="AC649" i="2"/>
  <c r="AB653" i="2"/>
  <c r="AC653" i="2"/>
  <c r="AB657" i="2"/>
  <c r="AC657" i="2"/>
  <c r="AB661" i="2"/>
  <c r="AC661" i="2"/>
  <c r="AB665" i="2"/>
  <c r="AC665" i="2"/>
  <c r="AB669" i="2"/>
  <c r="AC669" i="2"/>
  <c r="AB673" i="2"/>
  <c r="AC673" i="2"/>
  <c r="AB677" i="2"/>
  <c r="AC677" i="2"/>
  <c r="AB685" i="2"/>
  <c r="AC685" i="2"/>
  <c r="AB689" i="2"/>
  <c r="AC689" i="2"/>
  <c r="AB693" i="2"/>
  <c r="AC693" i="2"/>
  <c r="AB697" i="2"/>
  <c r="AC697" i="2"/>
  <c r="AB765" i="2"/>
  <c r="AC765" i="2"/>
  <c r="AB769" i="2"/>
  <c r="AC769" i="2"/>
  <c r="AB773" i="2"/>
  <c r="AC773" i="2"/>
  <c r="AB777" i="2"/>
  <c r="AC777" i="2"/>
  <c r="AB781" i="2"/>
  <c r="AC781" i="2"/>
  <c r="AB785" i="2"/>
  <c r="AC785" i="2"/>
  <c r="AB789" i="2"/>
  <c r="AC789" i="2"/>
  <c r="AB793" i="2"/>
  <c r="AC793" i="2"/>
  <c r="AB797" i="2"/>
  <c r="AC797" i="2"/>
  <c r="AB801" i="2"/>
  <c r="AC801" i="2"/>
  <c r="AB805" i="2"/>
  <c r="AC805" i="2"/>
  <c r="AB809" i="2"/>
  <c r="AC809" i="2"/>
  <c r="AB813" i="2"/>
  <c r="AC813" i="2"/>
  <c r="AB817" i="2"/>
  <c r="AC817" i="2"/>
  <c r="AB821" i="2"/>
  <c r="AC821" i="2"/>
  <c r="AB825" i="2"/>
  <c r="AC825" i="2"/>
  <c r="AB833" i="2"/>
  <c r="AC833" i="2"/>
  <c r="AB837" i="2"/>
  <c r="AC837" i="2"/>
  <c r="AB841" i="2"/>
  <c r="AC841" i="2"/>
  <c r="AB845" i="2"/>
  <c r="AC845" i="2"/>
  <c r="AB849" i="2"/>
  <c r="AC849" i="2"/>
  <c r="AB853" i="2"/>
  <c r="AC853" i="2"/>
  <c r="AB857" i="2"/>
  <c r="AC857" i="2"/>
  <c r="AB861" i="2"/>
  <c r="AC861" i="2"/>
  <c r="AB865" i="2"/>
  <c r="AC865" i="2"/>
  <c r="AB869" i="2"/>
  <c r="AC869" i="2"/>
  <c r="AB873" i="2"/>
  <c r="AC873" i="2"/>
  <c r="AB877" i="2"/>
  <c r="AC877" i="2"/>
  <c r="AB881" i="2"/>
  <c r="AC881" i="2"/>
  <c r="AB885" i="2"/>
  <c r="AC885" i="2"/>
  <c r="AB889" i="2"/>
  <c r="AC889" i="2"/>
  <c r="AB893" i="2"/>
  <c r="AC893" i="2"/>
  <c r="AB897" i="2"/>
  <c r="AC897" i="2"/>
  <c r="AB901" i="2"/>
  <c r="AC901" i="2"/>
  <c r="AB905" i="2"/>
  <c r="AC905" i="2"/>
  <c r="AB909" i="2"/>
  <c r="AC909" i="2"/>
  <c r="AB913" i="2"/>
  <c r="AC913" i="2"/>
  <c r="AB917" i="2"/>
  <c r="AC917" i="2"/>
  <c r="AB921" i="2"/>
  <c r="AC921" i="2"/>
  <c r="AB925" i="2"/>
  <c r="AC925" i="2"/>
  <c r="AC929" i="2"/>
  <c r="AA925" i="2"/>
  <c r="Y925" i="2"/>
  <c r="AA921" i="2"/>
  <c r="Y921" i="2"/>
  <c r="AA917" i="2"/>
  <c r="Y917" i="2"/>
  <c r="AA913" i="2"/>
  <c r="Y913" i="2"/>
  <c r="AA909" i="2"/>
  <c r="Y909" i="2"/>
  <c r="AA905" i="2"/>
  <c r="Y905" i="2"/>
  <c r="AA901" i="2"/>
  <c r="Y901" i="2"/>
  <c r="AA897" i="2"/>
  <c r="Y897" i="2"/>
  <c r="AA893" i="2"/>
  <c r="Y893" i="2"/>
  <c r="AA889" i="2"/>
  <c r="Y889" i="2"/>
  <c r="AA885" i="2"/>
  <c r="Y885" i="2"/>
  <c r="AA881" i="2"/>
  <c r="Y881" i="2"/>
  <c r="AA877" i="2"/>
  <c r="Y877" i="2"/>
  <c r="AA873" i="2"/>
  <c r="Y873" i="2"/>
  <c r="AA869" i="2"/>
  <c r="Y869" i="2"/>
  <c r="AA865" i="2"/>
  <c r="Y865" i="2"/>
  <c r="AA861" i="2"/>
  <c r="Y861" i="2"/>
  <c r="AA857" i="2"/>
  <c r="Y857" i="2"/>
  <c r="AA853" i="2"/>
  <c r="Y853" i="2"/>
  <c r="AA849" i="2"/>
  <c r="Y849" i="2"/>
  <c r="AA845" i="2"/>
  <c r="Y845" i="2"/>
  <c r="AA841" i="2"/>
  <c r="Y841" i="2"/>
  <c r="AA837" i="2"/>
  <c r="Y837" i="2"/>
  <c r="AA833" i="2"/>
  <c r="Y833" i="2"/>
  <c r="AA829" i="2"/>
  <c r="AA825" i="2"/>
  <c r="Y825" i="2"/>
  <c r="Y821" i="2"/>
  <c r="AA821" i="2"/>
  <c r="AA817" i="2"/>
  <c r="Y817" i="2"/>
  <c r="AA813" i="2"/>
  <c r="Y813" i="2"/>
  <c r="AA809" i="2"/>
  <c r="Y809" i="2"/>
  <c r="Y805" i="2"/>
  <c r="AA801" i="2"/>
  <c r="Y801" i="2"/>
  <c r="AA797" i="2"/>
  <c r="Y797" i="2"/>
  <c r="AA793" i="2"/>
  <c r="Y793" i="2"/>
  <c r="AA789" i="2"/>
  <c r="Y789" i="2"/>
  <c r="AA785" i="2"/>
  <c r="Y785" i="2"/>
  <c r="AA781" i="2"/>
  <c r="Y781" i="2"/>
  <c r="AA777" i="2"/>
  <c r="Y777" i="2"/>
  <c r="AA773" i="2"/>
  <c r="Y773" i="2"/>
  <c r="AA769" i="2"/>
  <c r="Y769" i="2"/>
  <c r="Y765" i="2"/>
  <c r="AA765" i="2"/>
  <c r="AA761" i="2"/>
  <c r="Y761" i="2"/>
  <c r="AA757" i="2"/>
  <c r="Y757" i="2"/>
  <c r="AA753" i="2"/>
  <c r="Y753" i="2"/>
  <c r="AA749" i="2"/>
  <c r="Y749" i="2"/>
  <c r="AA745" i="2"/>
  <c r="Y745" i="2"/>
  <c r="AA741" i="2"/>
  <c r="Y741" i="2"/>
  <c r="AA737" i="2"/>
  <c r="Y737" i="2"/>
  <c r="AA733" i="2"/>
  <c r="Y733" i="2"/>
  <c r="AA729" i="2"/>
  <c r="Y729" i="2"/>
  <c r="AA725" i="2"/>
  <c r="Y725" i="2"/>
  <c r="AA721" i="2"/>
  <c r="Y721" i="2"/>
  <c r="AA717" i="2"/>
  <c r="AA713" i="2"/>
  <c r="Y713" i="2"/>
  <c r="AA709" i="2"/>
  <c r="Y709" i="2"/>
  <c r="AA705" i="2"/>
  <c r="Y705" i="2"/>
  <c r="Y701" i="2"/>
  <c r="AA701" i="2"/>
  <c r="AA697" i="2"/>
  <c r="Y697" i="2"/>
  <c r="AA693" i="2"/>
  <c r="Y693" i="2"/>
  <c r="AA689" i="2"/>
  <c r="Y689" i="2"/>
  <c r="AA685" i="2"/>
  <c r="Y685" i="2"/>
  <c r="AA681" i="2"/>
  <c r="AA677" i="2"/>
  <c r="Y677" i="2"/>
  <c r="AA673" i="2"/>
  <c r="Y673" i="2"/>
  <c r="AA669" i="2"/>
  <c r="Y669" i="2"/>
  <c r="AA665" i="2"/>
  <c r="Y665" i="2"/>
  <c r="AA661" i="2"/>
  <c r="Y661" i="2"/>
  <c r="AA657" i="2"/>
  <c r="Y657" i="2"/>
  <c r="AA653" i="2"/>
  <c r="Y653" i="2"/>
  <c r="AA649" i="2"/>
  <c r="Y649" i="2"/>
  <c r="AA645" i="2"/>
  <c r="Y645" i="2"/>
  <c r="AA641" i="2"/>
  <c r="Y641" i="2"/>
  <c r="AA637" i="2"/>
  <c r="Y637" i="2"/>
  <c r="Y613" i="2"/>
  <c r="AA633" i="2"/>
  <c r="Y633" i="2"/>
  <c r="AA629" i="2"/>
  <c r="Y629" i="2"/>
  <c r="AA625" i="2"/>
  <c r="Y625" i="2"/>
  <c r="AA621" i="2"/>
  <c r="Y621" i="2"/>
  <c r="AA617" i="2"/>
  <c r="Y617" i="2"/>
  <c r="AA613" i="2"/>
  <c r="AA609" i="2"/>
  <c r="Y609" i="2"/>
  <c r="AA605" i="2"/>
  <c r="Y605" i="2"/>
  <c r="AA601" i="2"/>
  <c r="Y601" i="2"/>
  <c r="AA597" i="2"/>
  <c r="Y597" i="2"/>
  <c r="AA593" i="2"/>
  <c r="Y593" i="2"/>
  <c r="AA589" i="2"/>
  <c r="Y589" i="2"/>
  <c r="AA585" i="2"/>
  <c r="Y585" i="2"/>
  <c r="AA581" i="2"/>
  <c r="Y581" i="2"/>
  <c r="AA577" i="2"/>
  <c r="Y577" i="2"/>
  <c r="Y573" i="2"/>
  <c r="AA573" i="2"/>
  <c r="AA541" i="2"/>
  <c r="AA521" i="2"/>
  <c r="AA569" i="2"/>
  <c r="Y569" i="2"/>
  <c r="AA565" i="2"/>
  <c r="Y565" i="2"/>
  <c r="AA561" i="2"/>
  <c r="Y561" i="2"/>
  <c r="AA557" i="2"/>
  <c r="Y557" i="2"/>
  <c r="AA553" i="2"/>
  <c r="Y553" i="2"/>
  <c r="AA549" i="2"/>
  <c r="Y549" i="2"/>
  <c r="AA545" i="2"/>
  <c r="Y545" i="2"/>
  <c r="Y541" i="2"/>
  <c r="AA537" i="2"/>
  <c r="Y537" i="2"/>
  <c r="AA533" i="2"/>
  <c r="Y533" i="2"/>
  <c r="AA529" i="2"/>
  <c r="Y529" i="2"/>
  <c r="AA525" i="2"/>
  <c r="Y525" i="2"/>
  <c r="Y521" i="2"/>
  <c r="AA517" i="2"/>
  <c r="Y517" i="2"/>
  <c r="AA513" i="2"/>
  <c r="Y513" i="2"/>
  <c r="AA509" i="2"/>
  <c r="Y509" i="2"/>
  <c r="AA465" i="2"/>
  <c r="AA505" i="2"/>
  <c r="Y505" i="2"/>
  <c r="AA501" i="2"/>
  <c r="Y501" i="2"/>
  <c r="AA497" i="2"/>
  <c r="Y497" i="2"/>
  <c r="AA493" i="2"/>
  <c r="Y493" i="2"/>
  <c r="AA489" i="2"/>
  <c r="Y489" i="2"/>
  <c r="AA485" i="2"/>
  <c r="Y485" i="2"/>
  <c r="AA481" i="2"/>
  <c r="Y481" i="2"/>
  <c r="AA477" i="2"/>
  <c r="Y477" i="2"/>
  <c r="AA473" i="2"/>
  <c r="Y473" i="2"/>
  <c r="AA469" i="2"/>
  <c r="Y469" i="2"/>
  <c r="Y465" i="2"/>
  <c r="AA461" i="2"/>
  <c r="Y461" i="2"/>
  <c r="AA457" i="2"/>
  <c r="Y457" i="2"/>
  <c r="AA453" i="2"/>
  <c r="Y453" i="2"/>
  <c r="AA449" i="2"/>
  <c r="Y449" i="2"/>
  <c r="Y445" i="2"/>
  <c r="AA445" i="2"/>
  <c r="AA441" i="2"/>
  <c r="Y441" i="2"/>
  <c r="AA437" i="2"/>
  <c r="Y437" i="2"/>
  <c r="AA433" i="2"/>
  <c r="Y433" i="2"/>
  <c r="AA429" i="2"/>
  <c r="Y429" i="2"/>
  <c r="AA425" i="2"/>
  <c r="Y425" i="2"/>
  <c r="AA421" i="2"/>
  <c r="Y421" i="2"/>
  <c r="AA417" i="2"/>
  <c r="Y417" i="2"/>
  <c r="AA413" i="2"/>
  <c r="Y413" i="2"/>
  <c r="AA409" i="2"/>
  <c r="Y409" i="2"/>
  <c r="AA405" i="2"/>
  <c r="Y405" i="2"/>
  <c r="AA401" i="2"/>
  <c r="Y401" i="2"/>
  <c r="AA397" i="2"/>
  <c r="Y397" i="2"/>
  <c r="AA393" i="2"/>
  <c r="Y393" i="2"/>
  <c r="AA389" i="2"/>
  <c r="Y389" i="2"/>
  <c r="AA385" i="2"/>
  <c r="Y385" i="2"/>
  <c r="AA381" i="2"/>
  <c r="Y381" i="2"/>
  <c r="Y345" i="2"/>
  <c r="AA377" i="2"/>
  <c r="Y377" i="2"/>
  <c r="AA373" i="2"/>
  <c r="Y373" i="2"/>
  <c r="AA369" i="2"/>
  <c r="Y369" i="2"/>
  <c r="AA365" i="2"/>
  <c r="Y365" i="2"/>
  <c r="AA361" i="2"/>
  <c r="Y361" i="2"/>
  <c r="AA357" i="2"/>
  <c r="Y357" i="2"/>
  <c r="AA353" i="2"/>
  <c r="Y353" i="2"/>
  <c r="AA349" i="2"/>
  <c r="Y349" i="2"/>
  <c r="AA345" i="2"/>
  <c r="AA341" i="2"/>
  <c r="Y341" i="2"/>
  <c r="AA337" i="2"/>
  <c r="Y337" i="2"/>
  <c r="AA333" i="2"/>
  <c r="Y333" i="2"/>
  <c r="AA329" i="2"/>
  <c r="Y329" i="2"/>
  <c r="AA325" i="2"/>
  <c r="Y325" i="2"/>
  <c r="AA321" i="2"/>
  <c r="Y321" i="2"/>
  <c r="Y317" i="2"/>
  <c r="AA317" i="2"/>
  <c r="AA277" i="2"/>
  <c r="Y253" i="2"/>
  <c r="AA253" i="2"/>
  <c r="AA313" i="2"/>
  <c r="Y313" i="2"/>
  <c r="AA309" i="2"/>
  <c r="Y309" i="2"/>
  <c r="AA305" i="2"/>
  <c r="Y305" i="2"/>
  <c r="AA301" i="2"/>
  <c r="Y301" i="2"/>
  <c r="AA297" i="2"/>
  <c r="Y297" i="2"/>
  <c r="AA293" i="2"/>
  <c r="Y293" i="2"/>
  <c r="AA289" i="2"/>
  <c r="Y289" i="2"/>
  <c r="AA285" i="2"/>
  <c r="Y285" i="2"/>
  <c r="AA281" i="2"/>
  <c r="Y281" i="2"/>
  <c r="Y277" i="2"/>
  <c r="AA273" i="2"/>
  <c r="Y273" i="2"/>
  <c r="AA269" i="2"/>
  <c r="Y269" i="2"/>
  <c r="AA265" i="2"/>
  <c r="Y265" i="2"/>
  <c r="AA261" i="2"/>
  <c r="Y261" i="2"/>
  <c r="AA257" i="2"/>
  <c r="Y257" i="2"/>
  <c r="Y237" i="2"/>
  <c r="Y249" i="2"/>
  <c r="P171" i="2"/>
  <c r="Y229" i="2"/>
  <c r="Y217" i="2"/>
  <c r="Y213" i="2"/>
  <c r="Y209" i="2"/>
  <c r="Y197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3" i="1"/>
  <c r="J122" i="1"/>
  <c r="J124" i="1"/>
  <c r="J129" i="1"/>
  <c r="J127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7" i="1"/>
  <c r="Q129" i="1"/>
  <c r="Q124" i="1"/>
  <c r="Q122" i="1"/>
  <c r="Q123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  <comment ref="O12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Mistakenly stocked 37,800, thought I had stocked 17,000. Spreadhsset error.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comments4.xml><?xml version="1.0" encoding="utf-8"?>
<comments xmlns="http://schemas.openxmlformats.org/spreadsheetml/2006/main">
  <authors>
    <author>Laura Spencer</author>
  </authors>
  <commentList>
    <comment ref="S11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<sst xmlns="http://schemas.openxmlformats.org/spreadsheetml/2006/main" count="3858" uniqueCount="482">
  <si>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</si>
  <si>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</si>
  <si>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</si>
  <si>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</si>
  <si>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</si>
  <si>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</si>
  <si>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</si>
  <si>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</si>
  <si>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</si>
  <si>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</si>
  <si>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</si>
  <si>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</si>
  <si>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</si>
  <si>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</si>
  <si>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</si>
  <si>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</si>
  <si>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</si>
  <si>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</si>
  <si>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</si>
  <si>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</si>
  <si>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</si>
  <si>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</si>
  <si>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</si>
  <si>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</si>
  <si>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</si>
  <si>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</si>
  <si>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</si>
  <si>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</si>
  <si>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</si>
  <si>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</si>
  <si>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</si>
  <si>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</si>
  <si>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</si>
  <si>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</si>
  <si>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</si>
  <si>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</si>
  <si>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</si>
  <si>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</si>
  <si>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</si>
  <si>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</si>
  <si>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</si>
  <si>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</si>
  <si>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</si>
  <si>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</si>
  <si>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</si>
  <si>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</si>
  <si>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</si>
  <si>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</si>
  <si>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</si>
  <si>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</si>
  <si>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</si>
  <si>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</si>
  <si>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</si>
  <si>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</si>
  <si>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</si>
  <si>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</si>
  <si>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</si>
  <si>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</si>
  <si>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</si>
  <si>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</si>
  <si>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</si>
  <si>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</si>
  <si>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</si>
  <si>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</si>
  <si>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</si>
  <si>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</si>
  <si>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</si>
  <si>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</si>
  <si>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</si>
  <si>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</si>
  <si>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</si>
  <si>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</si>
  <si>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</si>
  <si>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</si>
  <si>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</si>
  <si>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</si>
  <si>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</si>
  <si>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</si>
  <si>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</si>
  <si>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</si>
  <si>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</si>
  <si>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</si>
  <si>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</si>
  <si>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</si>
  <si>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</si>
  <si>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</si>
  <si>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</si>
  <si>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</si>
  <si>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</si>
  <si>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</si>
  <si>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</si>
  <si>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</si>
  <si>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</si>
  <si>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</si>
  <si>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</si>
  <si>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</si>
  <si>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</si>
  <si>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</si>
  <si>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</si>
  <si>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</si>
  <si>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</si>
  <si>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</si>
  <si>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</si>
  <si>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</si>
  <si>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</si>
  <si>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</si>
  <si>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</si>
  <si>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</si>
  <si>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</si>
  <si>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</si>
  <si>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</si>
  <si>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</si>
  <si>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</si>
  <si>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</si>
  <si>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</si>
  <si>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</si>
  <si>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</si>
  <si>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</si>
  <si>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</si>
  <si>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</si>
  <si>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</si>
  <si>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</si>
  <si>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</si>
  <si>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</si>
  <si>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</si>
  <si>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</si>
  <si>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</si>
  <si>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</si>
  <si>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</si>
  <si>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</si>
  <si>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</si>
  <si>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</si>
  <si>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</si>
  <si>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</si>
  <si>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</si>
  <si>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</si>
  <si>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</si>
  <si>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</si>
  <si>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</si>
  <si>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</si>
  <si>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</si>
  <si>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</si>
  <si>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</si>
  <si>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</si>
  <si>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</si>
  <si>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</si>
  <si>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</si>
  <si>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</si>
  <si>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</si>
  <si>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</si>
  <si>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</si>
  <si>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</si>
  <si>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</si>
  <si>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</si>
  <si>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</si>
  <si>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</si>
  <si>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</si>
  <si>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</si>
  <si>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</si>
  <si>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</si>
  <si>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</si>
  <si>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</si>
  <si>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</si>
  <si>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</si>
  <si>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</si>
  <si>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</si>
  <si>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</si>
  <si>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</si>
  <si>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</si>
  <si>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</si>
  <si>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</si>
  <si>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</si>
  <si>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</si>
  <si>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</si>
  <si>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</si>
  <si>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</si>
  <si>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</si>
  <si>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</si>
  <si>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</si>
  <si>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</si>
  <si>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</si>
  <si>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</si>
  <si>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</si>
  <si>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</si>
  <si>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</si>
  <si>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</si>
  <si>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</si>
  <si>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</si>
  <si>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</si>
  <si>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</si>
  <si>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</si>
  <si>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</si>
  <si>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</si>
  <si>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</si>
  <si>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</si>
  <si>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</si>
  <si>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</si>
  <si>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</si>
  <si>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</si>
  <si>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</si>
  <si>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</si>
  <si>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</si>
  <si>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</si>
  <si>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</si>
  <si>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</si>
  <si>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</si>
  <si>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</si>
  <si>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</si>
  <si>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</si>
  <si>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</si>
  <si>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</si>
  <si>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</si>
  <si>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</si>
  <si>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</si>
  <si>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</si>
  <si>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</si>
  <si>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</si>
  <si>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</si>
  <si>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</si>
  <si>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</si>
  <si>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</si>
  <si>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</si>
  <si>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</si>
  <si>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</si>
  <si>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</si>
  <si>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</si>
  <si>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</si>
  <si>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</si>
  <si>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</si>
  <si>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</si>
  <si>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</si>
  <si>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</si>
  <si>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</si>
  <si>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</si>
  <si>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</si>
  <si>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</si>
  <si>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</si>
  <si>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</si>
  <si>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</si>
  <si>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</si>
  <si>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</si>
  <si>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</si>
  <si>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</si>
  <si>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</si>
  <si>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</si>
  <si>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</si>
  <si>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</si>
  <si>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</si>
  <si>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</si>
  <si>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</si>
  <si>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</si>
  <si>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</si>
  <si>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</si>
  <si>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</si>
  <si>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</si>
  <si>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</si>
  <si>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</si>
  <si>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</si>
  <si>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</si>
  <si>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</si>
  <si>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</si>
  <si>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</si>
  <si>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</si>
  <si>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</si>
  <si>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</si>
  <si>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</si>
  <si>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</si>
  <si>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</si>
  <si>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</si>
  <si>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</si>
  <si>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</si>
  <si>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</si>
  <si>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</si>
  <si>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</si>
  <si>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</si>
  <si>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</si>
  <si>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</si>
  <si>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</si>
  <si>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</si>
  <si>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</si>
  <si>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</si>
  <si>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</si>
  <si>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</si>
  <si>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</si>
  <si>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</si>
  <si>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</si>
  <si>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</si>
  <si>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</si>
  <si>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</si>
  <si>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</si>
  <si>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</si>
  <si>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</si>
  <si>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</si>
  <si>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</si>
  <si>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</si>
  <si>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</si>
  <si>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</si>
  <si>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</si>
  <si>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</si>
  <si>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</si>
  <si>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</si>
  <si>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</si>
  <si>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</si>
  <si>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</si>
  <si>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</si>
  <si>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</si>
  <si>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</si>
  <si>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</si>
  <si>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</si>
  <si>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</si>
  <si>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</si>
  <si>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</si>
  <si>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</si>
  <si>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</si>
  <si>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</si>
  <si>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</si>
  <si>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</si>
  <si>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</si>
  <si>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</si>
  <si>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</si>
  <si>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</si>
  <si>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</si>
  <si>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</si>
  <si>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</si>
  <si>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</si>
  <si>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</si>
  <si>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</si>
  <si>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</si>
  <si>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</si>
  <si>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</si>
  <si>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</si>
  <si>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</si>
  <si>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</si>
  <si>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</si>
  <si>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</si>
  <si>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</si>
  <si>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</si>
  <si>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</si>
  <si>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</si>
  <si>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</si>
  <si>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</si>
  <si>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</si>
  <si>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</si>
  <si>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</si>
  <si>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</si>
  <si>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</si>
  <si>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</si>
  <si>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</si>
  <si>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</si>
  <si>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</si>
  <si>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</si>
  <si>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</si>
  <si>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</si>
  <si>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</si>
  <si>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</si>
  <si>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</si>
  <si>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</si>
  <si>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</si>
  <si>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</si>
  <si>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</si>
  <si>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</si>
  <si>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</si>
  <si>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</si>
  <si>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</si>
  <si>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</si>
  <si>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</si>
  <si>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</si>
  <si>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</si>
  <si>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</si>
  <si>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</si>
  <si>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</si>
  <si>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</si>
  <si>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</si>
  <si>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</si>
  <si>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</si>
  <si>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</si>
  <si>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</si>
  <si>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</si>
  <si>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</si>
  <si>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</si>
  <si>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</si>
  <si>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</si>
  <si>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</si>
  <si>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</si>
  <si>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</si>
  <si>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</si>
  <si>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</si>
  <si>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</si>
  <si>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</si>
  <si>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</si>
  <si>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</si>
  <si>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</si>
  <si>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</si>
  <si>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</si>
  <si>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</si>
  <si>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</si>
  <si>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</si>
  <si>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</si>
  <si>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</si>
  <si>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 xml:space="preserve"># Counted 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</si>
  <si>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</si>
  <si>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</si>
  <si>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</si>
  <si>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</si>
  <si>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</si>
  <si>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</si>
  <si>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</si>
  <si>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</si>
  <si>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</si>
  <si>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</si>
  <si>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</si>
  <si>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</si>
  <si>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</si>
  <si>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</si>
  <si>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</si>
  <si>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</si>
  <si>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</si>
  <si>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</si>
  <si>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</si>
  <si>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</si>
  <si>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</si>
  <si>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</si>
  <si>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</si>
  <si>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</si>
  <si>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</si>
  <si>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</si>
  <si>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</si>
  <si>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</si>
  <si>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</si>
  <si>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</si>
  <si>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</si>
  <si>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</si>
  <si>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</si>
  <si>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</si>
  <si>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</si>
  <si>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</si>
  <si>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</si>
  <si>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</si>
  <si>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</si>
  <si>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</si>
  <si>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</si>
  <si>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</si>
  <si>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</si>
  <si>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</si>
  <si>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</si>
  <si>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</si>
  <si>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</si>
  <si>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</si>
  <si>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</si>
  <si>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</si>
  <si>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</si>
  <si>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</si>
  <si>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</si>
  <si>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</si>
  <si>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</si>
  <si>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</si>
  <si>
    <t>K6-LOW</t>
  </si>
  <si>
    <t>K</t>
  </si>
  <si>
    <t>SMALL/LARGE</t>
  </si>
  <si>
    <t>MINI</t>
  </si>
  <si>
    <t>&lt;0.1</t>
  </si>
  <si>
    <t>NA</t>
  </si>
  <si>
    <t>NF10-LOW</t>
  </si>
  <si>
    <t>SN10-AMB</t>
  </si>
  <si>
    <t>SN10-LOW</t>
  </si>
  <si>
    <t>NF10-AMB</t>
  </si>
  <si>
    <t>HL10-AMB</t>
  </si>
  <si>
    <t>10-LOW</t>
  </si>
  <si>
    <t>10-AMB</t>
  </si>
  <si>
    <t>HL10-LOW</t>
  </si>
  <si>
    <t>K10-AMB</t>
  </si>
  <si>
    <t>K10-LOW</t>
  </si>
  <si>
    <t>K6-AMB</t>
  </si>
  <si>
    <t># STOCKED</t>
  </si>
  <si>
    <t>% COUNTED</t>
  </si>
  <si>
    <t>MIN COUNT @ 25%</t>
  </si>
  <si>
    <t>NF6-AMB</t>
  </si>
  <si>
    <t># COUNTeD</t>
  </si>
  <si>
    <t>SN10-LOW-Exp</t>
  </si>
  <si>
    <t>SN6-AMB-Exp</t>
  </si>
  <si>
    <t>SN6-LOW-Exp</t>
  </si>
  <si>
    <t>SN10-AMB-Exp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</si>
</sst>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  <numFmt numFmtId="169" formatCode="_(* #,##0.0_);_(* \(#,##0.0\);_(* &quot;-&quot;?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241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26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8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4" fillId="0" borderId="0" xfId="0" applyNumberFormat="1" applyFont="1"/>
    <xf numFmtId="0" fontId="0" fillId="0" borderId="0" xfId="0" applyFont="1"/>
    <xf numFmtId="0" fontId="0" fillId="4" borderId="0" xfId="0" applyFill="1"/>
    <xf numFmtId="2" fontId="0" fillId="4" borderId="0" xfId="0" applyNumberFormat="1" applyFill="1"/>
    <xf numFmtId="0" fontId="0" fillId="0" borderId="0" xfId="0" applyFill="1"/>
    <xf numFmtId="0" fontId="8" fillId="0" borderId="0" xfId="0" applyFont="1" applyFill="1"/>
    <xf numFmtId="169" fontId="0" fillId="0" borderId="0" xfId="1" applyNumberFormat="1" applyFont="1"/>
    <xf numFmtId="167" fontId="0" fillId="0" borderId="0" xfId="260" applyNumberFormat="1" applyFont="1"/>
    <xf numFmtId="167" fontId="9" fillId="0" borderId="0" xfId="260" applyNumberFormat="1" applyFont="1"/>
    <xf numFmtId="167" fontId="4" fillId="0" borderId="0" xfId="260" applyNumberFormat="1" applyFont="1"/>
    <xf numFmtId="169" fontId="0" fillId="0" borderId="0" xfId="1" applyNumberFormat="1" applyFont="1" applyFill="1"/>
    <xf numFmtId="167" fontId="0" fillId="0" borderId="0" xfId="260" applyNumberFormat="1" applyFont="1" applyFill="1"/>
    <xf numFmtId="43" fontId="0" fillId="0" borderId="0" xfId="1" applyFont="1" applyFill="1"/>
    <xf numFmtId="43" fontId="4" fillId="0" borderId="0" xfId="0" applyNumberFormat="1" applyFont="1" applyFill="1"/>
    <xf numFmtId="0" fontId="8" fillId="0" borderId="0" xfId="0" applyFont="1"/>
    <xf numFmtId="0" fontId="4" fillId="0" borderId="0" xfId="0" applyFont="1" applyFill="1"/>
    <xf numFmtId="0" fontId="0" fillId="4" borderId="0" xfId="0" applyFill="1" applyAlignment="1">
      <alignment horizontal="right"/>
    </xf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24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136104"/>
        <c:axId val="210213916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50504"/>
        <c:axId val="2102144792"/>
      </c:scatterChart>
      <c:catAx>
        <c:axId val="210213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39160"/>
        <c:crosses val="autoZero"/>
        <c:auto val="1"/>
        <c:lblAlgn val="ctr"/>
        <c:lblOffset val="100"/>
        <c:noMultiLvlLbl val="0"/>
      </c:catAx>
      <c:valAx>
        <c:axId val="2102139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02136104"/>
        <c:crosses val="autoZero"/>
        <c:crossBetween val="between"/>
        <c:majorUnit val="0.0001"/>
      </c:valAx>
      <c:valAx>
        <c:axId val="21021447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2150504"/>
        <c:crosses val="max"/>
        <c:crossBetween val="midCat"/>
      </c:valAx>
      <c:valAx>
        <c:axId val="2102150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2144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800360"/>
        <c:axId val="2102803560"/>
      </c:barChart>
      <c:dateAx>
        <c:axId val="2102800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2803560"/>
        <c:crosses val="autoZero"/>
        <c:auto val="1"/>
        <c:lblOffset val="100"/>
        <c:baseTimeUnit val="days"/>
        <c:minorUnit val="1.0"/>
        <c:minorTimeUnit val="days"/>
      </c:dateAx>
      <c:valAx>
        <c:axId val="21028035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2800360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105536.6666666667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844264"/>
        <c:axId val="2102847464"/>
      </c:barChart>
      <c:dateAx>
        <c:axId val="2102844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2847464"/>
        <c:crosses val="autoZero"/>
        <c:auto val="1"/>
        <c:lblOffset val="100"/>
        <c:baseTimeUnit val="days"/>
        <c:minorUnit val="1.0"/>
        <c:minorTimeUnit val="days"/>
      </c:dateAx>
      <c:valAx>
        <c:axId val="21028474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284426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88328"/>
        <c:axId val="2102891544"/>
      </c:scatterChart>
      <c:valAx>
        <c:axId val="2102888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2891544"/>
        <c:crosses val="autoZero"/>
        <c:crossBetween val="midCat"/>
        <c:minorUnit val="1.0"/>
      </c:valAx>
      <c:valAx>
        <c:axId val="210289154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288832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30680"/>
        <c:axId val="2102933896"/>
      </c:scatterChart>
      <c:valAx>
        <c:axId val="210293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2933896"/>
        <c:crosses val="autoZero"/>
        <c:crossBetween val="midCat"/>
        <c:minorUnit val="1.0"/>
      </c:valAx>
      <c:valAx>
        <c:axId val="210293389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293068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73496"/>
        <c:axId val="2102976712"/>
      </c:scatterChart>
      <c:valAx>
        <c:axId val="210297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2976712"/>
        <c:crosses val="autoZero"/>
        <c:crossBetween val="midCat"/>
        <c:minorUnit val="1.0"/>
      </c:valAx>
      <c:valAx>
        <c:axId val="210297671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297349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781553.3333333332</c:v>
                </c:pt>
                <c:pt idx="28">
                  <c:v>781553.3333333332</c:v>
                </c:pt>
                <c:pt idx="29">
                  <c:v>781553.3333333332</c:v>
                </c:pt>
                <c:pt idx="30">
                  <c:v>781553.3333333332</c:v>
                </c:pt>
                <c:pt idx="31">
                  <c:v>1.02848666666667E6</c:v>
                </c:pt>
                <c:pt idx="32">
                  <c:v>1.02848666666667E6</c:v>
                </c:pt>
                <c:pt idx="33">
                  <c:v>1.03788666666667E6</c:v>
                </c:pt>
                <c:pt idx="34">
                  <c:v>1.03788666666667E6</c:v>
                </c:pt>
                <c:pt idx="35">
                  <c:v>1.03788666666667E6</c:v>
                </c:pt>
                <c:pt idx="36">
                  <c:v>1.03788666666667E6</c:v>
                </c:pt>
                <c:pt idx="37">
                  <c:v>1.03788666666667E6</c:v>
                </c:pt>
                <c:pt idx="38">
                  <c:v>1.03788666666667E6</c:v>
                </c:pt>
                <c:pt idx="39">
                  <c:v>1.03788666666667E6</c:v>
                </c:pt>
                <c:pt idx="40">
                  <c:v>1.17988666666667E6</c:v>
                </c:pt>
                <c:pt idx="41">
                  <c:v>1.17988666666667E6</c:v>
                </c:pt>
                <c:pt idx="42">
                  <c:v>1.17988666666667E6</c:v>
                </c:pt>
                <c:pt idx="43">
                  <c:v>1.18077555555556E6</c:v>
                </c:pt>
                <c:pt idx="44">
                  <c:v>1.18077555555556E6</c:v>
                </c:pt>
                <c:pt idx="45">
                  <c:v>1.18077555555556E6</c:v>
                </c:pt>
                <c:pt idx="46">
                  <c:v>1.18077555555556E6</c:v>
                </c:pt>
                <c:pt idx="47">
                  <c:v>1.18077555555556E6</c:v>
                </c:pt>
                <c:pt idx="48">
                  <c:v>1.18077555555556E6</c:v>
                </c:pt>
                <c:pt idx="49">
                  <c:v>1.18077555555556E6</c:v>
                </c:pt>
                <c:pt idx="50">
                  <c:v>1.18077555555556E6</c:v>
                </c:pt>
                <c:pt idx="51">
                  <c:v>1.18077555555556E6</c:v>
                </c:pt>
                <c:pt idx="52">
                  <c:v>1.18077555555556E6</c:v>
                </c:pt>
                <c:pt idx="53">
                  <c:v>1.18077555555556E6</c:v>
                </c:pt>
                <c:pt idx="54">
                  <c:v>1.18077555555556E6</c:v>
                </c:pt>
                <c:pt idx="55">
                  <c:v>1.18077555555556E6</c:v>
                </c:pt>
                <c:pt idx="56">
                  <c:v>1.18077555555556E6</c:v>
                </c:pt>
                <c:pt idx="57">
                  <c:v>1.18077555555556E6</c:v>
                </c:pt>
                <c:pt idx="58">
                  <c:v>1.18077555555556E6</c:v>
                </c:pt>
                <c:pt idx="59">
                  <c:v>1.18077555555556E6</c:v>
                </c:pt>
                <c:pt idx="60">
                  <c:v>1.18077555555556E6</c:v>
                </c:pt>
                <c:pt idx="61">
                  <c:v>1.48370888888889E6</c:v>
                </c:pt>
                <c:pt idx="62">
                  <c:v>1.48370888888889E6</c:v>
                </c:pt>
                <c:pt idx="63">
                  <c:v>1.48370888888889E6</c:v>
                </c:pt>
                <c:pt idx="64">
                  <c:v>1.48370888888889E6</c:v>
                </c:pt>
                <c:pt idx="65">
                  <c:v>1.48370888888889E6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16152"/>
        <c:axId val="2103019368"/>
      </c:scatterChart>
      <c:valAx>
        <c:axId val="2103016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3019368"/>
        <c:crosses val="autoZero"/>
        <c:crossBetween val="midCat"/>
        <c:minorUnit val="1.0"/>
      </c:valAx>
      <c:valAx>
        <c:axId val="210301936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301615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58808"/>
        <c:axId val="2103062008"/>
      </c:scatterChart>
      <c:valAx>
        <c:axId val="210305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3062008"/>
        <c:crosses val="autoZero"/>
        <c:crossBetween val="midCat"/>
        <c:minorUnit val="1.0"/>
      </c:valAx>
      <c:valAx>
        <c:axId val="210306200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305880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01640"/>
        <c:axId val="2103104856"/>
      </c:scatterChart>
      <c:valAx>
        <c:axId val="2103101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3104856"/>
        <c:crosses val="autoZero"/>
        <c:crossBetween val="midCat"/>
        <c:minorUnit val="1.0"/>
      </c:valAx>
      <c:valAx>
        <c:axId val="210310485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310164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44600"/>
        <c:axId val="2103147816"/>
      </c:scatterChart>
      <c:valAx>
        <c:axId val="2103144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3147816"/>
        <c:crosses val="autoZero"/>
        <c:crossBetween val="midCat"/>
        <c:minorUnit val="1.0"/>
      </c:valAx>
      <c:valAx>
        <c:axId val="210314781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314460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32564.72222222222</c:v>
                </c:pt>
                <c:pt idx="28">
                  <c:v>32564.72222222222</c:v>
                </c:pt>
                <c:pt idx="29">
                  <c:v>32564.72222222222</c:v>
                </c:pt>
                <c:pt idx="30">
                  <c:v>32564.72222222222</c:v>
                </c:pt>
                <c:pt idx="31">
                  <c:v>42853.61111111111</c:v>
                </c:pt>
                <c:pt idx="32">
                  <c:v>42853.61111111111</c:v>
                </c:pt>
                <c:pt idx="33">
                  <c:v>43245.27777777777</c:v>
                </c:pt>
                <c:pt idx="34">
                  <c:v>43245.27777777777</c:v>
                </c:pt>
                <c:pt idx="35">
                  <c:v>43245.27777777777</c:v>
                </c:pt>
                <c:pt idx="36">
                  <c:v>43245.27777777777</c:v>
                </c:pt>
                <c:pt idx="37">
                  <c:v>43245.27777777777</c:v>
                </c:pt>
                <c:pt idx="38">
                  <c:v>43245.27777777777</c:v>
                </c:pt>
                <c:pt idx="39">
                  <c:v>43245.27777777777</c:v>
                </c:pt>
                <c:pt idx="40">
                  <c:v>49161.94444444445</c:v>
                </c:pt>
                <c:pt idx="41">
                  <c:v>49161.94444444445</c:v>
                </c:pt>
                <c:pt idx="42">
                  <c:v>49161.94444444445</c:v>
                </c:pt>
                <c:pt idx="43">
                  <c:v>49198.98148148149</c:v>
                </c:pt>
                <c:pt idx="44">
                  <c:v>49198.98148148149</c:v>
                </c:pt>
                <c:pt idx="45">
                  <c:v>49198.98148148149</c:v>
                </c:pt>
                <c:pt idx="46">
                  <c:v>49198.98148148149</c:v>
                </c:pt>
                <c:pt idx="47">
                  <c:v>49198.98148148149</c:v>
                </c:pt>
                <c:pt idx="48">
                  <c:v>49198.98148148149</c:v>
                </c:pt>
                <c:pt idx="49">
                  <c:v>49198.98148148149</c:v>
                </c:pt>
                <c:pt idx="50">
                  <c:v>49198.98148148149</c:v>
                </c:pt>
                <c:pt idx="51">
                  <c:v>49198.98148148149</c:v>
                </c:pt>
                <c:pt idx="52">
                  <c:v>49198.98148148149</c:v>
                </c:pt>
                <c:pt idx="53">
                  <c:v>49198.98148148149</c:v>
                </c:pt>
                <c:pt idx="54">
                  <c:v>49198.98148148149</c:v>
                </c:pt>
                <c:pt idx="55">
                  <c:v>49198.98148148149</c:v>
                </c:pt>
                <c:pt idx="56">
                  <c:v>49198.98148148149</c:v>
                </c:pt>
                <c:pt idx="57">
                  <c:v>49198.98148148149</c:v>
                </c:pt>
                <c:pt idx="58">
                  <c:v>49198.98148148149</c:v>
                </c:pt>
                <c:pt idx="59">
                  <c:v>49198.98148148149</c:v>
                </c:pt>
                <c:pt idx="60">
                  <c:v>49198.98148148149</c:v>
                </c:pt>
                <c:pt idx="61">
                  <c:v>61821.20370370371</c:v>
                </c:pt>
                <c:pt idx="62">
                  <c:v>61821.20370370371</c:v>
                </c:pt>
                <c:pt idx="63">
                  <c:v>61821.20370370371</c:v>
                </c:pt>
                <c:pt idx="64">
                  <c:v>61821.20370370371</c:v>
                </c:pt>
                <c:pt idx="65">
                  <c:v>61821.20370370371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87272"/>
        <c:axId val="2103190488"/>
      </c:scatterChart>
      <c:valAx>
        <c:axId val="2103187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3190488"/>
        <c:crosses val="autoZero"/>
        <c:crossBetween val="midCat"/>
        <c:minorUnit val="1.0"/>
      </c:valAx>
      <c:valAx>
        <c:axId val="21031904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31872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33384"/>
        <c:axId val="210223644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47784"/>
        <c:axId val="2102242072"/>
      </c:scatterChart>
      <c:catAx>
        <c:axId val="21022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36440"/>
        <c:crosses val="autoZero"/>
        <c:auto val="1"/>
        <c:lblAlgn val="ctr"/>
        <c:lblOffset val="100"/>
        <c:noMultiLvlLbl val="0"/>
      </c:catAx>
      <c:valAx>
        <c:axId val="2102236440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02233384"/>
        <c:crosses val="autoZero"/>
        <c:crossBetween val="between"/>
      </c:valAx>
      <c:valAx>
        <c:axId val="210224207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2247784"/>
        <c:crosses val="max"/>
        <c:crossBetween val="midCat"/>
      </c:valAx>
      <c:valAx>
        <c:axId val="2102247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224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0.00175323676670787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395448"/>
        <c:axId val="2103398328"/>
      </c:barChart>
      <c:catAx>
        <c:axId val="210339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98328"/>
        <c:crosses val="autoZero"/>
        <c:auto val="1"/>
        <c:lblAlgn val="ctr"/>
        <c:lblOffset val="100"/>
        <c:noMultiLvlLbl val="0"/>
      </c:catAx>
      <c:valAx>
        <c:axId val="2103398328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10339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97656"/>
        <c:axId val="210230071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12056"/>
        <c:axId val="2102306344"/>
      </c:scatterChart>
      <c:catAx>
        <c:axId val="210229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00712"/>
        <c:crosses val="autoZero"/>
        <c:auto val="1"/>
        <c:lblAlgn val="ctr"/>
        <c:lblOffset val="100"/>
        <c:noMultiLvlLbl val="0"/>
      </c:catAx>
      <c:valAx>
        <c:axId val="210230071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02297656"/>
        <c:crosses val="autoZero"/>
        <c:crossBetween val="between"/>
      </c:valAx>
      <c:valAx>
        <c:axId val="2102306344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2312056"/>
        <c:crosses val="max"/>
        <c:crossBetween val="midCat"/>
        <c:minorUnit val="5.0"/>
      </c:valAx>
      <c:valAx>
        <c:axId val="21023120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2306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58840"/>
        <c:axId val="210236189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3240"/>
        <c:axId val="2102367528"/>
      </c:scatterChart>
      <c:catAx>
        <c:axId val="210235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61896"/>
        <c:crosses val="autoZero"/>
        <c:auto val="1"/>
        <c:lblAlgn val="ctr"/>
        <c:lblOffset val="100"/>
        <c:noMultiLvlLbl val="0"/>
      </c:catAx>
      <c:valAx>
        <c:axId val="210236189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02358840"/>
        <c:crosses val="autoZero"/>
        <c:crossBetween val="between"/>
      </c:valAx>
      <c:valAx>
        <c:axId val="2102367528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2373240"/>
        <c:crosses val="max"/>
        <c:crossBetween val="midCat"/>
        <c:minorUnit val="5.0"/>
      </c:valAx>
      <c:valAx>
        <c:axId val="2102373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2367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1350008"/>
        <c:axId val="210134687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02452280"/>
        <c:axId val="2102446568"/>
      </c:scatterChart>
      <c:catAx>
        <c:axId val="210135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46872"/>
        <c:crosses val="autoZero"/>
        <c:auto val="1"/>
        <c:lblAlgn val="ctr"/>
        <c:lblOffset val="100"/>
        <c:noMultiLvlLbl val="0"/>
      </c:catAx>
      <c:valAx>
        <c:axId val="21013468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01350008"/>
        <c:crosses val="autoZero"/>
        <c:crossBetween val="between"/>
      </c:valAx>
      <c:valAx>
        <c:axId val="2102446568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2452280"/>
        <c:crosses val="max"/>
        <c:crossBetween val="midCat"/>
        <c:minorUnit val="5.0"/>
      </c:valAx>
      <c:valAx>
        <c:axId val="2102452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2446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103950.0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90152"/>
        <c:axId val="2099893096"/>
      </c:barChart>
      <c:dateAx>
        <c:axId val="2099890152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099893096"/>
        <c:crosses val="autoZero"/>
        <c:auto val="1"/>
        <c:lblOffset val="100"/>
        <c:baseTimeUnit val="days"/>
        <c:minorUnit val="1.0"/>
        <c:minorTimeUnit val="days"/>
      </c:dateAx>
      <c:valAx>
        <c:axId val="209989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989015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103950.0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616296"/>
        <c:axId val="2102619240"/>
      </c:barChart>
      <c:dateAx>
        <c:axId val="2102616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2619240"/>
        <c:crosses val="autoZero"/>
        <c:auto val="1"/>
        <c:lblOffset val="100"/>
        <c:baseTimeUnit val="days"/>
        <c:minorUnit val="1.0"/>
        <c:minorTimeUnit val="days"/>
      </c:dateAx>
      <c:valAx>
        <c:axId val="21026192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261629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715240"/>
        <c:axId val="2102718440"/>
      </c:barChart>
      <c:dateAx>
        <c:axId val="2102715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2718440"/>
        <c:crosses val="autoZero"/>
        <c:auto val="1"/>
        <c:lblOffset val="100"/>
        <c:baseTimeUnit val="days"/>
        <c:minorUnit val="1.0"/>
        <c:minorTimeUnit val="days"/>
      </c:dateAx>
      <c:valAx>
        <c:axId val="21027184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2715240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757352"/>
        <c:axId val="2102760552"/>
      </c:barChart>
      <c:dateAx>
        <c:axId val="2102757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2760552"/>
        <c:crosses val="autoZero"/>
        <c:auto val="1"/>
        <c:lblOffset val="100"/>
        <c:baseTimeUnit val="days"/>
        <c:minorUnit val="1.0"/>
        <c:minorTimeUnit val="days"/>
      </c:dateAx>
      <c:valAx>
        <c:axId val="2102760552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2757352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tabSelected="1" showRuler="0" topLeftCell="H1" workbookViewId="0">
      <pane ySplit="2080" topLeftCell="A110" activePane="bottomLeft"/>
      <selection sqref="A1:P1048576"/>
      <selection pane="bottomLeft" activeCell="O125" sqref="O125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customWidth="1"/>
    <col min="5" max="5" width="10.83203125" style="12" customWidth="1"/>
    <col min="6" max="6" width="10.5" style="12" customWidth="1"/>
    <col min="7" max="8" width="10.33203125" style="12" customWidth="1"/>
    <col min="9" max="9" width="10.6640625" style="13" customWidth="1"/>
    <col min="10" max="10" width="12.5" style="13" customWidth="1"/>
    <col min="11" max="11" width="10.1640625" style="12" customWidth="1"/>
    <col min="12" max="13" width="10.5" style="144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420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6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f t="shared" si="10"/>
        <v>126</v>
      </c>
      <c r="J126" s="13">
        <f t="shared" si="6"/>
        <v>103950</v>
      </c>
      <c r="L126" s="144">
        <v>20000</v>
      </c>
      <c r="M126" s="145">
        <f t="shared" si="11"/>
        <v>158.73015873015873</v>
      </c>
      <c r="N126" s="12">
        <v>300</v>
      </c>
      <c r="O126" s="13">
        <f t="shared" si="9"/>
        <v>37800</v>
      </c>
      <c r="P126" s="12" t="s">
        <v>176</v>
      </c>
      <c r="Q126" s="13">
        <f t="shared" si="12"/>
        <v>66150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Ruler="0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showRuler="0" workbookViewId="0">
      <pane ySplit="1160" activePane="bottomLeft"/>
      <selection activeCell="J152" sqref="J152"/>
      <selection pane="bottomLeft" activeCell="G6" sqref="G6"/>
    </sheetView>
  </sheetViews>
  <sheetFormatPr baseColWidth="10" defaultRowHeight="15" x14ac:dyDescent="0"/>
  <cols>
    <col min="1" max="1" width="12.1640625" customWidth="1"/>
    <col min="2" max="2" width="13.5" style="399" bestFit="1" customWidth="1"/>
    <col min="3" max="3" width="13.5" style="23" customWidth="1"/>
    <col min="4" max="4" width="13.5" style="402" customWidth="1"/>
    <col min="5" max="5" width="10.33203125" style="399" bestFit="1" customWidth="1"/>
    <col min="6" max="6" width="10.33203125" style="23" customWidth="1"/>
    <col min="7" max="7" width="13.5" style="402" customWidth="1"/>
    <col min="8" max="8" width="12.5" style="399" bestFit="1" customWidth="1"/>
    <col min="9" max="9" width="12.5" style="23" customWidth="1"/>
    <col min="10" max="10" width="13.5" style="402" customWidth="1"/>
    <col min="11" max="11" width="8.83203125" bestFit="1" customWidth="1"/>
    <col min="12" max="12" width="10.83203125" customWidth="1"/>
    <col min="13" max="13" width="13.5" style="402" customWidth="1"/>
    <col min="14" max="14" width="13.5" bestFit="1" customWidth="1"/>
    <col min="15" max="15" width="13.5" customWidth="1"/>
    <col min="16" max="16" width="13.5" style="402" customWidth="1"/>
    <col min="17" max="17" width="10.33203125" bestFit="1" customWidth="1"/>
    <col min="18" max="18" width="10.33203125" customWidth="1"/>
    <col min="19" max="19" width="13.5" style="402" customWidth="1"/>
    <col min="20" max="20" width="12.5" bestFit="1" customWidth="1"/>
    <col min="21" max="21" width="12.5" customWidth="1"/>
    <col min="22" max="22" width="13.5" style="402" customWidth="1"/>
    <col min="23" max="23" width="8.83203125" bestFit="1" customWidth="1"/>
    <col min="24" max="24" width="13.6640625" customWidth="1"/>
    <col min="25" max="25" width="13.5" style="402" customWidth="1"/>
    <col min="26" max="26" width="13.33203125" bestFit="1" customWidth="1"/>
    <col min="27" max="27" width="13.33203125" customWidth="1"/>
    <col min="28" max="28" width="13.5" style="402" customWidth="1"/>
    <col min="29" max="29" width="10.1640625" bestFit="1" customWidth="1"/>
    <col min="30" max="30" width="13.33203125" customWidth="1"/>
    <col min="31" max="31" width="13.5" style="402" customWidth="1"/>
    <col min="32" max="32" width="12.33203125" bestFit="1" customWidth="1"/>
    <col min="33" max="33" width="12.33203125" customWidth="1"/>
    <col min="34" max="34" width="13.5" style="402" customWidth="1"/>
    <col min="35" max="35" width="8.83203125" bestFit="1" customWidth="1"/>
    <col min="36" max="36" width="10.83203125" customWidth="1"/>
    <col min="37" max="37" width="13.5" style="402" customWidth="1"/>
    <col min="38" max="38" width="12.33203125" bestFit="1" customWidth="1"/>
    <col min="39" max="39" width="12.33203125" customWidth="1"/>
    <col min="40" max="40" width="13.5" style="402" customWidth="1"/>
    <col min="41" max="41" width="9.1640625" bestFit="1" customWidth="1"/>
    <col min="42" max="42" width="12.33203125" customWidth="1"/>
    <col min="43" max="43" width="13.5" style="402" customWidth="1"/>
    <col min="44" max="44" width="11.33203125" bestFit="1" customWidth="1"/>
    <col min="45" max="45" width="11.33203125" customWidth="1"/>
    <col min="46" max="46" width="13.5" style="402" customWidth="1"/>
    <col min="47" max="47" width="13.6640625" customWidth="1"/>
    <col min="48" max="48" width="11.5" bestFit="1" customWidth="1"/>
    <col min="49" max="49" width="13.5" style="402" customWidth="1"/>
  </cols>
  <sheetData>
    <row r="2" spans="1:49" s="390" customFormat="1">
      <c r="B2" s="395" t="s">
        <v>84</v>
      </c>
      <c r="C2" s="391" t="s">
        <v>84</v>
      </c>
      <c r="D2" s="396"/>
      <c r="E2" s="395" t="s">
        <v>76</v>
      </c>
      <c r="F2" s="391" t="s">
        <v>76</v>
      </c>
      <c r="G2" s="396"/>
      <c r="H2" s="395" t="s">
        <v>85</v>
      </c>
      <c r="I2" s="391" t="s">
        <v>85</v>
      </c>
      <c r="J2" s="396"/>
      <c r="K2" s="391" t="s">
        <v>105</v>
      </c>
      <c r="L2" s="391" t="s">
        <v>105</v>
      </c>
      <c r="M2" s="396"/>
      <c r="N2" s="391" t="s">
        <v>86</v>
      </c>
      <c r="O2" s="391" t="s">
        <v>86</v>
      </c>
      <c r="P2" s="396"/>
      <c r="Q2" s="392" t="s">
        <v>135</v>
      </c>
      <c r="R2" s="392" t="s">
        <v>135</v>
      </c>
      <c r="S2" s="396"/>
      <c r="T2" s="391" t="s">
        <v>87</v>
      </c>
      <c r="U2" s="391" t="s">
        <v>87</v>
      </c>
      <c r="V2" s="396"/>
      <c r="W2" s="391" t="s">
        <v>77</v>
      </c>
      <c r="X2" s="391" t="s">
        <v>77</v>
      </c>
      <c r="Y2" s="396"/>
      <c r="Z2" s="391" t="s">
        <v>88</v>
      </c>
      <c r="AA2" s="391" t="s">
        <v>88</v>
      </c>
      <c r="AB2" s="396"/>
      <c r="AC2" s="392" t="s">
        <v>109</v>
      </c>
      <c r="AD2" s="392" t="s">
        <v>109</v>
      </c>
      <c r="AE2" s="396"/>
      <c r="AF2" s="391" t="s">
        <v>119</v>
      </c>
      <c r="AG2" s="391" t="s">
        <v>119</v>
      </c>
      <c r="AH2" s="396"/>
      <c r="AI2" s="391" t="s">
        <v>21</v>
      </c>
      <c r="AJ2" s="391" t="s">
        <v>21</v>
      </c>
      <c r="AK2" s="396"/>
      <c r="AL2" s="391" t="s">
        <v>17</v>
      </c>
      <c r="AM2" s="391" t="s">
        <v>17</v>
      </c>
      <c r="AN2" s="396"/>
      <c r="AO2" s="391" t="s">
        <v>37</v>
      </c>
      <c r="AP2" s="391" t="s">
        <v>37</v>
      </c>
      <c r="AQ2" s="396"/>
      <c r="AR2" s="391" t="s">
        <v>38</v>
      </c>
      <c r="AS2" s="391" t="s">
        <v>38</v>
      </c>
      <c r="AT2" s="396"/>
      <c r="AU2" s="391" t="s">
        <v>46</v>
      </c>
      <c r="AV2" s="391" t="s">
        <v>46</v>
      </c>
      <c r="AW2" s="396"/>
    </row>
    <row r="3" spans="1:49" s="390" customFormat="1">
      <c r="B3" s="395" t="s">
        <v>322</v>
      </c>
      <c r="C3" s="391" t="s">
        <v>399</v>
      </c>
      <c r="D3" s="396" t="s">
        <v>397</v>
      </c>
      <c r="E3" s="395" t="s">
        <v>322</v>
      </c>
      <c r="F3" s="391" t="s">
        <v>399</v>
      </c>
      <c r="G3" s="396" t="s">
        <v>397</v>
      </c>
      <c r="H3" s="395" t="s">
        <v>322</v>
      </c>
      <c r="I3" s="391" t="s">
        <v>399</v>
      </c>
      <c r="J3" s="396" t="s">
        <v>397</v>
      </c>
      <c r="K3" s="391" t="s">
        <v>322</v>
      </c>
      <c r="L3" s="391" t="s">
        <v>399</v>
      </c>
      <c r="M3" s="396" t="s">
        <v>397</v>
      </c>
      <c r="N3" s="391" t="s">
        <v>322</v>
      </c>
      <c r="O3" s="391" t="s">
        <v>399</v>
      </c>
      <c r="P3" s="396" t="s">
        <v>397</v>
      </c>
      <c r="Q3" s="391" t="s">
        <v>322</v>
      </c>
      <c r="R3" s="391" t="s">
        <v>399</v>
      </c>
      <c r="S3" s="396" t="s">
        <v>397</v>
      </c>
      <c r="T3" s="391" t="s">
        <v>322</v>
      </c>
      <c r="U3" s="391" t="s">
        <v>399</v>
      </c>
      <c r="V3" s="396" t="s">
        <v>397</v>
      </c>
      <c r="W3" s="391" t="s">
        <v>322</v>
      </c>
      <c r="X3" s="391" t="s">
        <v>399</v>
      </c>
      <c r="Y3" s="396" t="s">
        <v>397</v>
      </c>
      <c r="Z3" s="391" t="s">
        <v>322</v>
      </c>
      <c r="AA3" s="391" t="s">
        <v>399</v>
      </c>
      <c r="AB3" s="396" t="s">
        <v>397</v>
      </c>
      <c r="AC3" s="391" t="s">
        <v>322</v>
      </c>
      <c r="AD3" s="391" t="s">
        <v>399</v>
      </c>
      <c r="AE3" s="396" t="s">
        <v>397</v>
      </c>
      <c r="AF3" s="391" t="s">
        <v>322</v>
      </c>
      <c r="AG3" s="391" t="s">
        <v>399</v>
      </c>
      <c r="AH3" s="396" t="s">
        <v>397</v>
      </c>
      <c r="AI3" s="391" t="s">
        <v>322</v>
      </c>
      <c r="AJ3" s="391" t="s">
        <v>399</v>
      </c>
      <c r="AK3" s="396" t="s">
        <v>397</v>
      </c>
      <c r="AL3" s="391" t="s">
        <v>322</v>
      </c>
      <c r="AM3" s="391" t="s">
        <v>399</v>
      </c>
      <c r="AN3" s="396" t="s">
        <v>397</v>
      </c>
      <c r="AO3" s="391" t="s">
        <v>322</v>
      </c>
      <c r="AP3" s="391" t="s">
        <v>399</v>
      </c>
      <c r="AQ3" s="396" t="s">
        <v>397</v>
      </c>
      <c r="AR3" s="391" t="s">
        <v>322</v>
      </c>
      <c r="AS3" s="391" t="s">
        <v>399</v>
      </c>
      <c r="AT3" s="396" t="s">
        <v>397</v>
      </c>
      <c r="AU3" s="391" t="s">
        <v>322</v>
      </c>
      <c r="AV3" s="391" t="s">
        <v>399</v>
      </c>
      <c r="AW3" s="396" t="s">
        <v>397</v>
      </c>
    </row>
    <row r="4" spans="1:49" s="390" customFormat="1">
      <c r="A4" s="16">
        <v>42874</v>
      </c>
      <c r="B4" s="397">
        <f>SUMIFS(Collection!$O:$O, Collection!$B:$B, "*" &amp; B$2 &amp; "*", Collection!$A:$A, "="&amp;$A4)</f>
        <v>0</v>
      </c>
      <c r="C4" s="118">
        <f>(SUMIFS('Bucket Counts'!$P:$P, 'Bucket Counts'!$D:$D, "*" &amp; C$2 &amp; "*", 'Bucket Counts'!$A:$A, "="&amp;$A4))</f>
        <v>0</v>
      </c>
      <c r="D4" s="398">
        <f>B4</f>
        <v>0</v>
      </c>
      <c r="E4" s="397">
        <f>SUMIFS(Collection!$O:$O, Collection!$B:$B, "*" &amp; E$2 &amp; "*", Collection!$A:$A, "="&amp;$A4)</f>
        <v>0</v>
      </c>
      <c r="F4" s="118">
        <f>(SUMIFS('Bucket Counts'!$P:$P, 'Bucket Counts'!$D:$D, "*" &amp; F$2 &amp; "*", 'Bucket Counts'!$A:$A, "="&amp;$A4))</f>
        <v>0</v>
      </c>
      <c r="G4" s="398">
        <f>E4</f>
        <v>0</v>
      </c>
      <c r="H4" s="397">
        <f>SUMIFS(Collection!$O:$O, Collection!$B:$B, "*" &amp; H$2 &amp; "*", Collection!$A:$A, "="&amp;$A4)</f>
        <v>350</v>
      </c>
      <c r="I4" s="118">
        <f>(SUMIFS('Bucket Counts'!$P:$P, 'Bucket Counts'!$D:$D, "*" &amp; I$2 &amp; "*", 'Bucket Counts'!$A:$A, "="&amp;$A4))</f>
        <v>0</v>
      </c>
      <c r="J4" s="398">
        <f>H4</f>
        <v>350</v>
      </c>
      <c r="K4" s="17">
        <f>SUMIFS(Collection!$O:$O, Collection!$B:$B, "*" &amp; K$2 &amp; "*", Collection!$A:$A, "="&amp;$A4)</f>
        <v>0</v>
      </c>
      <c r="L4" s="17">
        <f>(SUMIFS('Bucket Counts'!$P:$P, 'Bucket Counts'!$D:$D, "*" &amp; L$2 &amp; "*", 'Bucket Counts'!$A:$A, "="&amp;$A4))</f>
        <v>0</v>
      </c>
      <c r="M4" s="398">
        <f>K4</f>
        <v>0</v>
      </c>
      <c r="N4" s="17">
        <f>SUMIFS(Collection!$O:$O, Collection!$B:$B, "*" &amp; N$2 &amp; "*", Collection!$A:$A, "="&amp;$A4)</f>
        <v>80640</v>
      </c>
      <c r="O4" s="17">
        <f>(SUMIFS('Bucket Counts'!$P:$P, 'Bucket Counts'!$D:$D, "*" &amp; O$2 &amp; "*", 'Bucket Counts'!$A:$A, "="&amp;$A4))</f>
        <v>0</v>
      </c>
      <c r="P4" s="398">
        <f>N4</f>
        <v>80640</v>
      </c>
      <c r="Q4" s="17">
        <f>SUMIFS(Collection!$O:$O, Collection!$B:$B, "*" &amp; Q$2 &amp; "*", Collection!$A:$A, "="&amp;$A4)</f>
        <v>0</v>
      </c>
      <c r="R4" s="17">
        <f>(SUMIFS('Bucket Counts'!$P:$P, 'Bucket Counts'!$D:$D, "*" &amp; R$2 &amp; "*", 'Bucket Counts'!$A:$A, "="&amp;$A4))</f>
        <v>0</v>
      </c>
      <c r="S4" s="398">
        <f>Q4</f>
        <v>0</v>
      </c>
      <c r="T4" s="17">
        <f>SUMIFS(Collection!$O:$O, Collection!$B:$B, "*" &amp; T$2 &amp; "*", Collection!$A:$A, "="&amp;$A4)</f>
        <v>0</v>
      </c>
      <c r="U4" s="17">
        <f>(SUMIFS('Bucket Counts'!$P:$P, 'Bucket Counts'!$D:$D, "*" &amp; U$2 &amp; "*", 'Bucket Counts'!$A:$A, "="&amp;$A4))</f>
        <v>0</v>
      </c>
      <c r="V4" s="398">
        <f>T4</f>
        <v>0</v>
      </c>
      <c r="W4" s="17">
        <f>SUMIFS(Collection!$O:$O, Collection!$B:$B, "*" &amp; W$2 &amp; "*", Collection!$A:$A, "="&amp;$A4)</f>
        <v>0</v>
      </c>
      <c r="X4" s="17">
        <f>(SUMIFS('Bucket Counts'!$P:$P, 'Bucket Counts'!$D:$D, "*" &amp; X$2 &amp; "*", 'Bucket Counts'!$A:$A, "="&amp;$A4))</f>
        <v>0</v>
      </c>
      <c r="Y4" s="398">
        <f>W4</f>
        <v>0</v>
      </c>
      <c r="Z4" s="17">
        <f>SUMIFS(Collection!$O:$O, Collection!$B:$B, "*" &amp; Z$2 &amp; "*", Collection!$A:$A, "="&amp;$A4)</f>
        <v>0</v>
      </c>
      <c r="AA4" s="17">
        <f>(SUMIFS('Bucket Counts'!$P:$P, 'Bucket Counts'!$D:$D, "*" &amp; AA$2 &amp; "*", 'Bucket Counts'!$A:$A, "="&amp;$A4))</f>
        <v>0</v>
      </c>
      <c r="AB4" s="398">
        <f>Z4</f>
        <v>0</v>
      </c>
      <c r="AC4" s="17">
        <f>SUMIFS(Collection!$O:$O, Collection!$B:$B, "*" &amp; AC$2 &amp; "*", Collection!$A:$A, "="&amp;$A4)</f>
        <v>0</v>
      </c>
      <c r="AD4" s="17">
        <f>(SUMIFS('Bucket Counts'!$P:$P, 'Bucket Counts'!$D:$D, "*" &amp; AD$2 &amp; "*", 'Bucket Counts'!$A:$A, "="&amp;$A4))</f>
        <v>0</v>
      </c>
      <c r="AE4" s="398">
        <f>AC4</f>
        <v>0</v>
      </c>
      <c r="AF4" s="17">
        <f>SUMIFS(Collection!$O:$O, Collection!$B:$B, "*" &amp; AF$2 &amp; "*", Collection!$A:$A, "="&amp;$A4)</f>
        <v>0</v>
      </c>
      <c r="AG4" s="17">
        <f>(SUMIFS('Bucket Counts'!$P:$P, 'Bucket Counts'!$D:$D, "*" &amp; AG$2 &amp; "*", 'Bucket Counts'!$A:$A, "="&amp;$A4))</f>
        <v>0</v>
      </c>
      <c r="AH4" s="398">
        <f>AF4</f>
        <v>0</v>
      </c>
      <c r="AI4" s="17">
        <f>SUMIFS(Collection!$O:$O, Collection!$B:$B, "*" &amp; AI$2 &amp; "*", Collection!$A:$A, "="&amp;$A4)</f>
        <v>0</v>
      </c>
      <c r="AJ4" s="17">
        <f>(SUMIFS('Bucket Counts'!$P:$P, 'Bucket Counts'!$D:$D, "*" &amp; AJ$2 &amp; "*", 'Bucket Counts'!$A:$A, "="&amp;$A4))</f>
        <v>0</v>
      </c>
      <c r="AK4" s="398">
        <f>AI4</f>
        <v>0</v>
      </c>
      <c r="AL4" s="17">
        <f>SUMIFS(Collection!$O:$O, Collection!$B:$B, "*" &amp; AL$2 &amp; "*", Collection!$A:$A, "="&amp;$A4)</f>
        <v>0</v>
      </c>
      <c r="AM4" s="17">
        <f>(SUMIFS('Bucket Counts'!$P:$P, 'Bucket Counts'!$D:$D, "*" &amp; AM$2 &amp; "*", 'Bucket Counts'!$A:$A, "="&amp;$A4))</f>
        <v>0</v>
      </c>
      <c r="AN4" s="398">
        <f>AL4</f>
        <v>0</v>
      </c>
      <c r="AO4" s="17">
        <f>SUMIFS(Collection!$O:$O, Collection!$B:$B, "*" &amp; AO$2 &amp; "*", Collection!$A:$A, "="&amp;$A4)</f>
        <v>11916.666666666666</v>
      </c>
      <c r="AP4" s="17">
        <f>(SUMIFS('Bucket Counts'!$P:$P, 'Bucket Counts'!$D:$D, "*" &amp; AP$2 &amp; "*", 'Bucket Counts'!$A:$A, "="&amp;$A4))</f>
        <v>0</v>
      </c>
      <c r="AQ4" s="398">
        <f>AO4</f>
        <v>11916.666666666666</v>
      </c>
      <c r="AR4" s="17">
        <f>SUMIFS(Collection!$O:$O, Collection!$B:$B, "*" &amp; AR$2 &amp; "*", Collection!$A:$A, "="&amp;$A4)</f>
        <v>2041.6666666666665</v>
      </c>
      <c r="AS4" s="17">
        <f>(SUMIFS('Bucket Counts'!$P:$P, 'Bucket Counts'!$D:$D, "*" &amp; AS$2 &amp; "*", 'Bucket Counts'!$A:$A, "="&amp;$A4))</f>
        <v>0</v>
      </c>
      <c r="AT4" s="398">
        <f>AR4</f>
        <v>2041.6666666666665</v>
      </c>
      <c r="AU4" s="17">
        <f>SUMIFS(Collection!$O:$O, Collection!$B:$B, "*" &amp; AU$2 &amp; "*", Collection!$A:$A, "="&amp;$A4)</f>
        <v>0</v>
      </c>
      <c r="AV4" s="17">
        <f>(SUMIFS('Bucket Counts'!$P:$P, 'Bucket Counts'!$D:$D, "*" &amp; AV$2 &amp; "*", 'Bucket Counts'!$A:$A, "="&amp;$A4))</f>
        <v>0</v>
      </c>
      <c r="AW4" s="398">
        <f>AU4</f>
        <v>0</v>
      </c>
    </row>
    <row r="5" spans="1:49" s="390" customFormat="1">
      <c r="A5" s="16">
        <v>42875</v>
      </c>
      <c r="B5" s="397">
        <f>SUMIFS(Collection!$O:$O, Collection!$B:$B, "*" &amp; B$2 &amp; "*", Collection!$A:$A, "="&amp;$A5)</f>
        <v>0</v>
      </c>
      <c r="C5" s="118">
        <f>(SUMIFS('Bucket Counts'!$P:$P, 'Bucket Counts'!$D:$D, "*" &amp; C$2 &amp; "*", 'Bucket Counts'!$A:$A, "="&amp;$A5))</f>
        <v>0</v>
      </c>
      <c r="D5" s="398">
        <f>SUM(B4:B5)</f>
        <v>0</v>
      </c>
      <c r="E5" s="397">
        <f>SUMIFS(Collection!$O:$O, Collection!$B:$B, "*" &amp; E$2 &amp; "*", Collection!$A:$A, "="&amp;$A5)</f>
        <v>0</v>
      </c>
      <c r="F5" s="118">
        <f>(SUMIFS('Bucket Counts'!$P:$P, 'Bucket Counts'!$D:$D, "*" &amp; F$2 &amp; "*", 'Bucket Counts'!$A:$A, "="&amp;$A5))</f>
        <v>0</v>
      </c>
      <c r="G5" s="398">
        <f>SUM(E4:E5)</f>
        <v>0</v>
      </c>
      <c r="H5" s="397">
        <f>SUMIFS(Collection!$O:$O, Collection!$B:$B, "*" &amp; H$2 &amp; "*", Collection!$A:$A, "="&amp;$A5)</f>
        <v>0</v>
      </c>
      <c r="I5" s="118">
        <f>(SUMIFS('Bucket Counts'!$P:$P, 'Bucket Counts'!$D:$D, "*" &amp; I$2 &amp; "*", 'Bucket Counts'!$A:$A, "="&amp;$A5))</f>
        <v>0</v>
      </c>
      <c r="J5" s="398">
        <f>SUM(H4:H5)</f>
        <v>350</v>
      </c>
      <c r="K5" s="17">
        <f>SUMIFS(Collection!$O:$O, Collection!$B:$B, "*" &amp; K$2 &amp; "*", Collection!$A:$A, "="&amp;$A5)</f>
        <v>0</v>
      </c>
      <c r="L5" s="17">
        <f>(SUMIFS('Bucket Counts'!$P:$P, 'Bucket Counts'!$D:$D, "*" &amp; L$2 &amp; "*", 'Bucket Counts'!$A:$A, "="&amp;$A5))</f>
        <v>0</v>
      </c>
      <c r="M5" s="398">
        <f>SUM(K4:K5)</f>
        <v>0</v>
      </c>
      <c r="N5" s="17">
        <f>SUMIFS(Collection!$O:$O, Collection!$B:$B, "*" &amp; N$2 &amp; "*", Collection!$A:$A, "="&amp;$A5)</f>
        <v>124960</v>
      </c>
      <c r="O5" s="17">
        <f>(SUMIFS('Bucket Counts'!$P:$P, 'Bucket Counts'!$D:$D, "*" &amp; O$2 &amp; "*", 'Bucket Counts'!$A:$A, "="&amp;$A5))</f>
        <v>0</v>
      </c>
      <c r="P5" s="398">
        <f>SUM(N4:N5)</f>
        <v>205600</v>
      </c>
      <c r="Q5" s="17">
        <f>SUMIFS(Collection!$O:$O, Collection!$B:$B, "*" &amp; Q$2 &amp; "*", Collection!$A:$A, "="&amp;$A5)</f>
        <v>187333.33333333334</v>
      </c>
      <c r="R5" s="17">
        <f>(SUMIFS('Bucket Counts'!$P:$P, 'Bucket Counts'!$D:$D, "*" &amp; R$2 &amp; "*", 'Bucket Counts'!$A:$A, "="&amp;$A5))</f>
        <v>0</v>
      </c>
      <c r="S5" s="398">
        <f>SUM(Q4:Q5)</f>
        <v>187333.33333333334</v>
      </c>
      <c r="T5" s="17">
        <f>SUMIFS(Collection!$O:$O, Collection!$B:$B, "*" &amp; T$2 &amp; "*", Collection!$A:$A, "="&amp;$A5)</f>
        <v>0</v>
      </c>
      <c r="U5" s="17">
        <f>(SUMIFS('Bucket Counts'!$P:$P, 'Bucket Counts'!$D:$D, "*" &amp; U$2 &amp; "*", 'Bucket Counts'!$A:$A, "="&amp;$A5))</f>
        <v>0</v>
      </c>
      <c r="V5" s="398">
        <f>SUM(T4:T5)</f>
        <v>0</v>
      </c>
      <c r="W5" s="17">
        <f>SUMIFS(Collection!$O:$O, Collection!$B:$B, "*" &amp; W$2 &amp; "*", Collection!$A:$A, "="&amp;$A5)</f>
        <v>11866.666666666668</v>
      </c>
      <c r="X5" s="17">
        <f>(SUMIFS('Bucket Counts'!$P:$P, 'Bucket Counts'!$D:$D, "*" &amp; X$2 &amp; "*", 'Bucket Counts'!$A:$A, "="&amp;$A5))</f>
        <v>0</v>
      </c>
      <c r="Y5" s="398">
        <f>SUM(W4:W5)</f>
        <v>11866.666666666668</v>
      </c>
      <c r="Z5" s="17">
        <f>SUMIFS(Collection!$O:$O, Collection!$B:$B, "*" &amp; Z$2 &amp; "*", Collection!$A:$A, "="&amp;$A5)</f>
        <v>0</v>
      </c>
      <c r="AA5" s="17">
        <f>(SUMIFS('Bucket Counts'!$P:$P, 'Bucket Counts'!$D:$D, "*" &amp; AA$2 &amp; "*", 'Bucket Counts'!$A:$A, "="&amp;$A5))</f>
        <v>0</v>
      </c>
      <c r="AB5" s="398">
        <f>SUM(Z4:Z5)</f>
        <v>0</v>
      </c>
      <c r="AC5" s="17">
        <f>SUMIFS(Collection!$O:$O, Collection!$B:$B, "*" &amp; AC$2 &amp; "*", Collection!$A:$A, "="&amp;$A5)</f>
        <v>0</v>
      </c>
      <c r="AD5" s="17">
        <f>(SUMIFS('Bucket Counts'!$P:$P, 'Bucket Counts'!$D:$D, "*" &amp; AD$2 &amp; "*", 'Bucket Counts'!$A:$A, "="&amp;$A5))</f>
        <v>0</v>
      </c>
      <c r="AE5" s="398">
        <f>SUM(AC4:AC5)</f>
        <v>0</v>
      </c>
      <c r="AF5" s="17">
        <f>SUMIFS(Collection!$O:$O, Collection!$B:$B, "*" &amp; AF$2 &amp; "*", Collection!$A:$A, "="&amp;$A5)</f>
        <v>0</v>
      </c>
      <c r="AG5" s="17">
        <f>(SUMIFS('Bucket Counts'!$P:$P, 'Bucket Counts'!$D:$D, "*" &amp; AG$2 &amp; "*", 'Bucket Counts'!$A:$A, "="&amp;$A5))</f>
        <v>0</v>
      </c>
      <c r="AH5" s="398">
        <f>SUM(AF4:AF5)</f>
        <v>0</v>
      </c>
      <c r="AI5" s="17">
        <f>SUMIFS(Collection!$O:$O, Collection!$B:$B, "*" &amp; AI$2 &amp; "*", Collection!$A:$A, "="&amp;$A5)</f>
        <v>0</v>
      </c>
      <c r="AJ5" s="17">
        <f>(SUMIFS('Bucket Counts'!$P:$P, 'Bucket Counts'!$D:$D, "*" &amp; AJ$2 &amp; "*", 'Bucket Counts'!$A:$A, "="&amp;$A5))</f>
        <v>0</v>
      </c>
      <c r="AK5" s="398">
        <f>SUM(AI4:AI5)</f>
        <v>0</v>
      </c>
      <c r="AL5" s="17">
        <f>SUMIFS(Collection!$O:$O, Collection!$B:$B, "*" &amp; AL$2 &amp; "*", Collection!$A:$A, "="&amp;$A5)</f>
        <v>108000</v>
      </c>
      <c r="AM5" s="17">
        <f>(SUMIFS('Bucket Counts'!$P:$P, 'Bucket Counts'!$D:$D, "*" &amp; AM$2 &amp; "*", 'Bucket Counts'!$A:$A, "="&amp;$A5))</f>
        <v>0</v>
      </c>
      <c r="AN5" s="398">
        <f>SUM(AL4:AL5)</f>
        <v>108000</v>
      </c>
      <c r="AO5" s="17">
        <f>SUMIFS(Collection!$O:$O, Collection!$B:$B, "*" &amp; AO$2 &amp; "*", Collection!$A:$A, "="&amp;$A5)</f>
        <v>0</v>
      </c>
      <c r="AP5" s="17">
        <f>(SUMIFS('Bucket Counts'!$P:$P, 'Bucket Counts'!$D:$D, "*" &amp; AP$2 &amp; "*", 'Bucket Counts'!$A:$A, "="&amp;$A5))</f>
        <v>0</v>
      </c>
      <c r="AQ5" s="398">
        <f>SUM(AO4:AO5)</f>
        <v>11916.666666666666</v>
      </c>
      <c r="AR5" s="17">
        <f>SUMIFS(Collection!$O:$O, Collection!$B:$B, "*" &amp; AR$2 &amp; "*", Collection!$A:$A, "="&amp;$A5)</f>
        <v>89666.666666666672</v>
      </c>
      <c r="AS5" s="17">
        <f>(SUMIFS('Bucket Counts'!$P:$P, 'Bucket Counts'!$D:$D, "*" &amp; AS$2 &amp; "*", 'Bucket Counts'!$A:$A, "="&amp;$A5))</f>
        <v>0</v>
      </c>
      <c r="AT5" s="398">
        <f>SUM(AR4:AR5)</f>
        <v>91708.333333333343</v>
      </c>
      <c r="AU5" s="17">
        <f>SUMIFS(Collection!$O:$O, Collection!$B:$B, "*" &amp; AU$2 &amp; "*", Collection!$A:$A, "="&amp;$A5)</f>
        <v>0</v>
      </c>
      <c r="AV5" s="17">
        <f>(SUMIFS('Bucket Counts'!$P:$P, 'Bucket Counts'!$D:$D, "*" &amp; AV$2 &amp; "*", 'Bucket Counts'!$A:$A, "="&amp;$A5))</f>
        <v>0</v>
      </c>
      <c r="AW5" s="398">
        <f>SUM(AU4:AU5)</f>
        <v>0</v>
      </c>
    </row>
    <row r="6" spans="1:49" s="390" customFormat="1">
      <c r="A6" s="16">
        <v>42876</v>
      </c>
      <c r="B6" s="397">
        <f>SUMIFS(Collection!$O:$O, Collection!$B:$B, "*" &amp; B$2 &amp; "*", Collection!$A:$A, "="&amp;$A6)</f>
        <v>0</v>
      </c>
      <c r="C6" s="118">
        <f>(SUMIFS('Bucket Counts'!$P:$P, 'Bucket Counts'!$D:$D, "*" &amp; C$2 &amp; "*", 'Bucket Counts'!$A:$A, "="&amp;$A6))</f>
        <v>0</v>
      </c>
      <c r="D6" s="398">
        <f>SUM(B4:B6)</f>
        <v>0</v>
      </c>
      <c r="E6" s="397">
        <f>SUMIFS(Collection!$O:$O, Collection!$B:$B, "*" &amp; E$2 &amp; "*", Collection!$A:$A, "="&amp;$A6)</f>
        <v>55300</v>
      </c>
      <c r="F6" s="118">
        <f>(SUMIFS('Bucket Counts'!$P:$P, 'Bucket Counts'!$D:$D, "*" &amp; F$2 &amp; "*", 'Bucket Counts'!$A:$A, "="&amp;$A6))</f>
        <v>0</v>
      </c>
      <c r="G6" s="398">
        <f>SUM(E4:E6)</f>
        <v>55300</v>
      </c>
      <c r="H6" s="397">
        <f>SUMIFS(Collection!$O:$O, Collection!$B:$B, "*" &amp; H$2 &amp; "*", Collection!$A:$A, "="&amp;$A6)</f>
        <v>0</v>
      </c>
      <c r="I6" s="118">
        <f>(SUMIFS('Bucket Counts'!$P:$P, 'Bucket Counts'!$D:$D, "*" &amp; I$2 &amp; "*", 'Bucket Counts'!$A:$A, "="&amp;$A6))</f>
        <v>0</v>
      </c>
      <c r="J6" s="398">
        <f>SUM(H4:H6)</f>
        <v>350</v>
      </c>
      <c r="K6" s="17">
        <f>SUMIFS(Collection!$O:$O, Collection!$B:$B, "*" &amp; K$2 &amp; "*", Collection!$A:$A, "="&amp;$A6)</f>
        <v>0</v>
      </c>
      <c r="L6" s="17">
        <f>(SUMIFS('Bucket Counts'!$P:$P, 'Bucket Counts'!$D:$D, "*" &amp; L$2 &amp; "*", 'Bucket Counts'!$A:$A, "="&amp;$A6))</f>
        <v>0</v>
      </c>
      <c r="M6" s="398">
        <f>SUM(K4:K6)</f>
        <v>0</v>
      </c>
      <c r="N6" s="17">
        <f>SUMIFS(Collection!$O:$O, Collection!$B:$B, "*" &amp; N$2 &amp; "*", Collection!$A:$A, "="&amp;$A6)</f>
        <v>144733.33333333334</v>
      </c>
      <c r="O6" s="17">
        <f>(SUMIFS('Bucket Counts'!$P:$P, 'Bucket Counts'!$D:$D, "*" &amp; O$2 &amp; "*", 'Bucket Counts'!$A:$A, "="&amp;$A6))</f>
        <v>0</v>
      </c>
      <c r="P6" s="398">
        <f>SUM(N4:N6)</f>
        <v>350333.33333333337</v>
      </c>
      <c r="Q6" s="17">
        <f>SUMIFS(Collection!$O:$O, Collection!$B:$B, "*" &amp; Q$2 &amp; "*", Collection!$A:$A, "="&amp;$A6)</f>
        <v>53833.333333333336</v>
      </c>
      <c r="R6" s="17">
        <f>(SUMIFS('Bucket Counts'!$P:$P, 'Bucket Counts'!$D:$D, "*" &amp; R$2 &amp; "*", 'Bucket Counts'!$A:$A, "="&amp;$A6))</f>
        <v>0</v>
      </c>
      <c r="S6" s="398">
        <f>SUM(Q4:Q6)</f>
        <v>241166.66666666669</v>
      </c>
      <c r="T6" s="17">
        <f>SUMIFS(Collection!$O:$O, Collection!$B:$B, "*" &amp; T$2 &amp; "*", Collection!$A:$A, "="&amp;$A6)</f>
        <v>8166.6666666666661</v>
      </c>
      <c r="U6" s="17">
        <f>(SUMIFS('Bucket Counts'!$P:$P, 'Bucket Counts'!$D:$D, "*" &amp; U$2 &amp; "*", 'Bucket Counts'!$A:$A, "="&amp;$A6))</f>
        <v>0</v>
      </c>
      <c r="V6" s="398">
        <f>SUM(T4:T6)</f>
        <v>8166.6666666666661</v>
      </c>
      <c r="W6" s="17">
        <f>SUMIFS(Collection!$O:$O, Collection!$B:$B, "*" &amp; W$2 &amp; "*", Collection!$A:$A, "="&amp;$A6)</f>
        <v>99433.333333333343</v>
      </c>
      <c r="X6" s="17">
        <f>(SUMIFS('Bucket Counts'!$P:$P, 'Bucket Counts'!$D:$D, "*" &amp; X$2 &amp; "*", 'Bucket Counts'!$A:$A, "="&amp;$A6))</f>
        <v>0</v>
      </c>
      <c r="Y6" s="398">
        <f>SUM(W4:W6)</f>
        <v>111300.00000000001</v>
      </c>
      <c r="Z6" s="17">
        <f>SUMIFS(Collection!$O:$O, Collection!$B:$B, "*" &amp; Z$2 &amp; "*", Collection!$A:$A, "="&amp;$A6)</f>
        <v>0</v>
      </c>
      <c r="AA6" s="17">
        <f>(SUMIFS('Bucket Counts'!$P:$P, 'Bucket Counts'!$D:$D, "*" &amp; AA$2 &amp; "*", 'Bucket Counts'!$A:$A, "="&amp;$A6))</f>
        <v>0</v>
      </c>
      <c r="AB6" s="398">
        <f>SUM(Z4:Z6)</f>
        <v>0</v>
      </c>
      <c r="AC6" s="17">
        <f>SUMIFS(Collection!$O:$O, Collection!$B:$B, "*" &amp; AC$2 &amp; "*", Collection!$A:$A, "="&amp;$A6)</f>
        <v>0</v>
      </c>
      <c r="AD6" s="17">
        <f>(SUMIFS('Bucket Counts'!$P:$P, 'Bucket Counts'!$D:$D, "*" &amp; AD$2 &amp; "*", 'Bucket Counts'!$A:$A, "="&amp;$A6))</f>
        <v>0</v>
      </c>
      <c r="AE6" s="398">
        <f>SUM(AC4:AC6)</f>
        <v>0</v>
      </c>
      <c r="AF6" s="17">
        <f>SUMIFS(Collection!$O:$O, Collection!$B:$B, "*" &amp; AF$2 &amp; "*", Collection!$A:$A, "="&amp;$A6)</f>
        <v>0</v>
      </c>
      <c r="AG6" s="17">
        <f>(SUMIFS('Bucket Counts'!$P:$P, 'Bucket Counts'!$D:$D, "*" &amp; AG$2 &amp; "*", 'Bucket Counts'!$A:$A, "="&amp;$A6))</f>
        <v>0</v>
      </c>
      <c r="AH6" s="398">
        <f>SUM(AF4:AF6)</f>
        <v>0</v>
      </c>
      <c r="AI6" s="17">
        <f>SUMIFS(Collection!$O:$O, Collection!$B:$B, "*" &amp; AI$2 &amp; "*", Collection!$A:$A, "="&amp;$A6)</f>
        <v>0</v>
      </c>
      <c r="AJ6" s="17">
        <f>(SUMIFS('Bucket Counts'!$P:$P, 'Bucket Counts'!$D:$D, "*" &amp; AJ$2 &amp; "*", 'Bucket Counts'!$A:$A, "="&amp;$A6))</f>
        <v>0</v>
      </c>
      <c r="AK6" s="398">
        <f>SUM(AI4:AI6)</f>
        <v>0</v>
      </c>
      <c r="AL6" s="17">
        <f>SUMIFS(Collection!$O:$O, Collection!$B:$B, "*" &amp; AL$2 &amp; "*", Collection!$A:$A, "="&amp;$A6)</f>
        <v>13250</v>
      </c>
      <c r="AM6" s="17">
        <f>(SUMIFS('Bucket Counts'!$P:$P, 'Bucket Counts'!$D:$D, "*" &amp; AM$2 &amp; "*", 'Bucket Counts'!$A:$A, "="&amp;$A6))</f>
        <v>0</v>
      </c>
      <c r="AN6" s="398">
        <f>SUM(AL4:AL6)</f>
        <v>121250</v>
      </c>
      <c r="AO6" s="17">
        <f>SUMIFS(Collection!$O:$O, Collection!$B:$B, "*" &amp; AO$2 &amp; "*", Collection!$A:$A, "="&amp;$A6)</f>
        <v>0</v>
      </c>
      <c r="AP6" s="17">
        <f>(SUMIFS('Bucket Counts'!$P:$P, 'Bucket Counts'!$D:$D, "*" &amp; AP$2 &amp; "*", 'Bucket Counts'!$A:$A, "="&amp;$A6))</f>
        <v>0</v>
      </c>
      <c r="AQ6" s="398">
        <f>SUM(AO4:AO6)</f>
        <v>11916.666666666666</v>
      </c>
      <c r="AR6" s="17">
        <f>SUMIFS(Collection!$O:$O, Collection!$B:$B, "*" &amp; AR$2 &amp; "*", Collection!$A:$A, "="&amp;$A6)</f>
        <v>0</v>
      </c>
      <c r="AS6" s="17">
        <f>(SUMIFS('Bucket Counts'!$P:$P, 'Bucket Counts'!$D:$D, "*" &amp; AS$2 &amp; "*", 'Bucket Counts'!$A:$A, "="&amp;$A6))</f>
        <v>0</v>
      </c>
      <c r="AT6" s="398">
        <f>SUM(AR4:AR6)</f>
        <v>91708.333333333343</v>
      </c>
      <c r="AU6" s="17">
        <f>SUMIFS(Collection!$O:$O, Collection!$B:$B, "*" &amp; AU$2 &amp; "*", Collection!$A:$A, "="&amp;$A6)</f>
        <v>53900</v>
      </c>
      <c r="AV6" s="17">
        <f>(SUMIFS('Bucket Counts'!$P:$P, 'Bucket Counts'!$D:$D, "*" &amp; AV$2 &amp; "*", 'Bucket Counts'!$A:$A, "="&amp;$A6))</f>
        <v>0</v>
      </c>
      <c r="AW6" s="398">
        <f>SUM(AU4:AU6)</f>
        <v>53900</v>
      </c>
    </row>
    <row r="7" spans="1:49" s="390" customFormat="1">
      <c r="A7" s="16">
        <v>42877</v>
      </c>
      <c r="B7" s="397">
        <f>SUMIFS(Collection!$O:$O, Collection!$B:$B, "*" &amp; B$2 &amp; "*", Collection!$A:$A, "="&amp;$A7)</f>
        <v>0</v>
      </c>
      <c r="C7" s="118">
        <f>(SUMIFS('Bucket Counts'!$P:$P, 'Bucket Counts'!$D:$D, "*" &amp; C$2 &amp; "*", 'Bucket Counts'!$A:$A, "="&amp;$A7))</f>
        <v>0</v>
      </c>
      <c r="D7" s="398">
        <f>SUM(B4:B7)</f>
        <v>0</v>
      </c>
      <c r="E7" s="397">
        <f>SUMIFS(Collection!$O:$O, Collection!$B:$B, "*" &amp; E$2 &amp; "*", Collection!$A:$A, "="&amp;$A7)</f>
        <v>583.33333333333337</v>
      </c>
      <c r="F7" s="118">
        <f>(SUMIFS('Bucket Counts'!$P:$P, 'Bucket Counts'!$D:$D, "*" &amp; F$2 &amp; "*", 'Bucket Counts'!$A:$A, "="&amp;$A7))</f>
        <v>0</v>
      </c>
      <c r="G7" s="398">
        <f>SUM(E4:E7)</f>
        <v>55883.333333333336</v>
      </c>
      <c r="H7" s="397">
        <f>SUMIFS(Collection!$O:$O, Collection!$B:$B, "*" &amp; H$2 &amp; "*", Collection!$A:$A, "="&amp;$A7)</f>
        <v>466.66666666666663</v>
      </c>
      <c r="I7" s="118">
        <f>(SUMIFS('Bucket Counts'!$P:$P, 'Bucket Counts'!$D:$D, "*" &amp; I$2 &amp; "*", 'Bucket Counts'!$A:$A, "="&amp;$A7))</f>
        <v>0</v>
      </c>
      <c r="J7" s="398">
        <f>SUM(H4:H7)</f>
        <v>816.66666666666663</v>
      </c>
      <c r="K7" s="17">
        <f>SUMIFS(Collection!$O:$O, Collection!$B:$B, "*" &amp; K$2 &amp; "*", Collection!$A:$A, "="&amp;$A7)</f>
        <v>0</v>
      </c>
      <c r="L7" s="17">
        <f>(SUMIFS('Bucket Counts'!$P:$P, 'Bucket Counts'!$D:$D, "*" &amp; L$2 &amp; "*", 'Bucket Counts'!$A:$A, "="&amp;$A7))</f>
        <v>0</v>
      </c>
      <c r="M7" s="398">
        <f>SUM(K4:K7)</f>
        <v>0</v>
      </c>
      <c r="N7" s="17">
        <f>SUMIFS(Collection!$O:$O, Collection!$B:$B, "*" &amp; N$2 &amp; "*", Collection!$A:$A, "="&amp;$A7)</f>
        <v>3400</v>
      </c>
      <c r="O7" s="17">
        <f>(SUMIFS('Bucket Counts'!$P:$P, 'Bucket Counts'!$D:$D, "*" &amp; O$2 &amp; "*", 'Bucket Counts'!$A:$A, "="&amp;$A7))</f>
        <v>0</v>
      </c>
      <c r="P7" s="398">
        <f>SUM(N4:N7)</f>
        <v>353733.33333333337</v>
      </c>
      <c r="Q7" s="17">
        <f>SUMIFS(Collection!$O:$O, Collection!$B:$B, "*" &amp; Q$2 &amp; "*", Collection!$A:$A, "="&amp;$A7)</f>
        <v>0</v>
      </c>
      <c r="R7" s="17">
        <f>(SUMIFS('Bucket Counts'!$P:$P, 'Bucket Counts'!$D:$D, "*" &amp; R$2 &amp; "*", 'Bucket Counts'!$A:$A, "="&amp;$A7))</f>
        <v>0</v>
      </c>
      <c r="S7" s="398">
        <f>SUM(Q4:Q7)</f>
        <v>241166.66666666669</v>
      </c>
      <c r="T7" s="17">
        <f>SUMIFS(Collection!$O:$O, Collection!$B:$B, "*" &amp; T$2 &amp; "*", Collection!$A:$A, "="&amp;$A7)</f>
        <v>24500</v>
      </c>
      <c r="U7" s="17">
        <f>(SUMIFS('Bucket Counts'!$P:$P, 'Bucket Counts'!$D:$D, "*" &amp; U$2 &amp; "*", 'Bucket Counts'!$A:$A, "="&amp;$A7))</f>
        <v>0</v>
      </c>
      <c r="V7" s="398">
        <f>SUM(T4:T7)</f>
        <v>32666.666666666664</v>
      </c>
      <c r="W7" s="17">
        <f>SUMIFS(Collection!$O:$O, Collection!$B:$B, "*" &amp; W$2 &amp; "*", Collection!$A:$A, "="&amp;$A7)</f>
        <v>51000</v>
      </c>
      <c r="X7" s="17">
        <f>(SUMIFS('Bucket Counts'!$P:$P, 'Bucket Counts'!$D:$D, "*" &amp; X$2 &amp; "*", 'Bucket Counts'!$A:$A, "="&amp;$A7))</f>
        <v>0</v>
      </c>
      <c r="Y7" s="398">
        <f>SUM(W4:W7)</f>
        <v>162300</v>
      </c>
      <c r="Z7" s="17">
        <f>SUMIFS(Collection!$O:$O, Collection!$B:$B, "*" &amp; Z$2 &amp; "*", Collection!$A:$A, "="&amp;$A7)</f>
        <v>0</v>
      </c>
      <c r="AA7" s="17">
        <f>(SUMIFS('Bucket Counts'!$P:$P, 'Bucket Counts'!$D:$D, "*" &amp; AA$2 &amp; "*", 'Bucket Counts'!$A:$A, "="&amp;$A7))</f>
        <v>0</v>
      </c>
      <c r="AB7" s="398">
        <f>SUM(Z4:Z7)</f>
        <v>0</v>
      </c>
      <c r="AC7" s="17">
        <f>SUMIFS(Collection!$O:$O, Collection!$B:$B, "*" &amp; AC$2 &amp; "*", Collection!$A:$A, "="&amp;$A7)</f>
        <v>0</v>
      </c>
      <c r="AD7" s="17">
        <f>(SUMIFS('Bucket Counts'!$P:$P, 'Bucket Counts'!$D:$D, "*" &amp; AD$2 &amp; "*", 'Bucket Counts'!$A:$A, "="&amp;$A7))</f>
        <v>0</v>
      </c>
      <c r="AE7" s="398">
        <f>SUM(AC4:AC7)</f>
        <v>0</v>
      </c>
      <c r="AF7" s="17">
        <f>SUMIFS(Collection!$O:$O, Collection!$B:$B, "*" &amp; AF$2 &amp; "*", Collection!$A:$A, "="&amp;$A7)</f>
        <v>0</v>
      </c>
      <c r="AG7" s="17">
        <f>(SUMIFS('Bucket Counts'!$P:$P, 'Bucket Counts'!$D:$D, "*" &amp; AG$2 &amp; "*", 'Bucket Counts'!$A:$A, "="&amp;$A7))</f>
        <v>0</v>
      </c>
      <c r="AH7" s="398">
        <f>SUM(AF4:AF7)</f>
        <v>0</v>
      </c>
      <c r="AI7" s="17">
        <f>SUMIFS(Collection!$O:$O, Collection!$B:$B, "*" &amp; AI$2 &amp; "*", Collection!$A:$A, "="&amp;$A7)</f>
        <v>0</v>
      </c>
      <c r="AJ7" s="17">
        <f>(SUMIFS('Bucket Counts'!$P:$P, 'Bucket Counts'!$D:$D, "*" &amp; AJ$2 &amp; "*", 'Bucket Counts'!$A:$A, "="&amp;$A7))</f>
        <v>0</v>
      </c>
      <c r="AK7" s="398">
        <f>SUM(AI4:AI7)</f>
        <v>0</v>
      </c>
      <c r="AL7" s="17">
        <f>SUMIFS(Collection!$O:$O, Collection!$B:$B, "*" &amp; AL$2 &amp; "*", Collection!$A:$A, "="&amp;$A7)</f>
        <v>625</v>
      </c>
      <c r="AM7" s="17">
        <f>(SUMIFS('Bucket Counts'!$P:$P, 'Bucket Counts'!$D:$D, "*" &amp; AM$2 &amp; "*", 'Bucket Counts'!$A:$A, "="&amp;$A7))</f>
        <v>0</v>
      </c>
      <c r="AN7" s="398">
        <f>SUM(AL4:AL7)</f>
        <v>121875</v>
      </c>
      <c r="AO7" s="17">
        <f>SUMIFS(Collection!$O:$O, Collection!$B:$B, "*" &amp; AO$2 &amp; "*", Collection!$A:$A, "="&amp;$A7)</f>
        <v>0</v>
      </c>
      <c r="AP7" s="17">
        <f>(SUMIFS('Bucket Counts'!$P:$P, 'Bucket Counts'!$D:$D, "*" &amp; AP$2 &amp; "*", 'Bucket Counts'!$A:$A, "="&amp;$A7))</f>
        <v>0</v>
      </c>
      <c r="AQ7" s="398">
        <f>SUM(AO4:AO7)</f>
        <v>11916.666666666666</v>
      </c>
      <c r="AR7" s="17">
        <f>SUMIFS(Collection!$O:$O, Collection!$B:$B, "*" &amp; AR$2 &amp; "*", Collection!$A:$A, "="&amp;$A7)</f>
        <v>0</v>
      </c>
      <c r="AS7" s="17">
        <f>(SUMIFS('Bucket Counts'!$P:$P, 'Bucket Counts'!$D:$D, "*" &amp; AS$2 &amp; "*", 'Bucket Counts'!$A:$A, "="&amp;$A7))</f>
        <v>0</v>
      </c>
      <c r="AT7" s="398">
        <f>SUM(AR4:AR7)</f>
        <v>91708.333333333343</v>
      </c>
      <c r="AU7" s="17">
        <f>SUMIFS(Collection!$O:$O, Collection!$B:$B, "*" &amp; AU$2 &amp; "*", Collection!$A:$A, "="&amp;$A7)</f>
        <v>1800</v>
      </c>
      <c r="AV7" s="17">
        <f>(SUMIFS('Bucket Counts'!$P:$P, 'Bucket Counts'!$D:$D, "*" &amp; AV$2 &amp; "*", 'Bucket Counts'!$A:$A, "="&amp;$A7))</f>
        <v>0</v>
      </c>
      <c r="AW7" s="398">
        <f>SUM(AU4:AU7)</f>
        <v>55700</v>
      </c>
    </row>
    <row r="8" spans="1:49" s="390" customFormat="1">
      <c r="A8" s="16">
        <v>42878</v>
      </c>
      <c r="B8" s="397">
        <f>SUMIFS(Collection!$O:$O, Collection!$B:$B, "*" &amp; B$2 &amp; "*", Collection!$A:$A, "="&amp;$A8)</f>
        <v>0</v>
      </c>
      <c r="C8" s="118">
        <f>(SUMIFS('Bucket Counts'!$P:$P, 'Bucket Counts'!$D:$D, "*" &amp; C$2 &amp; "*", 'Bucket Counts'!$A:$A, "="&amp;$A8))</f>
        <v>0</v>
      </c>
      <c r="D8" s="398">
        <f>C8+B8</f>
        <v>0</v>
      </c>
      <c r="E8" s="397">
        <f>SUMIFS(Collection!$O:$O, Collection!$B:$B, "*" &amp; E$2 &amp; "*", Collection!$A:$A, "="&amp;$A8)</f>
        <v>2266.666666666667</v>
      </c>
      <c r="F8" s="118">
        <f>(SUMIFS('Bucket Counts'!$P:$P, 'Bucket Counts'!$D:$D, "*" &amp; F$2 &amp; "*", 'Bucket Counts'!$A:$A, "="&amp;$A8))</f>
        <v>49600</v>
      </c>
      <c r="G8" s="398">
        <f>F8+E8</f>
        <v>51866.666666666664</v>
      </c>
      <c r="H8" s="397">
        <f>SUMIFS(Collection!$O:$O, Collection!$B:$B, "*" &amp; H$2 &amp; "*", Collection!$A:$A, "="&amp;$A8)</f>
        <v>0</v>
      </c>
      <c r="I8" s="118">
        <f>(SUMIFS('Bucket Counts'!$P:$P, 'Bucket Counts'!$D:$D, "*" &amp; I$2 &amp; "*", 'Bucket Counts'!$A:$A, "="&amp;$A8))</f>
        <v>0</v>
      </c>
      <c r="J8" s="398">
        <f>SUM(H4:H8)</f>
        <v>816.66666666666663</v>
      </c>
      <c r="K8" s="17">
        <f>SUMIFS(Collection!$O:$O, Collection!$B:$B, "*" &amp; K$2 &amp; "*", Collection!$A:$A, "="&amp;$A8)</f>
        <v>0</v>
      </c>
      <c r="L8" s="17">
        <f>(SUMIFS('Bucket Counts'!$P:$P, 'Bucket Counts'!$D:$D, "*" &amp; L$2 &amp; "*", 'Bucket Counts'!$A:$A, "="&amp;$A8))</f>
        <v>0</v>
      </c>
      <c r="M8" s="398">
        <f>SUM(K4:K8)</f>
        <v>0</v>
      </c>
      <c r="N8" s="17">
        <f>SUMIFS(Collection!$O:$O, Collection!$B:$B, "*" &amp; N$2 &amp; "*", Collection!$A:$A, "="&amp;$A8)</f>
        <v>21866.666666666664</v>
      </c>
      <c r="O8" s="17">
        <f>(SUMIFS('Bucket Counts'!$P:$P, 'Bucket Counts'!$D:$D, "*" &amp; O$2 &amp; "*", 'Bucket Counts'!$A:$A, "="&amp;$A8))</f>
        <v>0</v>
      </c>
      <c r="P8" s="398">
        <f>SUM(N4:N8)</f>
        <v>375600.00000000006</v>
      </c>
      <c r="Q8" s="17">
        <f>SUMIFS(Collection!$O:$O, Collection!$B:$B, "*" &amp; Q$2 &amp; "*", Collection!$A:$A, "="&amp;$A8)</f>
        <v>33800</v>
      </c>
      <c r="R8" s="17">
        <f>(SUMIFS('Bucket Counts'!$P:$P, 'Bucket Counts'!$D:$D, "*" &amp; R$2 &amp; "*", 'Bucket Counts'!$A:$A, "="&amp;$A8))</f>
        <v>0</v>
      </c>
      <c r="S8" s="398">
        <f>SUM(Q4:Q8)</f>
        <v>274966.66666666669</v>
      </c>
      <c r="T8" s="17">
        <f>SUMIFS(Collection!$O:$O, Collection!$B:$B, "*" &amp; T$2 &amp; "*", Collection!$A:$A, "="&amp;$A8)</f>
        <v>65333.333333333336</v>
      </c>
      <c r="U8" s="17">
        <f>(SUMIFS('Bucket Counts'!$P:$P, 'Bucket Counts'!$D:$D, "*" &amp; U$2 &amp; "*", 'Bucket Counts'!$A:$A, "="&amp;$A8))</f>
        <v>0</v>
      </c>
      <c r="V8" s="398">
        <f>SUM(T4:T8)</f>
        <v>98000</v>
      </c>
      <c r="W8" s="17">
        <f>SUMIFS(Collection!$O:$O, Collection!$B:$B, "*" &amp; W$2 &amp; "*", Collection!$A:$A, "="&amp;$A8)</f>
        <v>1000</v>
      </c>
      <c r="X8" s="17">
        <f>(SUMIFS('Bucket Counts'!$P:$P, 'Bucket Counts'!$D:$D, "*" &amp; X$2 &amp; "*", 'Bucket Counts'!$A:$A, "="&amp;$A8))</f>
        <v>145800</v>
      </c>
      <c r="Y8" s="398">
        <f>X8+W8</f>
        <v>146800</v>
      </c>
      <c r="Z8" s="17">
        <f>SUMIFS(Collection!$O:$O, Collection!$B:$B, "*" &amp; Z$2 &amp; "*", Collection!$A:$A, "="&amp;$A8)</f>
        <v>0</v>
      </c>
      <c r="AA8" s="17">
        <f>(SUMIFS('Bucket Counts'!$P:$P, 'Bucket Counts'!$D:$D, "*" &amp; AA$2 &amp; "*", 'Bucket Counts'!$A:$A, "="&amp;$A8))</f>
        <v>0</v>
      </c>
      <c r="AB8" s="398">
        <f>SUM(Z4:Z8)</f>
        <v>0</v>
      </c>
      <c r="AC8" s="17">
        <f>SUMIFS(Collection!$O:$O, Collection!$B:$B, "*" &amp; AC$2 &amp; "*", Collection!$A:$A, "="&amp;$A8)</f>
        <v>0</v>
      </c>
      <c r="AD8" s="17">
        <f>(SUMIFS('Bucket Counts'!$P:$P, 'Bucket Counts'!$D:$D, "*" &amp; AD$2 &amp; "*", 'Bucket Counts'!$A:$A, "="&amp;$A8))</f>
        <v>0</v>
      </c>
      <c r="AE8" s="398">
        <f>SUM(AC4:AC8)</f>
        <v>0</v>
      </c>
      <c r="AF8" s="17">
        <f>SUMIFS(Collection!$O:$O, Collection!$B:$B, "*" &amp; AF$2 &amp; "*", Collection!$A:$A, "="&amp;$A8)</f>
        <v>0</v>
      </c>
      <c r="AG8" s="17">
        <f>(SUMIFS('Bucket Counts'!$P:$P, 'Bucket Counts'!$D:$D, "*" &amp; AG$2 &amp; "*", 'Bucket Counts'!$A:$A, "="&amp;$A8))</f>
        <v>0</v>
      </c>
      <c r="AH8" s="398">
        <f>SUM(AF4:AF8)</f>
        <v>0</v>
      </c>
      <c r="AI8" s="17">
        <f>SUMIFS(Collection!$O:$O, Collection!$B:$B, "*" &amp; AI$2 &amp; "*", Collection!$A:$A, "="&amp;$A8)</f>
        <v>0</v>
      </c>
      <c r="AJ8" s="17">
        <f>(SUMIFS('Bucket Counts'!$P:$P, 'Bucket Counts'!$D:$D, "*" &amp; AJ$2 &amp; "*", 'Bucket Counts'!$A:$A, "="&amp;$A8))</f>
        <v>0</v>
      </c>
      <c r="AK8" s="398">
        <f>SUM(AI4:AI8)</f>
        <v>0</v>
      </c>
      <c r="AL8" s="17">
        <f>SUMIFS(Collection!$O:$O, Collection!$B:$B, "*" &amp; AL$2 &amp; "*", Collection!$A:$A, "="&amp;$A8)</f>
        <v>0</v>
      </c>
      <c r="AM8" s="17">
        <f>(SUMIFS('Bucket Counts'!$P:$P, 'Bucket Counts'!$D:$D, "*" &amp; AM$2 &amp; "*", 'Bucket Counts'!$A:$A, "="&amp;$A8))</f>
        <v>0</v>
      </c>
      <c r="AN8" s="398">
        <f>SUM(AL4:AL8)</f>
        <v>121875</v>
      </c>
      <c r="AO8" s="17">
        <f>SUMIFS(Collection!$O:$O, Collection!$B:$B, "*" &amp; AO$2 &amp; "*", Collection!$A:$A, "="&amp;$A8)</f>
        <v>0</v>
      </c>
      <c r="AP8" s="17">
        <f>(SUMIFS('Bucket Counts'!$P:$P, 'Bucket Counts'!$D:$D, "*" &amp; AP$2 &amp; "*", 'Bucket Counts'!$A:$A, "="&amp;$A8))</f>
        <v>0</v>
      </c>
      <c r="AQ8" s="398">
        <f>SUM(AO4:AO8)</f>
        <v>11916.666666666666</v>
      </c>
      <c r="AR8" s="17">
        <f>SUMIFS(Collection!$O:$O, Collection!$B:$B, "*" &amp; AR$2 &amp; "*", Collection!$A:$A, "="&amp;$A8)</f>
        <v>0</v>
      </c>
      <c r="AS8" s="17">
        <f>(SUMIFS('Bucket Counts'!$P:$P, 'Bucket Counts'!$D:$D, "*" &amp; AS$2 &amp; "*", 'Bucket Counts'!$A:$A, "="&amp;$A8))</f>
        <v>0</v>
      </c>
      <c r="AT8" s="398">
        <f>SUM(AR4:AR8)</f>
        <v>91708.333333333343</v>
      </c>
      <c r="AU8" s="17">
        <f>SUMIFS(Collection!$O:$O, Collection!$B:$B, "*" &amp; AU$2 &amp; "*", Collection!$A:$A, "="&amp;$A8)</f>
        <v>49100</v>
      </c>
      <c r="AV8" s="17">
        <f>(SUMIFS('Bucket Counts'!$P:$P, 'Bucket Counts'!$D:$D, "*" &amp; AV$2 &amp; "*", 'Bucket Counts'!$A:$A, "="&amp;$A8))</f>
        <v>55333.333333333343</v>
      </c>
      <c r="AW8" s="398">
        <f>AV8+AU8</f>
        <v>104433.33333333334</v>
      </c>
    </row>
    <row r="9" spans="1:49" s="390" customFormat="1">
      <c r="A9" s="16">
        <v>42879</v>
      </c>
      <c r="B9" s="397">
        <f>SUMIFS(Collection!$O:$O, Collection!$B:$B, "*" &amp; B$2 &amp; "*", Collection!$A:$A, "="&amp;$A9)</f>
        <v>0</v>
      </c>
      <c r="C9" s="118">
        <f>(SUMIFS('Bucket Counts'!$P:$P, 'Bucket Counts'!$D:$D, "*" &amp; C$2 &amp; "*", 'Bucket Counts'!$A:$A, "="&amp;$A9))</f>
        <v>0</v>
      </c>
      <c r="D9" s="398">
        <f>C8+SUM(B8:B9)</f>
        <v>0</v>
      </c>
      <c r="E9" s="397">
        <f>SUMIFS(Collection!$O:$O, Collection!$B:$B, "*" &amp; E$2 &amp; "*", Collection!$A:$A, "="&amp;$A9)</f>
        <v>52350</v>
      </c>
      <c r="F9" s="118">
        <f>(SUMIFS('Bucket Counts'!$P:$P, 'Bucket Counts'!$D:$D, "*" &amp; F$2 &amp; "*", 'Bucket Counts'!$A:$A, "="&amp;$A9))</f>
        <v>0</v>
      </c>
      <c r="G9" s="398">
        <f>F8+SUM(E8:E9)</f>
        <v>104216.66666666666</v>
      </c>
      <c r="H9" s="397">
        <f>SUMIFS(Collection!$O:$O, Collection!$B:$B, "*" &amp; H$2 &amp; "*", Collection!$A:$A, "="&amp;$A9)</f>
        <v>0</v>
      </c>
      <c r="I9" s="118">
        <f>(SUMIFS('Bucket Counts'!$P:$P, 'Bucket Counts'!$D:$D, "*" &amp; I$2 &amp; "*", 'Bucket Counts'!$A:$A, "="&amp;$A9))</f>
        <v>0</v>
      </c>
      <c r="J9" s="398">
        <f>SUM(H4:H9)</f>
        <v>816.66666666666663</v>
      </c>
      <c r="K9" s="17">
        <f>SUMIFS(Collection!$O:$O, Collection!$B:$B, "*" &amp; K$2 &amp; "*", Collection!$A:$A, "="&amp;$A9)</f>
        <v>0</v>
      </c>
      <c r="L9" s="17">
        <f>(SUMIFS('Bucket Counts'!$P:$P, 'Bucket Counts'!$D:$D, "*" &amp; L$2 &amp; "*", 'Bucket Counts'!$A:$A, "="&amp;$A9))</f>
        <v>0</v>
      </c>
      <c r="M9" s="398">
        <f>SUM(K4:K9)</f>
        <v>0</v>
      </c>
      <c r="N9" s="17">
        <f>SUMIFS(Collection!$O:$O, Collection!$B:$B, "*" &amp; N$2 &amp; "*", Collection!$A:$A, "="&amp;$A9)</f>
        <v>0</v>
      </c>
      <c r="O9" s="17">
        <f>(SUMIFS('Bucket Counts'!$P:$P, 'Bucket Counts'!$D:$D, "*" &amp; O$2 &amp; "*", 'Bucket Counts'!$A:$A, "="&amp;$A9))</f>
        <v>0</v>
      </c>
      <c r="P9" s="398">
        <f>SUM(N4:N9)</f>
        <v>375600.00000000006</v>
      </c>
      <c r="Q9" s="17">
        <f>SUMIFS(Collection!$O:$O, Collection!$B:$B, "*" &amp; Q$2 &amp; "*", Collection!$A:$A, "="&amp;$A9)</f>
        <v>0</v>
      </c>
      <c r="R9" s="17">
        <f>(SUMIFS('Bucket Counts'!$P:$P, 'Bucket Counts'!$D:$D, "*" &amp; R$2 &amp; "*", 'Bucket Counts'!$A:$A, "="&amp;$A9))</f>
        <v>0</v>
      </c>
      <c r="S9" s="398">
        <f>SUM(Q4:Q9)</f>
        <v>274966.66666666669</v>
      </c>
      <c r="T9" s="17">
        <f>SUMIFS(Collection!$O:$O, Collection!$B:$B, "*" &amp; T$2 &amp; "*", Collection!$A:$A, "="&amp;$A9)</f>
        <v>4500</v>
      </c>
      <c r="U9" s="17">
        <f>(SUMIFS('Bucket Counts'!$P:$P, 'Bucket Counts'!$D:$D, "*" &amp; U$2 &amp; "*", 'Bucket Counts'!$A:$A, "="&amp;$A9))</f>
        <v>0</v>
      </c>
      <c r="V9" s="398">
        <f>SUM(T4:T9)</f>
        <v>102500</v>
      </c>
      <c r="W9" s="17">
        <f>SUMIFS(Collection!$O:$O, Collection!$B:$B, "*" &amp; W$2 &amp; "*", Collection!$A:$A, "="&amp;$A9)</f>
        <v>0</v>
      </c>
      <c r="X9" s="17">
        <f>(SUMIFS('Bucket Counts'!$P:$P, 'Bucket Counts'!$D:$D, "*" &amp; X$2 &amp; "*", 'Bucket Counts'!$A:$A, "="&amp;$A9))</f>
        <v>0</v>
      </c>
      <c r="Y9" s="398">
        <f>X8+SUM(W8:W9)</f>
        <v>146800</v>
      </c>
      <c r="Z9" s="17">
        <f>SUMIFS(Collection!$O:$O, Collection!$B:$B, "*" &amp; Z$2 &amp; "*", Collection!$A:$A, "="&amp;$A9)</f>
        <v>51466.666666666664</v>
      </c>
      <c r="AA9" s="17">
        <f>(SUMIFS('Bucket Counts'!$P:$P, 'Bucket Counts'!$D:$D, "*" &amp; AA$2 &amp; "*", 'Bucket Counts'!$A:$A, "="&amp;$A9))</f>
        <v>0</v>
      </c>
      <c r="AB9" s="398">
        <f>SUM(Z4:Z9)</f>
        <v>51466.666666666664</v>
      </c>
      <c r="AC9" s="17">
        <f>SUMIFS(Collection!$O:$O, Collection!$B:$B, "*" &amp; AC$2 &amp; "*", Collection!$A:$A, "="&amp;$A9)</f>
        <v>0</v>
      </c>
      <c r="AD9" s="17">
        <f>(SUMIFS('Bucket Counts'!$P:$P, 'Bucket Counts'!$D:$D, "*" &amp; AD$2 &amp; "*", 'Bucket Counts'!$A:$A, "="&amp;$A9))</f>
        <v>0</v>
      </c>
      <c r="AE9" s="398">
        <f>SUM(AC4:AC9)</f>
        <v>0</v>
      </c>
      <c r="AF9" s="17">
        <f>SUMIFS(Collection!$O:$O, Collection!$B:$B, "*" &amp; AF$2 &amp; "*", Collection!$A:$A, "="&amp;$A9)</f>
        <v>0</v>
      </c>
      <c r="AG9" s="17">
        <f>(SUMIFS('Bucket Counts'!$P:$P, 'Bucket Counts'!$D:$D, "*" &amp; AG$2 &amp; "*", 'Bucket Counts'!$A:$A, "="&amp;$A9))</f>
        <v>0</v>
      </c>
      <c r="AH9" s="398">
        <f>SUM(AF4:AF9)</f>
        <v>0</v>
      </c>
      <c r="AI9" s="17">
        <f>SUMIFS(Collection!$O:$O, Collection!$B:$B, "*" &amp; AI$2 &amp; "*", Collection!$A:$A, "="&amp;$A9)</f>
        <v>0</v>
      </c>
      <c r="AJ9" s="17">
        <f>(SUMIFS('Bucket Counts'!$P:$P, 'Bucket Counts'!$D:$D, "*" &amp; AJ$2 &amp; "*", 'Bucket Counts'!$A:$A, "="&amp;$A9))</f>
        <v>0</v>
      </c>
      <c r="AK9" s="398">
        <f>SUM(AI4:AI9)</f>
        <v>0</v>
      </c>
      <c r="AL9" s="17">
        <f>SUMIFS(Collection!$O:$O, Collection!$B:$B, "*" &amp; AL$2 &amp; "*", Collection!$A:$A, "="&amp;$A9)</f>
        <v>24150</v>
      </c>
      <c r="AM9" s="17">
        <f>(SUMIFS('Bucket Counts'!$P:$P, 'Bucket Counts'!$D:$D, "*" &amp; AM$2 &amp; "*", 'Bucket Counts'!$A:$A, "="&amp;$A9))</f>
        <v>0</v>
      </c>
      <c r="AN9" s="398">
        <f>SUM(AL4:AL9)</f>
        <v>146025</v>
      </c>
      <c r="AO9" s="17">
        <f>SUMIFS(Collection!$O:$O, Collection!$B:$B, "*" &amp; AO$2 &amp; "*", Collection!$A:$A, "="&amp;$A9)</f>
        <v>0</v>
      </c>
      <c r="AP9" s="17">
        <f>(SUMIFS('Bucket Counts'!$P:$P, 'Bucket Counts'!$D:$D, "*" &amp; AP$2 &amp; "*", 'Bucket Counts'!$A:$A, "="&amp;$A9))</f>
        <v>0</v>
      </c>
      <c r="AQ9" s="398">
        <f>SUM(AO4:AO9)</f>
        <v>11916.666666666666</v>
      </c>
      <c r="AR9" s="17">
        <f>SUMIFS(Collection!$O:$O, Collection!$B:$B, "*" &amp; AR$2 &amp; "*", Collection!$A:$A, "="&amp;$A9)</f>
        <v>0</v>
      </c>
      <c r="AS9" s="17">
        <f>(SUMIFS('Bucket Counts'!$P:$P, 'Bucket Counts'!$D:$D, "*" &amp; AS$2 &amp; "*", 'Bucket Counts'!$A:$A, "="&amp;$A9))</f>
        <v>0</v>
      </c>
      <c r="AT9" s="398">
        <f>SUM(AR4:AR9)</f>
        <v>91708.333333333343</v>
      </c>
      <c r="AU9" s="17">
        <f>SUMIFS(Collection!$O:$O, Collection!$B:$B, "*" &amp; AU$2 &amp; "*", Collection!$A:$A, "="&amp;$A9)</f>
        <v>22833.333333333332</v>
      </c>
      <c r="AV9" s="17">
        <f>(SUMIFS('Bucket Counts'!$P:$P, 'Bucket Counts'!$D:$D, "*" &amp; AV$2 &amp; "*", 'Bucket Counts'!$A:$A, "="&amp;$A9))</f>
        <v>0</v>
      </c>
      <c r="AW9" s="398">
        <f>AV8+SUM(AU8:AU9)</f>
        <v>127266.66666666667</v>
      </c>
    </row>
    <row r="10" spans="1:49" s="390" customFormat="1">
      <c r="A10" s="16">
        <v>42880</v>
      </c>
      <c r="B10" s="397">
        <f>SUMIFS(Collection!$O:$O, Collection!$B:$B, "*" &amp; B$2 &amp; "*", Collection!$A:$A, "="&amp;$A10)</f>
        <v>69750</v>
      </c>
      <c r="C10" s="118">
        <f>(SUMIFS('Bucket Counts'!$P:$P, 'Bucket Counts'!$D:$D, "*" &amp; C$2 &amp; "*", 'Bucket Counts'!$A:$A, "="&amp;$A10))</f>
        <v>0</v>
      </c>
      <c r="D10" s="398">
        <f>C8+SUM(B8:B10)</f>
        <v>69750</v>
      </c>
      <c r="E10" s="397">
        <f>SUMIFS(Collection!$O:$O, Collection!$B:$B, "*" &amp; E$2 &amp; "*", Collection!$A:$A, "="&amp;$A10)</f>
        <v>0</v>
      </c>
      <c r="F10" s="118">
        <f>(SUMIFS('Bucket Counts'!$P:$P, 'Bucket Counts'!$D:$D, "*" &amp; F$2 &amp; "*", 'Bucket Counts'!$A:$A, "="&amp;$A10))</f>
        <v>0</v>
      </c>
      <c r="G10" s="398">
        <f>F8+SUM(E8:E10)</f>
        <v>104216.66666666666</v>
      </c>
      <c r="H10" s="397">
        <f>SUMIFS(Collection!$O:$O, Collection!$B:$B, "*" &amp; H$2 &amp; "*", Collection!$A:$A, "="&amp;$A10)</f>
        <v>10800</v>
      </c>
      <c r="I10" s="118">
        <f>(SUMIFS('Bucket Counts'!$P:$P, 'Bucket Counts'!$D:$D, "*" &amp; I$2 &amp; "*", 'Bucket Counts'!$A:$A, "="&amp;$A10))</f>
        <v>0</v>
      </c>
      <c r="J10" s="398">
        <f>SUM(H4:H10)</f>
        <v>11616.666666666666</v>
      </c>
      <c r="K10" s="17">
        <f>SUMIFS(Collection!$O:$O, Collection!$B:$B, "*" &amp; K$2 &amp; "*", Collection!$A:$A, "="&amp;$A10)</f>
        <v>76950</v>
      </c>
      <c r="L10" s="17">
        <f>(SUMIFS('Bucket Counts'!$P:$P, 'Bucket Counts'!$D:$D, "*" &amp; L$2 &amp; "*", 'Bucket Counts'!$A:$A, "="&amp;$A10))</f>
        <v>0</v>
      </c>
      <c r="M10" s="398">
        <f>SUM(K4:K10)</f>
        <v>76950</v>
      </c>
      <c r="N10" s="17">
        <f>SUMIFS(Collection!$O:$O, Collection!$B:$B, "*" &amp; N$2 &amp; "*", Collection!$A:$A, "="&amp;$A10)</f>
        <v>0</v>
      </c>
      <c r="O10" s="17">
        <f>(SUMIFS('Bucket Counts'!$P:$P, 'Bucket Counts'!$D:$D, "*" &amp; O$2 &amp; "*", 'Bucket Counts'!$A:$A, "="&amp;$A10))</f>
        <v>0</v>
      </c>
      <c r="P10" s="398">
        <f>SUM(N4:N10)</f>
        <v>375600.00000000006</v>
      </c>
      <c r="Q10" s="17">
        <f>SUMIFS(Collection!$O:$O, Collection!$B:$B, "*" &amp; Q$2 &amp; "*", Collection!$A:$A, "="&amp;$A10)</f>
        <v>0</v>
      </c>
      <c r="R10" s="17">
        <f>(SUMIFS('Bucket Counts'!$P:$P, 'Bucket Counts'!$D:$D, "*" &amp; R$2 &amp; "*", 'Bucket Counts'!$A:$A, "="&amp;$A10))</f>
        <v>0</v>
      </c>
      <c r="S10" s="398">
        <f>SUM(Q4:Q10)</f>
        <v>274966.66666666669</v>
      </c>
      <c r="T10" s="17">
        <f>SUMIFS(Collection!$O:$O, Collection!$B:$B, "*" &amp; T$2 &amp; "*", Collection!$A:$A, "="&amp;$A10)</f>
        <v>0</v>
      </c>
      <c r="U10" s="17">
        <f>(SUMIFS('Bucket Counts'!$P:$P, 'Bucket Counts'!$D:$D, "*" &amp; U$2 &amp; "*", 'Bucket Counts'!$A:$A, "="&amp;$A10))</f>
        <v>0</v>
      </c>
      <c r="V10" s="398">
        <f>SUM(T4:T10)</f>
        <v>102500</v>
      </c>
      <c r="W10" s="17">
        <f>SUMIFS(Collection!$O:$O, Collection!$B:$B, "*" &amp; W$2 &amp; "*", Collection!$A:$A, "="&amp;$A10)</f>
        <v>0</v>
      </c>
      <c r="X10" s="17">
        <f>(SUMIFS('Bucket Counts'!$P:$P, 'Bucket Counts'!$D:$D, "*" &amp; X$2 &amp; "*", 'Bucket Counts'!$A:$A, "="&amp;$A10))</f>
        <v>0</v>
      </c>
      <c r="Y10" s="398">
        <f>X8+SUM(W8:W10)</f>
        <v>146800</v>
      </c>
      <c r="Z10" s="17">
        <f>SUMIFS(Collection!$O:$O, Collection!$B:$B, "*" &amp; Z$2 &amp; "*", Collection!$A:$A, "="&amp;$A10)</f>
        <v>26320</v>
      </c>
      <c r="AA10" s="17">
        <f>(SUMIFS('Bucket Counts'!$P:$P, 'Bucket Counts'!$D:$D, "*" &amp; AA$2 &amp; "*", 'Bucket Counts'!$A:$A, "="&amp;$A10))</f>
        <v>0</v>
      </c>
      <c r="AB10" s="398">
        <f>SUM(Z4:Z10)</f>
        <v>77786.666666666657</v>
      </c>
      <c r="AC10" s="17">
        <f>SUMIFS(Collection!$O:$O, Collection!$B:$B, "*" &amp; AC$2 &amp; "*", Collection!$A:$A, "="&amp;$A10)</f>
        <v>0</v>
      </c>
      <c r="AD10" s="17">
        <f>(SUMIFS('Bucket Counts'!$P:$P, 'Bucket Counts'!$D:$D, "*" &amp; AD$2 &amp; "*", 'Bucket Counts'!$A:$A, "="&amp;$A10))</f>
        <v>0</v>
      </c>
      <c r="AE10" s="398">
        <f>SUM(AC4:AC10)</f>
        <v>0</v>
      </c>
      <c r="AF10" s="17">
        <f>SUMIFS(Collection!$O:$O, Collection!$B:$B, "*" &amp; AF$2 &amp; "*", Collection!$A:$A, "="&amp;$A10)</f>
        <v>0</v>
      </c>
      <c r="AG10" s="17">
        <f>(SUMIFS('Bucket Counts'!$P:$P, 'Bucket Counts'!$D:$D, "*" &amp; AG$2 &amp; "*", 'Bucket Counts'!$A:$A, "="&amp;$A10))</f>
        <v>0</v>
      </c>
      <c r="AH10" s="398">
        <f>SUM(AF4:AF10)</f>
        <v>0</v>
      </c>
      <c r="AI10" s="17">
        <f>SUMIFS(Collection!$O:$O, Collection!$B:$B, "*" &amp; AI$2 &amp; "*", Collection!$A:$A, "="&amp;$A10)</f>
        <v>0</v>
      </c>
      <c r="AJ10" s="17">
        <f>(SUMIFS('Bucket Counts'!$P:$P, 'Bucket Counts'!$D:$D, "*" &amp; AJ$2 &amp; "*", 'Bucket Counts'!$A:$A, "="&amp;$A10))</f>
        <v>0</v>
      </c>
      <c r="AK10" s="398">
        <f>SUM(AI4:AI10)</f>
        <v>0</v>
      </c>
      <c r="AL10" s="17">
        <f>SUMIFS(Collection!$O:$O, Collection!$B:$B, "*" &amp; AL$2 &amp; "*", Collection!$A:$A, "="&amp;$A10)</f>
        <v>31206.666666666668</v>
      </c>
      <c r="AM10" s="17">
        <f>(SUMIFS('Bucket Counts'!$P:$P, 'Bucket Counts'!$D:$D, "*" &amp; AM$2 &amp; "*", 'Bucket Counts'!$A:$A, "="&amp;$A10))</f>
        <v>0</v>
      </c>
      <c r="AN10" s="398">
        <f>SUM(AL4:AL10)</f>
        <v>177231.66666666666</v>
      </c>
      <c r="AO10" s="17">
        <f>SUMIFS(Collection!$O:$O, Collection!$B:$B, "*" &amp; AO$2 &amp; "*", Collection!$A:$A, "="&amp;$A10)</f>
        <v>0</v>
      </c>
      <c r="AP10" s="17">
        <f>(SUMIFS('Bucket Counts'!$P:$P, 'Bucket Counts'!$D:$D, "*" &amp; AP$2 &amp; "*", 'Bucket Counts'!$A:$A, "="&amp;$A10))</f>
        <v>0</v>
      </c>
      <c r="AQ10" s="398">
        <f>SUM(AO4:AO10)</f>
        <v>11916.666666666666</v>
      </c>
      <c r="AR10" s="17">
        <f>SUMIFS(Collection!$O:$O, Collection!$B:$B, "*" &amp; AR$2 &amp; "*", Collection!$A:$A, "="&amp;$A10)</f>
        <v>0</v>
      </c>
      <c r="AS10" s="17">
        <f>(SUMIFS('Bucket Counts'!$P:$P, 'Bucket Counts'!$D:$D, "*" &amp; AS$2 &amp; "*", 'Bucket Counts'!$A:$A, "="&amp;$A10))</f>
        <v>0</v>
      </c>
      <c r="AT10" s="398">
        <f>SUM(AR4:AR10)</f>
        <v>91708.333333333343</v>
      </c>
      <c r="AU10" s="17">
        <f>SUMIFS(Collection!$O:$O, Collection!$B:$B, "*" &amp; AU$2 &amp; "*", Collection!$A:$A, "="&amp;$A10)</f>
        <v>0</v>
      </c>
      <c r="AV10" s="17">
        <f>(SUMIFS('Bucket Counts'!$P:$P, 'Bucket Counts'!$D:$D, "*" &amp; AV$2 &amp; "*", 'Bucket Counts'!$A:$A, "="&amp;$A10))</f>
        <v>0</v>
      </c>
      <c r="AW10" s="398">
        <f>AV8+SUM(AU8:AU10)</f>
        <v>127266.66666666667</v>
      </c>
    </row>
    <row r="11" spans="1:49" s="390" customFormat="1">
      <c r="A11" s="16">
        <v>42881</v>
      </c>
      <c r="B11" s="397">
        <f>SUMIFS(Collection!$O:$O, Collection!$B:$B, "*" &amp; B$2 &amp; "*", Collection!$A:$A, "="&amp;$A11)</f>
        <v>0</v>
      </c>
      <c r="C11" s="118">
        <f>(SUMIFS('Bucket Counts'!$P:$P, 'Bucket Counts'!$D:$D, "*" &amp; C$2 &amp; "*", 'Bucket Counts'!$A:$A, "="&amp;$A11))</f>
        <v>0</v>
      </c>
      <c r="D11" s="398">
        <f>C8+SUM(B8:B11)</f>
        <v>69750</v>
      </c>
      <c r="E11" s="397">
        <f>SUMIFS(Collection!$O:$O, Collection!$B:$B, "*" &amp; E$2 &amp; "*", Collection!$A:$A, "="&amp;$A11)</f>
        <v>0</v>
      </c>
      <c r="F11" s="118">
        <f>(SUMIFS('Bucket Counts'!$P:$P, 'Bucket Counts'!$D:$D, "*" &amp; F$2 &amp; "*", 'Bucket Counts'!$A:$A, "="&amp;$A11))</f>
        <v>0</v>
      </c>
      <c r="G11" s="398">
        <f>F8+SUM(E8:E11)</f>
        <v>104216.66666666666</v>
      </c>
      <c r="H11" s="397">
        <f>SUMIFS(Collection!$O:$O, Collection!$B:$B, "*" &amp; H$2 &amp; "*", Collection!$A:$A, "="&amp;$A11)</f>
        <v>54366.666666666672</v>
      </c>
      <c r="I11" s="118">
        <f>(SUMIFS('Bucket Counts'!$P:$P, 'Bucket Counts'!$D:$D, "*" &amp; I$2 &amp; "*", 'Bucket Counts'!$A:$A, "="&amp;$A11))</f>
        <v>0</v>
      </c>
      <c r="J11" s="398">
        <f>SUM(H4:H11)</f>
        <v>65983.333333333343</v>
      </c>
      <c r="K11" s="17">
        <f>SUMIFS(Collection!$O:$O, Collection!$B:$B, "*" &amp; K$2 &amp; "*", Collection!$A:$A, "="&amp;$A11)</f>
        <v>35700</v>
      </c>
      <c r="L11" s="17">
        <f>(SUMIFS('Bucket Counts'!$P:$P, 'Bucket Counts'!$D:$D, "*" &amp; L$2 &amp; "*", 'Bucket Counts'!$A:$A, "="&amp;$A11))</f>
        <v>100100</v>
      </c>
      <c r="M11" s="398">
        <f>L11+SUM(K11)</f>
        <v>135800</v>
      </c>
      <c r="N11" s="17">
        <f>SUMIFS(Collection!$O:$O, Collection!$B:$B, "*" &amp; N$2 &amp; "*", Collection!$A:$A, "="&amp;$A11)</f>
        <v>0</v>
      </c>
      <c r="O11" s="17">
        <f>(SUMIFS('Bucket Counts'!$P:$P, 'Bucket Counts'!$D:$D, "*" &amp; O$2 &amp; "*", 'Bucket Counts'!$A:$A, "="&amp;$A11))</f>
        <v>0</v>
      </c>
      <c r="P11" s="398">
        <f>O11+SUM(N11)</f>
        <v>0</v>
      </c>
      <c r="Q11" s="17">
        <f>SUMIFS(Collection!$O:$O, Collection!$B:$B, "*" &amp; Q$2 &amp; "*", Collection!$A:$A, "="&amp;$A11)</f>
        <v>57866.666666666664</v>
      </c>
      <c r="R11" s="17">
        <f>(SUMIFS('Bucket Counts'!$P:$P, 'Bucket Counts'!$D:$D, "*" &amp; R$2 &amp; "*", 'Bucket Counts'!$A:$A, "="&amp;$A11))</f>
        <v>0</v>
      </c>
      <c r="S11" s="398">
        <f>SUM(Q4:Q11)</f>
        <v>332833.33333333337</v>
      </c>
      <c r="T11" s="17">
        <f>SUMIFS(Collection!$O:$O, Collection!$B:$B, "*" &amp; T$2 &amp; "*", Collection!$A:$A, "="&amp;$A11)</f>
        <v>0</v>
      </c>
      <c r="U11" s="17">
        <f>(SUMIFS('Bucket Counts'!$P:$P, 'Bucket Counts'!$D:$D, "*" &amp; U$2 &amp; "*", 'Bucket Counts'!$A:$A, "="&amp;$A11))</f>
        <v>0</v>
      </c>
      <c r="V11" s="398">
        <f>SUM(T4:T11)</f>
        <v>102500</v>
      </c>
      <c r="W11" s="17">
        <f>SUMIFS(Collection!$O:$O, Collection!$B:$B, "*" &amp; W$2 &amp; "*", Collection!$A:$A, "="&amp;$A11)</f>
        <v>0</v>
      </c>
      <c r="X11" s="17">
        <f>(SUMIFS('Bucket Counts'!$P:$P, 'Bucket Counts'!$D:$D, "*" &amp; X$2 &amp; "*", 'Bucket Counts'!$A:$A, "="&amp;$A11))</f>
        <v>97600</v>
      </c>
      <c r="Y11" s="398">
        <f>X11+W11</f>
        <v>97600</v>
      </c>
      <c r="Z11" s="17">
        <f>SUMIFS(Collection!$O:$O, Collection!$B:$B, "*" &amp; Z$2 &amp; "*", Collection!$A:$A, "="&amp;$A11)</f>
        <v>2800</v>
      </c>
      <c r="AA11" s="17">
        <f>(SUMIFS('Bucket Counts'!$P:$P, 'Bucket Counts'!$D:$D, "*" &amp; AA$2 &amp; "*", 'Bucket Counts'!$A:$A, "="&amp;$A11))</f>
        <v>0</v>
      </c>
      <c r="AB11" s="398">
        <f>SUM(Z4:Z11)</f>
        <v>80586.666666666657</v>
      </c>
      <c r="AC11" s="17">
        <f>SUMIFS(Collection!$O:$O, Collection!$B:$B, "*" &amp; AC$2 &amp; "*", Collection!$A:$A, "="&amp;$A11)</f>
        <v>44200</v>
      </c>
      <c r="AD11" s="17">
        <f>(SUMIFS('Bucket Counts'!$P:$P, 'Bucket Counts'!$D:$D, "*" &amp; AD$2 &amp; "*", 'Bucket Counts'!$A:$A, "="&amp;$A11))</f>
        <v>0</v>
      </c>
      <c r="AE11" s="398">
        <f>SUM(AC4:AC11)</f>
        <v>44200</v>
      </c>
      <c r="AF11" s="17">
        <f>SUMIFS(Collection!$O:$O, Collection!$B:$B, "*" &amp; AF$2 &amp; "*", Collection!$A:$A, "="&amp;$A11)</f>
        <v>0</v>
      </c>
      <c r="AG11" s="17">
        <f>(SUMIFS('Bucket Counts'!$P:$P, 'Bucket Counts'!$D:$D, "*" &amp; AG$2 &amp; "*", 'Bucket Counts'!$A:$A, "="&amp;$A11))</f>
        <v>0</v>
      </c>
      <c r="AH11" s="398">
        <f>SUM(AF4:AF11)</f>
        <v>0</v>
      </c>
      <c r="AI11" s="17">
        <f>SUMIFS(Collection!$O:$O, Collection!$B:$B, "*" &amp; AI$2 &amp; "*", Collection!$A:$A, "="&amp;$A11)</f>
        <v>0</v>
      </c>
      <c r="AJ11" s="17">
        <f>(SUMIFS('Bucket Counts'!$P:$P, 'Bucket Counts'!$D:$D, "*" &amp; AJ$2 &amp; "*", 'Bucket Counts'!$A:$A, "="&amp;$A11))</f>
        <v>0</v>
      </c>
      <c r="AK11" s="398">
        <f>SUM(AI4:AI11)</f>
        <v>0</v>
      </c>
      <c r="AL11" s="17">
        <f>SUMIFS(Collection!$O:$O, Collection!$B:$B, "*" &amp; AL$2 &amp; "*", Collection!$A:$A, "="&amp;$A11)</f>
        <v>0</v>
      </c>
      <c r="AM11" s="17">
        <f>(SUMIFS('Bucket Counts'!$P:$P, 'Bucket Counts'!$D:$D, "*" &amp; AM$2 &amp; "*", 'Bucket Counts'!$A:$A, "="&amp;$A11))</f>
        <v>0</v>
      </c>
      <c r="AN11" s="398">
        <f>SUM(AL4:AL11)</f>
        <v>177231.66666666666</v>
      </c>
      <c r="AO11" s="17">
        <f>SUMIFS(Collection!$O:$O, Collection!$B:$B, "*" &amp; AO$2 &amp; "*", Collection!$A:$A, "="&amp;$A11)</f>
        <v>0</v>
      </c>
      <c r="AP11" s="17">
        <f>(SUMIFS('Bucket Counts'!$P:$P, 'Bucket Counts'!$D:$D, "*" &amp; AP$2 &amp; "*", 'Bucket Counts'!$A:$A, "="&amp;$A11))</f>
        <v>0</v>
      </c>
      <c r="AQ11" s="398">
        <f>SUM(AO4:AO11)</f>
        <v>11916.666666666666</v>
      </c>
      <c r="AR11" s="17">
        <f>SUMIFS(Collection!$O:$O, Collection!$B:$B, "*" &amp; AR$2 &amp; "*", Collection!$A:$A, "="&amp;$A11)</f>
        <v>0</v>
      </c>
      <c r="AS11" s="17">
        <f>(SUMIFS('Bucket Counts'!$P:$P, 'Bucket Counts'!$D:$D, "*" &amp; AS$2 &amp; "*", 'Bucket Counts'!$A:$A, "="&amp;$A11))</f>
        <v>0</v>
      </c>
      <c r="AT11" s="398">
        <f>SUM(AR4:AR11)</f>
        <v>91708.333333333343</v>
      </c>
      <c r="AU11" s="17">
        <f>SUMIFS(Collection!$O:$O, Collection!$B:$B, "*" &amp; AU$2 &amp; "*", Collection!$A:$A, "="&amp;$A11)</f>
        <v>4266.6666666666661</v>
      </c>
      <c r="AV11" s="17">
        <f>(SUMIFS('Bucket Counts'!$P:$P, 'Bucket Counts'!$D:$D, "*" &amp; AV$2 &amp; "*", 'Bucket Counts'!$A:$A, "="&amp;$A11))</f>
        <v>71400</v>
      </c>
      <c r="AW11" s="398">
        <f>AV11+AU11</f>
        <v>75666.666666666672</v>
      </c>
    </row>
    <row r="12" spans="1:49" s="390" customFormat="1">
      <c r="A12" s="16">
        <v>42882</v>
      </c>
      <c r="B12" s="397">
        <f>SUMIFS(Collection!$O:$O, Collection!$B:$B, "*" &amp; B$2 &amp; "*", Collection!$A:$A, "="&amp;$A12)</f>
        <v>4916.666666666667</v>
      </c>
      <c r="C12" s="118">
        <f>(SUMIFS('Bucket Counts'!$P:$P, 'Bucket Counts'!$D:$D, "*" &amp; C$2 &amp; "*", 'Bucket Counts'!$A:$A, "="&amp;$A12))</f>
        <v>0</v>
      </c>
      <c r="D12" s="398">
        <f>C8+SUM(B8:B12)</f>
        <v>74666.666666666672</v>
      </c>
      <c r="E12" s="397">
        <f>SUMIFS(Collection!$O:$O, Collection!$B:$B, "*" &amp; E$2 &amp; "*", Collection!$A:$A, "="&amp;$A12)</f>
        <v>4958.333333333333</v>
      </c>
      <c r="F12" s="118">
        <f>(SUMIFS('Bucket Counts'!$P:$P, 'Bucket Counts'!$D:$D, "*" &amp; F$2 &amp; "*", 'Bucket Counts'!$A:$A, "="&amp;$A12))</f>
        <v>0</v>
      </c>
      <c r="G12" s="398">
        <f>F8+SUM(E8:E12)</f>
        <v>109175</v>
      </c>
      <c r="H12" s="397">
        <f>SUMIFS(Collection!$O:$O, Collection!$B:$B, "*" &amp; H$2 &amp; "*", Collection!$A:$A, "="&amp;$A12)</f>
        <v>10625</v>
      </c>
      <c r="I12" s="118">
        <f>(SUMIFS('Bucket Counts'!$P:$P, 'Bucket Counts'!$D:$D, "*" &amp; I$2 &amp; "*", 'Bucket Counts'!$A:$A, "="&amp;$A12))</f>
        <v>0</v>
      </c>
      <c r="J12" s="398">
        <f>SUM(H4:H12)</f>
        <v>76608.333333333343</v>
      </c>
      <c r="K12" s="17">
        <f>SUMIFS(Collection!$O:$O, Collection!$B:$B, "*" &amp; K$2 &amp; "*", Collection!$A:$A, "="&amp;$A12)</f>
        <v>8016.666666666667</v>
      </c>
      <c r="L12" s="17">
        <f>(SUMIFS('Bucket Counts'!$P:$P, 'Bucket Counts'!$D:$D, "*" &amp; L$2 &amp; "*", 'Bucket Counts'!$A:$A, "="&amp;$A12))</f>
        <v>0</v>
      </c>
      <c r="M12" s="398">
        <f>L11+SUM(K11:K12)</f>
        <v>143816.66666666666</v>
      </c>
      <c r="N12" s="17">
        <f>SUMIFS(Collection!$O:$O, Collection!$B:$B, "*" &amp; N$2 &amp; "*", Collection!$A:$A, "="&amp;$A12)</f>
        <v>0</v>
      </c>
      <c r="O12" s="17">
        <f>(SUMIFS('Bucket Counts'!$P:$P, 'Bucket Counts'!$D:$D, "*" &amp; O$2 &amp; "*", 'Bucket Counts'!$A:$A, "="&amp;$A12))</f>
        <v>0</v>
      </c>
      <c r="P12" s="398">
        <f>O11+SUM(N11:N12)</f>
        <v>0</v>
      </c>
      <c r="Q12" s="17">
        <f>SUMIFS(Collection!$O:$O, Collection!$B:$B, "*" &amp; Q$2 &amp; "*", Collection!$A:$A, "="&amp;$A12)</f>
        <v>52250</v>
      </c>
      <c r="R12" s="17">
        <f>(SUMIFS('Bucket Counts'!$P:$P, 'Bucket Counts'!$D:$D, "*" &amp; R$2 &amp; "*", 'Bucket Counts'!$A:$A, "="&amp;$A12))</f>
        <v>0</v>
      </c>
      <c r="S12" s="398">
        <f>SUM(Q4:Q12)</f>
        <v>385083.33333333337</v>
      </c>
      <c r="T12" s="17">
        <f>SUMIFS(Collection!$O:$O, Collection!$B:$B, "*" &amp; T$2 &amp; "*", Collection!$A:$A, "="&amp;$A12)</f>
        <v>1400</v>
      </c>
      <c r="U12" s="17">
        <f>(SUMIFS('Bucket Counts'!$P:$P, 'Bucket Counts'!$D:$D, "*" &amp; U$2 &amp; "*", 'Bucket Counts'!$A:$A, "="&amp;$A12))</f>
        <v>0</v>
      </c>
      <c r="V12" s="398">
        <f>SUM(T4:T12)</f>
        <v>103900</v>
      </c>
      <c r="W12" s="17">
        <f>SUMIFS(Collection!$O:$O, Collection!$B:$B, "*" &amp; W$2 &amp; "*", Collection!$A:$A, "="&amp;$A12)</f>
        <v>85866.666666666672</v>
      </c>
      <c r="X12" s="17">
        <f>(SUMIFS('Bucket Counts'!$P:$P, 'Bucket Counts'!$D:$D, "*" &amp; X$2 &amp; "*", 'Bucket Counts'!$A:$A, "="&amp;$A12))</f>
        <v>0</v>
      </c>
      <c r="Y12" s="398">
        <f>X11+SUM(W11:W12)</f>
        <v>183466.66666666669</v>
      </c>
      <c r="Z12" s="17">
        <f>SUMIFS(Collection!$O:$O, Collection!$B:$B, "*" &amp; Z$2 &amp; "*", Collection!$A:$A, "="&amp;$A12)</f>
        <v>0</v>
      </c>
      <c r="AA12" s="17">
        <f>(SUMIFS('Bucket Counts'!$P:$P, 'Bucket Counts'!$D:$D, "*" &amp; AA$2 &amp; "*", 'Bucket Counts'!$A:$A, "="&amp;$A12))</f>
        <v>0</v>
      </c>
      <c r="AB12" s="398">
        <f>SUM(Z4:Z12)</f>
        <v>80586.666666666657</v>
      </c>
      <c r="AC12" s="17">
        <f>SUMIFS(Collection!$O:$O, Collection!$B:$B, "*" &amp; AC$2 &amp; "*", Collection!$A:$A, "="&amp;$A12)</f>
        <v>117866.66666666667</v>
      </c>
      <c r="AD12" s="17">
        <f>(SUMIFS('Bucket Counts'!$P:$P, 'Bucket Counts'!$D:$D, "*" &amp; AD$2 &amp; "*", 'Bucket Counts'!$A:$A, "="&amp;$A12))</f>
        <v>0</v>
      </c>
      <c r="AE12" s="398">
        <f>SUM(AC4:AC12)</f>
        <v>162066.66666666669</v>
      </c>
      <c r="AF12" s="17">
        <f>SUMIFS(Collection!$O:$O, Collection!$B:$B, "*" &amp; AF$2 &amp; "*", Collection!$A:$A, "="&amp;$A12)</f>
        <v>0</v>
      </c>
      <c r="AG12" s="17">
        <f>(SUMIFS('Bucket Counts'!$P:$P, 'Bucket Counts'!$D:$D, "*" &amp; AG$2 &amp; "*", 'Bucket Counts'!$A:$A, "="&amp;$A12))</f>
        <v>0</v>
      </c>
      <c r="AH12" s="398">
        <f>SUM(AF4:AF12)</f>
        <v>0</v>
      </c>
      <c r="AI12" s="17">
        <f>SUMIFS(Collection!$O:$O, Collection!$B:$B, "*" &amp; AI$2 &amp; "*", Collection!$A:$A, "="&amp;$A12)</f>
        <v>0</v>
      </c>
      <c r="AJ12" s="17">
        <f>(SUMIFS('Bucket Counts'!$P:$P, 'Bucket Counts'!$D:$D, "*" &amp; AJ$2 &amp; "*", 'Bucket Counts'!$A:$A, "="&amp;$A12))</f>
        <v>0</v>
      </c>
      <c r="AK12" s="398">
        <f>SUM(AI4:AI12)</f>
        <v>0</v>
      </c>
      <c r="AL12" s="17">
        <f>SUMIFS(Collection!$O:$O, Collection!$B:$B, "*" &amp; AL$2 &amp; "*", Collection!$A:$A, "="&amp;$A12)</f>
        <v>0</v>
      </c>
      <c r="AM12" s="17">
        <f>(SUMIFS('Bucket Counts'!$P:$P, 'Bucket Counts'!$D:$D, "*" &amp; AM$2 &amp; "*", 'Bucket Counts'!$A:$A, "="&amp;$A12))</f>
        <v>0</v>
      </c>
      <c r="AN12" s="398">
        <f>SUM(AL4:AL12)</f>
        <v>177231.66666666666</v>
      </c>
      <c r="AO12" s="17">
        <f>SUMIFS(Collection!$O:$O, Collection!$B:$B, "*" &amp; AO$2 &amp; "*", Collection!$A:$A, "="&amp;$A12)</f>
        <v>0</v>
      </c>
      <c r="AP12" s="17">
        <f>(SUMIFS('Bucket Counts'!$P:$P, 'Bucket Counts'!$D:$D, "*" &amp; AP$2 &amp; "*", 'Bucket Counts'!$A:$A, "="&amp;$A12))</f>
        <v>0</v>
      </c>
      <c r="AQ12" s="398">
        <f>SUM(AO4:AO12)</f>
        <v>11916.666666666666</v>
      </c>
      <c r="AR12" s="17">
        <f>SUMIFS(Collection!$O:$O, Collection!$B:$B, "*" &amp; AR$2 &amp; "*", Collection!$A:$A, "="&amp;$A12)</f>
        <v>0</v>
      </c>
      <c r="AS12" s="17">
        <f>(SUMIFS('Bucket Counts'!$P:$P, 'Bucket Counts'!$D:$D, "*" &amp; AS$2 &amp; "*", 'Bucket Counts'!$A:$A, "="&amp;$A12))</f>
        <v>0</v>
      </c>
      <c r="AT12" s="398">
        <f>SUM(AR4:AR12)</f>
        <v>91708.333333333343</v>
      </c>
      <c r="AU12" s="17">
        <f>SUMIFS(Collection!$O:$O, Collection!$B:$B, "*" &amp; AU$2 &amp; "*", Collection!$A:$A, "="&amp;$A12)</f>
        <v>0</v>
      </c>
      <c r="AV12" s="17">
        <f>(SUMIFS('Bucket Counts'!$P:$P, 'Bucket Counts'!$D:$D, "*" &amp; AV$2 &amp; "*", 'Bucket Counts'!$A:$A, "="&amp;$A12))</f>
        <v>0</v>
      </c>
      <c r="AW12" s="398">
        <f>AV11+SUM(AU11:AU12)</f>
        <v>75666.666666666672</v>
      </c>
    </row>
    <row r="13" spans="1:49" s="390" customFormat="1">
      <c r="A13" s="16">
        <v>42883</v>
      </c>
      <c r="B13" s="397">
        <f>SUMIFS(Collection!$O:$O, Collection!$B:$B, "*" &amp; B$2 &amp; "*", Collection!$A:$A, "="&amp;$A13)</f>
        <v>0</v>
      </c>
      <c r="C13" s="118">
        <f>(SUMIFS('Bucket Counts'!$P:$P, 'Bucket Counts'!$D:$D, "*" &amp; C$2 &amp; "*", 'Bucket Counts'!$A:$A, "="&amp;$A13))</f>
        <v>0</v>
      </c>
      <c r="D13" s="398">
        <f>C8+SUM(B8:B13)</f>
        <v>74666.666666666672</v>
      </c>
      <c r="E13" s="397">
        <f>SUMIFS(Collection!$O:$O, Collection!$B:$B, "*" &amp; E$2 &amp; "*", Collection!$A:$A, "="&amp;$A13)</f>
        <v>0</v>
      </c>
      <c r="F13" s="118">
        <f>(SUMIFS('Bucket Counts'!$P:$P, 'Bucket Counts'!$D:$D, "*" &amp; F$2 &amp; "*", 'Bucket Counts'!$A:$A, "="&amp;$A13))</f>
        <v>0</v>
      </c>
      <c r="G13" s="398">
        <f>F8+SUM(E8:E13)</f>
        <v>109175</v>
      </c>
      <c r="H13" s="397">
        <f>SUMIFS(Collection!$O:$O, Collection!$B:$B, "*" &amp; H$2 &amp; "*", Collection!$A:$A, "="&amp;$A13)</f>
        <v>0</v>
      </c>
      <c r="I13" s="118">
        <f>(SUMIFS('Bucket Counts'!$P:$P, 'Bucket Counts'!$D:$D, "*" &amp; I$2 &amp; "*", 'Bucket Counts'!$A:$A, "="&amp;$A13))</f>
        <v>0</v>
      </c>
      <c r="J13" s="398">
        <f>SUM(H4:H13)</f>
        <v>76608.333333333343</v>
      </c>
      <c r="K13" s="17">
        <f>SUMIFS(Collection!$O:$O, Collection!$B:$B, "*" &amp; K$2 &amp; "*", Collection!$A:$A, "="&amp;$A13)</f>
        <v>0</v>
      </c>
      <c r="L13" s="17">
        <f>(SUMIFS('Bucket Counts'!$P:$P, 'Bucket Counts'!$D:$D, "*" &amp; L$2 &amp; "*", 'Bucket Counts'!$A:$A, "="&amp;$A13))</f>
        <v>0</v>
      </c>
      <c r="M13" s="398">
        <f>L11+SUM(K11:K13)</f>
        <v>143816.66666666666</v>
      </c>
      <c r="N13" s="17">
        <f>SUMIFS(Collection!$O:$O, Collection!$B:$B, "*" &amp; N$2 &amp; "*", Collection!$A:$A, "="&amp;$A13)</f>
        <v>0</v>
      </c>
      <c r="O13" s="17">
        <f>(SUMIFS('Bucket Counts'!$P:$P, 'Bucket Counts'!$D:$D, "*" &amp; O$2 &amp; "*", 'Bucket Counts'!$A:$A, "="&amp;$A13))</f>
        <v>0</v>
      </c>
      <c r="P13" s="398">
        <f>O11+SUM(N11:N13)</f>
        <v>0</v>
      </c>
      <c r="Q13" s="17">
        <f>SUMIFS(Collection!$O:$O, Collection!$B:$B, "*" &amp; Q$2 &amp; "*", Collection!$A:$A, "="&amp;$A13)</f>
        <v>0</v>
      </c>
      <c r="R13" s="17">
        <f>(SUMIFS('Bucket Counts'!$P:$P, 'Bucket Counts'!$D:$D, "*" &amp; R$2 &amp; "*", 'Bucket Counts'!$A:$A, "="&amp;$A13))</f>
        <v>0</v>
      </c>
      <c r="S13" s="398">
        <f>SUM(Q4:Q13)</f>
        <v>385083.33333333337</v>
      </c>
      <c r="T13" s="17">
        <f>SUMIFS(Collection!$O:$O, Collection!$B:$B, "*" &amp; T$2 &amp; "*", Collection!$A:$A, "="&amp;$A13)</f>
        <v>0</v>
      </c>
      <c r="U13" s="17">
        <f>(SUMIFS('Bucket Counts'!$P:$P, 'Bucket Counts'!$D:$D, "*" &amp; U$2 &amp; "*", 'Bucket Counts'!$A:$A, "="&amp;$A13))</f>
        <v>0</v>
      </c>
      <c r="V13" s="398">
        <f>SUM(T4:T13)</f>
        <v>103900</v>
      </c>
      <c r="W13" s="17">
        <f>SUMIFS(Collection!$O:$O, Collection!$B:$B, "*" &amp; W$2 &amp; "*", Collection!$A:$A, "="&amp;$A13)</f>
        <v>0</v>
      </c>
      <c r="X13" s="17">
        <f>(SUMIFS('Bucket Counts'!$P:$P, 'Bucket Counts'!$D:$D, "*" &amp; X$2 &amp; "*", 'Bucket Counts'!$A:$A, "="&amp;$A13))</f>
        <v>0</v>
      </c>
      <c r="Y13" s="398">
        <f>X11+SUM(W11:W13)</f>
        <v>183466.66666666669</v>
      </c>
      <c r="Z13" s="17">
        <f>SUMIFS(Collection!$O:$O, Collection!$B:$B, "*" &amp; Z$2 &amp; "*", Collection!$A:$A, "="&amp;$A13)</f>
        <v>0</v>
      </c>
      <c r="AA13" s="17">
        <f>(SUMIFS('Bucket Counts'!$P:$P, 'Bucket Counts'!$D:$D, "*" &amp; AA$2 &amp; "*", 'Bucket Counts'!$A:$A, "="&amp;$A13))</f>
        <v>0</v>
      </c>
      <c r="AB13" s="398">
        <f>SUM(Z4:Z13)</f>
        <v>80586.666666666657</v>
      </c>
      <c r="AC13" s="17">
        <f>SUMIFS(Collection!$O:$O, Collection!$B:$B, "*" &amp; AC$2 &amp; "*", Collection!$A:$A, "="&amp;$A13)</f>
        <v>0</v>
      </c>
      <c r="AD13" s="17">
        <f>(SUMIFS('Bucket Counts'!$P:$P, 'Bucket Counts'!$D:$D, "*" &amp; AD$2 &amp; "*", 'Bucket Counts'!$A:$A, "="&amp;$A13))</f>
        <v>0</v>
      </c>
      <c r="AE13" s="398">
        <f>SUM(AC4:AC13)</f>
        <v>162066.66666666669</v>
      </c>
      <c r="AF13" s="17">
        <f>SUMIFS(Collection!$O:$O, Collection!$B:$B, "*" &amp; AF$2 &amp; "*", Collection!$A:$A, "="&amp;$A13)</f>
        <v>0</v>
      </c>
      <c r="AG13" s="17">
        <f>(SUMIFS('Bucket Counts'!$P:$P, 'Bucket Counts'!$D:$D, "*" &amp; AG$2 &amp; "*", 'Bucket Counts'!$A:$A, "="&amp;$A13))</f>
        <v>0</v>
      </c>
      <c r="AH13" s="398">
        <f>SUM(AF4:AF13)</f>
        <v>0</v>
      </c>
      <c r="AI13" s="17">
        <f>SUMIFS(Collection!$O:$O, Collection!$B:$B, "*" &amp; AI$2 &amp; "*", Collection!$A:$A, "="&amp;$A13)</f>
        <v>0</v>
      </c>
      <c r="AJ13" s="17">
        <f>(SUMIFS('Bucket Counts'!$P:$P, 'Bucket Counts'!$D:$D, "*" &amp; AJ$2 &amp; "*", 'Bucket Counts'!$A:$A, "="&amp;$A13))</f>
        <v>0</v>
      </c>
      <c r="AK13" s="398">
        <f>SUM(AI4:AI13)</f>
        <v>0</v>
      </c>
      <c r="AL13" s="17">
        <f>SUMIFS(Collection!$O:$O, Collection!$B:$B, "*" &amp; AL$2 &amp; "*", Collection!$A:$A, "="&amp;$A13)</f>
        <v>0</v>
      </c>
      <c r="AM13" s="17">
        <f>(SUMIFS('Bucket Counts'!$P:$P, 'Bucket Counts'!$D:$D, "*" &amp; AM$2 &amp; "*", 'Bucket Counts'!$A:$A, "="&amp;$A13))</f>
        <v>0</v>
      </c>
      <c r="AN13" s="398">
        <f>SUM(AL4:AL13)</f>
        <v>177231.66666666666</v>
      </c>
      <c r="AO13" s="17">
        <f>SUMIFS(Collection!$O:$O, Collection!$B:$B, "*" &amp; AO$2 &amp; "*", Collection!$A:$A, "="&amp;$A13)</f>
        <v>0</v>
      </c>
      <c r="AP13" s="17">
        <f>(SUMIFS('Bucket Counts'!$P:$P, 'Bucket Counts'!$D:$D, "*" &amp; AP$2 &amp; "*", 'Bucket Counts'!$A:$A, "="&amp;$A13))</f>
        <v>0</v>
      </c>
      <c r="AQ13" s="398">
        <f>SUM(AO4:AO13)</f>
        <v>11916.666666666666</v>
      </c>
      <c r="AR13" s="17">
        <f>SUMIFS(Collection!$O:$O, Collection!$B:$B, "*" &amp; AR$2 &amp; "*", Collection!$A:$A, "="&amp;$A13)</f>
        <v>0</v>
      </c>
      <c r="AS13" s="17">
        <f>(SUMIFS('Bucket Counts'!$P:$P, 'Bucket Counts'!$D:$D, "*" &amp; AS$2 &amp; "*", 'Bucket Counts'!$A:$A, "="&amp;$A13))</f>
        <v>0</v>
      </c>
      <c r="AT13" s="398">
        <f>SUM(AR4:AR13)</f>
        <v>91708.333333333343</v>
      </c>
      <c r="AU13" s="17">
        <f>SUMIFS(Collection!$O:$O, Collection!$B:$B, "*" &amp; AU$2 &amp; "*", Collection!$A:$A, "="&amp;$A13)</f>
        <v>0</v>
      </c>
      <c r="AV13" s="17">
        <f>(SUMIFS('Bucket Counts'!$P:$P, 'Bucket Counts'!$D:$D, "*" &amp; AV$2 &amp; "*", 'Bucket Counts'!$A:$A, "="&amp;$A13))</f>
        <v>0</v>
      </c>
      <c r="AW13" s="398">
        <f>AV11+SUM(AU11:AU13)</f>
        <v>75666.666666666672</v>
      </c>
    </row>
    <row r="14" spans="1:49" s="390" customFormat="1">
      <c r="A14" s="16">
        <v>42884</v>
      </c>
      <c r="B14" s="397">
        <f>SUMIFS(Collection!$O:$O, Collection!$B:$B, "*" &amp; B$2 &amp; "*", Collection!$A:$A, "="&amp;$A14)</f>
        <v>0</v>
      </c>
      <c r="C14" s="118">
        <f>(SUMIFS('Bucket Counts'!$P:$P, 'Bucket Counts'!$D:$D, "*" &amp; C$2 &amp; "*", 'Bucket Counts'!$A:$A, "="&amp;$A14))</f>
        <v>0</v>
      </c>
      <c r="D14" s="398">
        <f>C8+SUM(B8:B14)</f>
        <v>74666.666666666672</v>
      </c>
      <c r="E14" s="397">
        <f>SUMIFS(Collection!$O:$O, Collection!$B:$B, "*" &amp; E$2 &amp; "*", Collection!$A:$A, "="&amp;$A14)</f>
        <v>0</v>
      </c>
      <c r="F14" s="118">
        <f>(SUMIFS('Bucket Counts'!$P:$P, 'Bucket Counts'!$D:$D, "*" &amp; F$2 &amp; "*", 'Bucket Counts'!$A:$A, "="&amp;$A14))</f>
        <v>0</v>
      </c>
      <c r="G14" s="398">
        <f>F8+SUM(E8:E14)</f>
        <v>109175</v>
      </c>
      <c r="H14" s="397">
        <f>SUMIFS(Collection!$O:$O, Collection!$B:$B, "*" &amp; H$2 &amp; "*", Collection!$A:$A, "="&amp;$A14)</f>
        <v>53700</v>
      </c>
      <c r="I14" s="118">
        <f>(SUMIFS('Bucket Counts'!$P:$P, 'Bucket Counts'!$D:$D, "*" &amp; I$2 &amp; "*", 'Bucket Counts'!$A:$A, "="&amp;$A14))</f>
        <v>0</v>
      </c>
      <c r="J14" s="398">
        <f>SUM(H4:H14)</f>
        <v>130308.33333333334</v>
      </c>
      <c r="K14" s="17">
        <f>SUMIFS(Collection!$O:$O, Collection!$B:$B, "*" &amp; K$2 &amp; "*", Collection!$A:$A, "="&amp;$A14)</f>
        <v>0</v>
      </c>
      <c r="L14" s="17">
        <f>(SUMIFS('Bucket Counts'!$P:$P, 'Bucket Counts'!$D:$D, "*" &amp; L$2 &amp; "*", 'Bucket Counts'!$A:$A, "="&amp;$A14))</f>
        <v>0</v>
      </c>
      <c r="M14" s="398">
        <f>L11+SUM(K11:K14)</f>
        <v>143816.66666666666</v>
      </c>
      <c r="N14" s="17">
        <f>SUMIFS(Collection!$O:$O, Collection!$B:$B, "*" &amp; N$2 &amp; "*", Collection!$A:$A, "="&amp;$A14)</f>
        <v>0</v>
      </c>
      <c r="O14" s="17">
        <f>(SUMIFS('Bucket Counts'!$P:$P, 'Bucket Counts'!$D:$D, "*" &amp; O$2 &amp; "*", 'Bucket Counts'!$A:$A, "="&amp;$A14))</f>
        <v>0</v>
      </c>
      <c r="P14" s="398">
        <f>O11+SUM(N11:N14)</f>
        <v>0</v>
      </c>
      <c r="Q14" s="17">
        <f>SUMIFS(Collection!$O:$O, Collection!$B:$B, "*" &amp; Q$2 &amp; "*", Collection!$A:$A, "="&amp;$A14)</f>
        <v>4500</v>
      </c>
      <c r="R14" s="17">
        <f>(SUMIFS('Bucket Counts'!$P:$P, 'Bucket Counts'!$D:$D, "*" &amp; R$2 &amp; "*", 'Bucket Counts'!$A:$A, "="&amp;$A14))</f>
        <v>0</v>
      </c>
      <c r="S14" s="398">
        <f>SUM(Q4:Q14)</f>
        <v>389583.33333333337</v>
      </c>
      <c r="T14" s="17">
        <f>SUMIFS(Collection!$O:$O, Collection!$B:$B, "*" &amp; T$2 &amp; "*", Collection!$A:$A, "="&amp;$A14)</f>
        <v>0</v>
      </c>
      <c r="U14" s="17">
        <f>(SUMIFS('Bucket Counts'!$P:$P, 'Bucket Counts'!$D:$D, "*" &amp; U$2 &amp; "*", 'Bucket Counts'!$A:$A, "="&amp;$A14))</f>
        <v>0</v>
      </c>
      <c r="V14" s="398">
        <f>SUM(T4:T14)</f>
        <v>103900</v>
      </c>
      <c r="W14" s="17">
        <f>SUMIFS(Collection!$O:$O, Collection!$B:$B, "*" &amp; W$2 &amp; "*", Collection!$A:$A, "="&amp;$A14)</f>
        <v>0</v>
      </c>
      <c r="X14" s="17">
        <f>(SUMIFS('Bucket Counts'!$P:$P, 'Bucket Counts'!$D:$D, "*" &amp; X$2 &amp; "*", 'Bucket Counts'!$A:$A, "="&amp;$A14))</f>
        <v>0</v>
      </c>
      <c r="Y14" s="398">
        <f>X11+SUM(W11:W14)</f>
        <v>183466.66666666669</v>
      </c>
      <c r="Z14" s="17">
        <f>SUMIFS(Collection!$O:$O, Collection!$B:$B, "*" &amp; Z$2 &amp; "*", Collection!$A:$A, "="&amp;$A14)</f>
        <v>0</v>
      </c>
      <c r="AA14" s="17">
        <f>(SUMIFS('Bucket Counts'!$P:$P, 'Bucket Counts'!$D:$D, "*" &amp; AA$2 &amp; "*", 'Bucket Counts'!$A:$A, "="&amp;$A14))</f>
        <v>0</v>
      </c>
      <c r="AB14" s="398">
        <f>SUM(Z4:Z14)</f>
        <v>80586.666666666657</v>
      </c>
      <c r="AC14" s="17">
        <f>SUMIFS(Collection!$O:$O, Collection!$B:$B, "*" &amp; AC$2 &amp; "*", Collection!$A:$A, "="&amp;$A14)</f>
        <v>0</v>
      </c>
      <c r="AD14" s="17">
        <f>(SUMIFS('Bucket Counts'!$P:$P, 'Bucket Counts'!$D:$D, "*" &amp; AD$2 &amp; "*", 'Bucket Counts'!$A:$A, "="&amp;$A14))</f>
        <v>0</v>
      </c>
      <c r="AE14" s="398">
        <f>SUM(AC4:AC14)</f>
        <v>162066.66666666669</v>
      </c>
      <c r="AF14" s="17">
        <f>SUMIFS(Collection!$O:$O, Collection!$B:$B, "*" &amp; AF$2 &amp; "*", Collection!$A:$A, "="&amp;$A14)</f>
        <v>0</v>
      </c>
      <c r="AG14" s="17">
        <f>(SUMIFS('Bucket Counts'!$P:$P, 'Bucket Counts'!$D:$D, "*" &amp; AG$2 &amp; "*", 'Bucket Counts'!$A:$A, "="&amp;$A14))</f>
        <v>0</v>
      </c>
      <c r="AH14" s="398">
        <f>SUM(AF4:AF14)</f>
        <v>0</v>
      </c>
      <c r="AI14" s="17">
        <f>SUMIFS(Collection!$O:$O, Collection!$B:$B, "*" &amp; AI$2 &amp; "*", Collection!$A:$A, "="&amp;$A14)</f>
        <v>0</v>
      </c>
      <c r="AJ14" s="17">
        <f>(SUMIFS('Bucket Counts'!$P:$P, 'Bucket Counts'!$D:$D, "*" &amp; AJ$2 &amp; "*", 'Bucket Counts'!$A:$A, "="&amp;$A14))</f>
        <v>0</v>
      </c>
      <c r="AK14" s="398">
        <f>SUM(AI4:AI14)</f>
        <v>0</v>
      </c>
      <c r="AL14" s="17">
        <f>SUMIFS(Collection!$O:$O, Collection!$B:$B, "*" &amp; AL$2 &amp; "*", Collection!$A:$A, "="&amp;$A14)</f>
        <v>0</v>
      </c>
      <c r="AM14" s="17">
        <f>(SUMIFS('Bucket Counts'!$P:$P, 'Bucket Counts'!$D:$D, "*" &amp; AM$2 &amp; "*", 'Bucket Counts'!$A:$A, "="&amp;$A14))</f>
        <v>0</v>
      </c>
      <c r="AN14" s="398">
        <f>SUM(AL4:AL14)</f>
        <v>177231.66666666666</v>
      </c>
      <c r="AO14" s="17">
        <f>SUMIFS(Collection!$O:$O, Collection!$B:$B, "*" &amp; AO$2 &amp; "*", Collection!$A:$A, "="&amp;$A14)</f>
        <v>0</v>
      </c>
      <c r="AP14" s="17">
        <f>(SUMIFS('Bucket Counts'!$P:$P, 'Bucket Counts'!$D:$D, "*" &amp; AP$2 &amp; "*", 'Bucket Counts'!$A:$A, "="&amp;$A14))</f>
        <v>0</v>
      </c>
      <c r="AQ14" s="398">
        <f>SUM(AO4:AO14)</f>
        <v>11916.666666666666</v>
      </c>
      <c r="AR14" s="17">
        <f>SUMIFS(Collection!$O:$O, Collection!$B:$B, "*" &amp; AR$2 &amp; "*", Collection!$A:$A, "="&amp;$A14)</f>
        <v>0</v>
      </c>
      <c r="AS14" s="17">
        <f>(SUMIFS('Bucket Counts'!$P:$P, 'Bucket Counts'!$D:$D, "*" &amp; AS$2 &amp; "*", 'Bucket Counts'!$A:$A, "="&amp;$A14))</f>
        <v>0</v>
      </c>
      <c r="AT14" s="398">
        <f>SUM(AR4:AR14)</f>
        <v>91708.333333333343</v>
      </c>
      <c r="AU14" s="17">
        <f>SUMIFS(Collection!$O:$O, Collection!$B:$B, "*" &amp; AU$2 &amp; "*", Collection!$A:$A, "="&amp;$A14)</f>
        <v>0</v>
      </c>
      <c r="AV14" s="17">
        <f>(SUMIFS('Bucket Counts'!$P:$P, 'Bucket Counts'!$D:$D, "*" &amp; AV$2 &amp; "*", 'Bucket Counts'!$A:$A, "="&amp;$A14))</f>
        <v>0</v>
      </c>
      <c r="AW14" s="398">
        <f>AV11+SUM(AU11:AU14)</f>
        <v>75666.666666666672</v>
      </c>
    </row>
    <row r="15" spans="1:49" s="390" customFormat="1">
      <c r="A15" s="16">
        <v>42885</v>
      </c>
      <c r="B15" s="397">
        <f>SUMIFS(Collection!$O:$O, Collection!$B:$B, "*" &amp; B$2 &amp; "*", Collection!$A:$A, "="&amp;$A15)</f>
        <v>0</v>
      </c>
      <c r="C15" s="118">
        <f>(SUMIFS('Bucket Counts'!$P:$P, 'Bucket Counts'!$D:$D, "*" &amp; C$2 &amp; "*", 'Bucket Counts'!$A:$A, "="&amp;$A15))</f>
        <v>34666.666666666672</v>
      </c>
      <c r="D15" s="398">
        <f>C15+B15</f>
        <v>34666.666666666672</v>
      </c>
      <c r="E15" s="397">
        <f>SUMIFS(Collection!$O:$O, Collection!$B:$B, "*" &amp; E$2 &amp; "*", Collection!$A:$A, "="&amp;$A15)</f>
        <v>0</v>
      </c>
      <c r="F15" s="118">
        <f>(SUMIFS('Bucket Counts'!$P:$P, 'Bucket Counts'!$D:$D, "*" &amp; F$2 &amp; "*", 'Bucket Counts'!$A:$A, "="&amp;$A15))</f>
        <v>54933.333333333336</v>
      </c>
      <c r="G15" s="398">
        <f>F15+E15</f>
        <v>54933.333333333336</v>
      </c>
      <c r="H15" s="397">
        <f>SUMIFS(Collection!$O:$O, Collection!$B:$B, "*" &amp; H$2 &amp; "*", Collection!$A:$A, "="&amp;$A15)</f>
        <v>0</v>
      </c>
      <c r="I15" s="118">
        <f>(SUMIFS('Bucket Counts'!$P:$P, 'Bucket Counts'!$D:$D, "*" &amp; I$2 &amp; "*", 'Bucket Counts'!$A:$A, "="&amp;$A15))</f>
        <v>36800</v>
      </c>
      <c r="J15" s="398">
        <f>I15+H15</f>
        <v>36800</v>
      </c>
      <c r="K15" s="17">
        <f>SUMIFS(Collection!$O:$O, Collection!$B:$B, "*" &amp; K$2 &amp; "*", Collection!$A:$A, "="&amp;$A15)</f>
        <v>0</v>
      </c>
      <c r="L15" s="17">
        <f>(SUMIFS('Bucket Counts'!$P:$P, 'Bucket Counts'!$D:$D, "*" &amp; L$2 &amp; "*", 'Bucket Counts'!$A:$A, "="&amp;$A15))</f>
        <v>35200</v>
      </c>
      <c r="M15" s="398">
        <f>L15+K15</f>
        <v>35200</v>
      </c>
      <c r="N15" s="17">
        <f>SUMIFS(Collection!$O:$O, Collection!$B:$B, "*" &amp; N$2 &amp; "*", Collection!$A:$A, "="&amp;$A15)</f>
        <v>0</v>
      </c>
      <c r="O15" s="17">
        <f>(SUMIFS('Bucket Counts'!$P:$P, 'Bucket Counts'!$D:$D, "*" &amp; O$2 &amp; "*", 'Bucket Counts'!$A:$A, "="&amp;$A15))</f>
        <v>32666.666666666668</v>
      </c>
      <c r="P15" s="398">
        <f>O15+N15</f>
        <v>32666.666666666668</v>
      </c>
      <c r="Q15" s="17">
        <f>SUMIFS(Collection!$O:$O, Collection!$B:$B, "*" &amp; Q$2 &amp; "*", Collection!$A:$A, "="&amp;$A15)</f>
        <v>0</v>
      </c>
      <c r="R15" s="17">
        <f>(SUMIFS('Bucket Counts'!$P:$P, 'Bucket Counts'!$D:$D, "*" &amp; R$2 &amp; "*", 'Bucket Counts'!$A:$A, "="&amp;$A15))</f>
        <v>115200.00000000001</v>
      </c>
      <c r="S15" s="398">
        <f>R15+Q15</f>
        <v>115200.00000000001</v>
      </c>
      <c r="T15" s="17">
        <f>SUMIFS(Collection!$O:$O, Collection!$B:$B, "*" &amp; T$2 &amp; "*", Collection!$A:$A, "="&amp;$A15)</f>
        <v>0</v>
      </c>
      <c r="U15" s="17">
        <f>(SUMIFS('Bucket Counts'!$P:$P, 'Bucket Counts'!$D:$D, "*" &amp; U$2 &amp; "*", 'Bucket Counts'!$A:$A, "="&amp;$A15))</f>
        <v>19733.333333333336</v>
      </c>
      <c r="V15" s="398">
        <f>U15+T15</f>
        <v>19733.333333333336</v>
      </c>
      <c r="W15" s="17">
        <f>SUMIFS(Collection!$O:$O, Collection!$B:$B, "*" &amp; W$2 &amp; "*", Collection!$A:$A, "="&amp;$A15)</f>
        <v>0</v>
      </c>
      <c r="X15" s="17">
        <f>(SUMIFS('Bucket Counts'!$P:$P, 'Bucket Counts'!$D:$D, "*" &amp; X$2 &amp; "*", 'Bucket Counts'!$A:$A, "="&amp;$A15))</f>
        <v>98666.666666666657</v>
      </c>
      <c r="Y15" s="398">
        <f>X15+W15</f>
        <v>98666.666666666657</v>
      </c>
      <c r="Z15" s="17">
        <f>SUMIFS(Collection!$O:$O, Collection!$B:$B, "*" &amp; Z$2 &amp; "*", Collection!$A:$A, "="&amp;$A15)</f>
        <v>0</v>
      </c>
      <c r="AA15" s="17">
        <f>(SUMIFS('Bucket Counts'!$P:$P, 'Bucket Counts'!$D:$D, "*" &amp; AA$2 &amp; "*", 'Bucket Counts'!$A:$A, "="&amp;$A15))</f>
        <v>60266.666666666664</v>
      </c>
      <c r="AB15" s="398">
        <f>AA15+Z15</f>
        <v>60266.666666666664</v>
      </c>
      <c r="AC15" s="17">
        <f>SUMIFS(Collection!$O:$O, Collection!$B:$B, "*" &amp; AC$2 &amp; "*", Collection!$A:$A, "="&amp;$A15)</f>
        <v>0</v>
      </c>
      <c r="AD15" s="17">
        <f>(SUMIFS('Bucket Counts'!$P:$P, 'Bucket Counts'!$D:$D, "*" &amp; AD$2 &amp; "*", 'Bucket Counts'!$A:$A, "="&amp;$A15))</f>
        <v>96533.333333333343</v>
      </c>
      <c r="AE15" s="398">
        <f>AD15+AC15</f>
        <v>96533.333333333343</v>
      </c>
      <c r="AF15" s="17">
        <f>SUMIFS(Collection!$O:$O, Collection!$B:$B, "*" &amp; AF$2 &amp; "*", Collection!$A:$A, "="&amp;$A15)</f>
        <v>0</v>
      </c>
      <c r="AG15" s="17">
        <f>(SUMIFS('Bucket Counts'!$P:$P, 'Bucket Counts'!$D:$D, "*" &amp; AG$2 &amp; "*", 'Bucket Counts'!$A:$A, "="&amp;$A15))</f>
        <v>0</v>
      </c>
      <c r="AH15" s="398">
        <f>AG15+AF15</f>
        <v>0</v>
      </c>
      <c r="AI15" s="17">
        <f>SUMIFS(Collection!$O:$O, Collection!$B:$B, "*" &amp; AI$2 &amp; "*", Collection!$A:$A, "="&amp;$A15)</f>
        <v>0</v>
      </c>
      <c r="AJ15" s="17">
        <f>(SUMIFS('Bucket Counts'!$P:$P, 'Bucket Counts'!$D:$D, "*" &amp; AJ$2 &amp; "*", 'Bucket Counts'!$A:$A, "="&amp;$A15))</f>
        <v>0</v>
      </c>
      <c r="AK15" s="398">
        <f>AJ15+AI15</f>
        <v>0</v>
      </c>
      <c r="AL15" s="17">
        <f>SUMIFS(Collection!$O:$O, Collection!$B:$B, "*" &amp; AL$2 &amp; "*", Collection!$A:$A, "="&amp;$A15)</f>
        <v>0</v>
      </c>
      <c r="AM15" s="17">
        <f>(SUMIFS('Bucket Counts'!$P:$P, 'Bucket Counts'!$D:$D, "*" &amp; AM$2 &amp; "*", 'Bucket Counts'!$A:$A, "="&amp;$A15))</f>
        <v>74133.333333333343</v>
      </c>
      <c r="AN15" s="398">
        <f>AM15+AL15</f>
        <v>74133.333333333343</v>
      </c>
      <c r="AO15" s="17">
        <f>SUMIFS(Collection!$O:$O, Collection!$B:$B, "*" &amp; AO$2 &amp; "*", Collection!$A:$A, "="&amp;$A15)</f>
        <v>0</v>
      </c>
      <c r="AP15" s="17">
        <f>(SUMIFS('Bucket Counts'!$P:$P, 'Bucket Counts'!$D:$D, "*" &amp; AP$2 &amp; "*", 'Bucket Counts'!$A:$A, "="&amp;$A15))</f>
        <v>69866.666666666657</v>
      </c>
      <c r="AQ15" s="398">
        <f>AP15+AO15</f>
        <v>69866.666666666657</v>
      </c>
      <c r="AR15" s="17">
        <f>SUMIFS(Collection!$O:$O, Collection!$B:$B, "*" &amp; AR$2 &amp; "*", Collection!$A:$A, "="&amp;$A15)</f>
        <v>0</v>
      </c>
      <c r="AS15" s="17">
        <f>(SUMIFS('Bucket Counts'!$P:$P, 'Bucket Counts'!$D:$D, "*" &amp; AS$2 &amp; "*", 'Bucket Counts'!$A:$A, "="&amp;$A15))</f>
        <v>17600</v>
      </c>
      <c r="AT15" s="398">
        <f>AS15+AR15</f>
        <v>17600</v>
      </c>
      <c r="AU15" s="17">
        <f>SUMIFS(Collection!$O:$O, Collection!$B:$B, "*" &amp; AU$2 &amp; "*", Collection!$A:$A, "="&amp;$A15)</f>
        <v>0</v>
      </c>
      <c r="AV15" s="17">
        <f>(SUMIFS('Bucket Counts'!$P:$P, 'Bucket Counts'!$D:$D, "*" &amp; AV$2 &amp; "*", 'Bucket Counts'!$A:$A, "="&amp;$A15))</f>
        <v>83200</v>
      </c>
      <c r="AW15" s="398">
        <f>AV15+AU15</f>
        <v>83200</v>
      </c>
    </row>
    <row r="16" spans="1:49" s="390" customFormat="1">
      <c r="A16" s="16">
        <v>42886</v>
      </c>
      <c r="B16" s="397">
        <f>SUMIFS(Collection!$O:$O, Collection!$B:$B, "*" &amp; B$2 &amp; "*", Collection!$A:$A, "="&amp;$A16)</f>
        <v>0</v>
      </c>
      <c r="C16" s="118"/>
      <c r="D16" s="398">
        <f>D15+B16</f>
        <v>34666.666666666672</v>
      </c>
      <c r="E16" s="397">
        <f>SUMIFS(Collection!$O:$O, Collection!$B:$B, "*" &amp; E$2 &amp; "*", Collection!$A:$A, "="&amp;$A16)</f>
        <v>0</v>
      </c>
      <c r="F16" s="118"/>
      <c r="G16" s="398">
        <f>G15+E16</f>
        <v>54933.333333333336</v>
      </c>
      <c r="H16" s="397">
        <f>SUMIFS(Collection!$O:$O, Collection!$B:$B, "*" &amp; H$2 &amp; "*", Collection!$A:$A, "="&amp;$A16)</f>
        <v>1333.3333333333335</v>
      </c>
      <c r="I16" s="118"/>
      <c r="J16" s="398">
        <f>J15+H16</f>
        <v>38133.333333333336</v>
      </c>
      <c r="K16" s="17">
        <f>SUMIFS(Collection!$O:$O, Collection!$B:$B, "*" &amp; K$2 &amp; "*", Collection!$A:$A, "="&amp;$A16)</f>
        <v>0</v>
      </c>
      <c r="L16" s="17"/>
      <c r="M16" s="398">
        <f>M15+K16</f>
        <v>35200</v>
      </c>
      <c r="N16" s="17">
        <f>SUMIFS(Collection!$O:$O, Collection!$B:$B, "*" &amp; N$2 &amp; "*", Collection!$A:$A, "="&amp;$A16)</f>
        <v>0</v>
      </c>
      <c r="O16" s="17"/>
      <c r="P16" s="398">
        <f>P15+N16</f>
        <v>32666.666666666668</v>
      </c>
      <c r="Q16" s="17">
        <f>SUMIFS(Collection!$O:$O, Collection!$B:$B, "*" &amp; Q$2 &amp; "*", Collection!$A:$A, "="&amp;$A16)</f>
        <v>63000</v>
      </c>
      <c r="R16" s="17"/>
      <c r="S16" s="398">
        <f>R15+SUM(Q15:Q16)</f>
        <v>178200</v>
      </c>
      <c r="T16" s="17">
        <f>SUMIFS(Collection!$O:$O, Collection!$B:$B, "*" &amp; T$2 &amp; "*", Collection!$A:$A, "="&amp;$A16)</f>
        <v>0</v>
      </c>
      <c r="U16" s="17"/>
      <c r="V16" s="398">
        <f>U15+SUM(T15:T16)</f>
        <v>19733.333333333336</v>
      </c>
      <c r="W16" s="17">
        <f>SUMIFS(Collection!$O:$O, Collection!$B:$B, "*" &amp; W$2 &amp; "*", Collection!$A:$A, "="&amp;$A16)</f>
        <v>41066.666666666672</v>
      </c>
      <c r="X16" s="17"/>
      <c r="Y16" s="398">
        <f>X15+SUM(W15:W16)</f>
        <v>139733.33333333331</v>
      </c>
      <c r="Z16" s="17">
        <f>SUMIFS(Collection!$O:$O, Collection!$B:$B, "*" &amp; Z$2 &amp; "*", Collection!$A:$A, "="&amp;$A16)</f>
        <v>72800</v>
      </c>
      <c r="AA16" s="17"/>
      <c r="AB16" s="398">
        <f>AA15+SUM(Z15:Z16)</f>
        <v>133066.66666666666</v>
      </c>
      <c r="AC16" s="17">
        <f>SUMIFS(Collection!$O:$O, Collection!$B:$B, "*" &amp; AC$2 &amp; "*", Collection!$A:$A, "="&amp;$A16)</f>
        <v>0</v>
      </c>
      <c r="AD16" s="17"/>
      <c r="AE16" s="398">
        <f>AD15+SUM(AC15:AC16)</f>
        <v>96533.333333333343</v>
      </c>
      <c r="AF16" s="17">
        <f>SUMIFS(Collection!$O:$O, Collection!$B:$B, "*" &amp; AF$2 &amp; "*", Collection!$A:$A, "="&amp;$A16)</f>
        <v>0</v>
      </c>
      <c r="AG16" s="17"/>
      <c r="AH16" s="398">
        <f>AG15+SUM(AF15:AF16)</f>
        <v>0</v>
      </c>
      <c r="AI16" s="17">
        <f>SUMIFS(Collection!$O:$O, Collection!$B:$B, "*" &amp; AI$2 &amp; "*", Collection!$A:$A, "="&amp;$A16)</f>
        <v>0</v>
      </c>
      <c r="AJ16" s="17"/>
      <c r="AK16" s="398">
        <f>AJ15+SUM(AI15:AI16)</f>
        <v>0</v>
      </c>
      <c r="AL16" s="17">
        <f>SUMIFS(Collection!$O:$O, Collection!$B:$B, "*" &amp; AL$2 &amp; "*", Collection!$A:$A, "="&amp;$A16)</f>
        <v>0</v>
      </c>
      <c r="AM16" s="17"/>
      <c r="AN16" s="398">
        <f>AM15+SUM(AL15:AL16)</f>
        <v>74133.333333333343</v>
      </c>
      <c r="AO16" s="17">
        <f>SUMIFS(Collection!$O:$O, Collection!$B:$B, "*" &amp; AO$2 &amp; "*", Collection!$A:$A, "="&amp;$A16)</f>
        <v>0</v>
      </c>
      <c r="AP16" s="17"/>
      <c r="AQ16" s="398">
        <f>AP15+SUM(AO15:AO16)</f>
        <v>69866.666666666657</v>
      </c>
      <c r="AR16" s="17">
        <f>SUMIFS(Collection!$O:$O, Collection!$B:$B, "*" &amp; AR$2 &amp; "*", Collection!$A:$A, "="&amp;$A16)</f>
        <v>0</v>
      </c>
      <c r="AS16" s="17"/>
      <c r="AT16" s="398">
        <f>AS15+SUM(AR15:AR16)</f>
        <v>17600</v>
      </c>
      <c r="AU16" s="17">
        <f>SUMIFS(Collection!$O:$O, Collection!$B:$B, "*" &amp; AU$2 &amp; "*", Collection!$A:$A, "="&amp;$A16)</f>
        <v>0</v>
      </c>
      <c r="AV16" s="17"/>
      <c r="AW16" s="398">
        <f>AV15+SUM(AU15:AU16)</f>
        <v>83200</v>
      </c>
    </row>
    <row r="17" spans="1:49" s="390" customFormat="1">
      <c r="A17" s="16">
        <v>42887</v>
      </c>
      <c r="B17" s="397">
        <f>SUMIFS(Collection!$O:$O, Collection!$B:$B, "*" &amp; B$2 &amp; "*", Collection!$A:$A, "="&amp;$A17)</f>
        <v>0</v>
      </c>
      <c r="C17" s="118">
        <f>(SUMIFS('Bucket Counts'!$P:$P, 'Bucket Counts'!$D:$D, "*" &amp; C$2 &amp; "*", 'Bucket Counts'!$A:$A, "="&amp;$A17))</f>
        <v>0</v>
      </c>
      <c r="D17" s="398">
        <f>D15+B15:B17</f>
        <v>34666.666666666672</v>
      </c>
      <c r="E17" s="397">
        <f>SUMIFS(Collection!$O:$O, Collection!$B:$B, "*" &amp; E$2 &amp; "*", Collection!$A:$A, "="&amp;$A17)</f>
        <v>1466.6666666666665</v>
      </c>
      <c r="F17" s="118">
        <f>(SUMIFS('Bucket Counts'!$P:$P, 'Bucket Counts'!$D:$D, "*" &amp; F$2 &amp; "*", 'Bucket Counts'!$A:$A, "="&amp;$A17))</f>
        <v>0</v>
      </c>
      <c r="G17" s="398">
        <f>G15+E15:E17</f>
        <v>56400</v>
      </c>
      <c r="H17" s="397">
        <f>SUMIFS(Collection!$O:$O, Collection!$B:$B, "*" &amp; H$2 &amp; "*", Collection!$A:$A, "="&amp;$A17)</f>
        <v>0</v>
      </c>
      <c r="I17" s="118">
        <f>(SUMIFS('Bucket Counts'!$P:$P, 'Bucket Counts'!$D:$D, "*" &amp; I$2 &amp; "*", 'Bucket Counts'!$A:$A, "="&amp;$A17))</f>
        <v>0</v>
      </c>
      <c r="J17" s="398">
        <f>J15+H15:H17</f>
        <v>36800</v>
      </c>
      <c r="K17" s="17">
        <f>SUMIFS(Collection!$O:$O, Collection!$B:$B, "*" &amp; K$2 &amp; "*", Collection!$A:$A, "="&amp;$A17)</f>
        <v>0</v>
      </c>
      <c r="L17" s="17">
        <f>(SUMIFS('Bucket Counts'!$P:$P, 'Bucket Counts'!$D:$D, "*" &amp; L$2 &amp; "*", 'Bucket Counts'!$A:$A, "="&amp;$A17))</f>
        <v>0</v>
      </c>
      <c r="M17" s="398">
        <f>M15+K15:K17</f>
        <v>35200</v>
      </c>
      <c r="N17" s="17">
        <f>SUMIFS(Collection!$O:$O, Collection!$B:$B, "*" &amp; N$2 &amp; "*", Collection!$A:$A, "="&amp;$A17)</f>
        <v>79100</v>
      </c>
      <c r="O17" s="17">
        <f>(SUMIFS('Bucket Counts'!$P:$P, 'Bucket Counts'!$D:$D, "*" &amp; O$2 &amp; "*", 'Bucket Counts'!$A:$A, "="&amp;$A17))</f>
        <v>0</v>
      </c>
      <c r="P17" s="398">
        <f>O15+N15:N17</f>
        <v>111766.66666666667</v>
      </c>
      <c r="Q17" s="17">
        <f>SUMIFS(Collection!$O:$O, Collection!$B:$B, "*" &amp; Q$2 &amp; "*", Collection!$A:$A, "="&amp;$A17)</f>
        <v>0</v>
      </c>
      <c r="R17" s="17">
        <f>(SUMIFS('Bucket Counts'!$P:$P, 'Bucket Counts'!$D:$D, "*" &amp; R$2 &amp; "*", 'Bucket Counts'!$A:$A, "="&amp;$A17))</f>
        <v>0</v>
      </c>
      <c r="S17" s="398">
        <f>R15+SUM(Q15:Q17)</f>
        <v>178200</v>
      </c>
      <c r="T17" s="17">
        <f>SUMIFS(Collection!$O:$O, Collection!$B:$B, "*" &amp; T$2 &amp; "*", Collection!$A:$A, "="&amp;$A17)</f>
        <v>0</v>
      </c>
      <c r="U17" s="17">
        <f>(SUMIFS('Bucket Counts'!$P:$P, 'Bucket Counts'!$D:$D, "*" &amp; U$2 &amp; "*", 'Bucket Counts'!$A:$A, "="&amp;$A17))</f>
        <v>0</v>
      </c>
      <c r="V17" s="398">
        <f>U15+SUM(T15:T17)</f>
        <v>19733.333333333336</v>
      </c>
      <c r="W17" s="17">
        <f>SUMIFS(Collection!$O:$O, Collection!$B:$B, "*" &amp; W$2 &amp; "*", Collection!$A:$A, "="&amp;$A17)</f>
        <v>750</v>
      </c>
      <c r="X17" s="17">
        <f>(SUMIFS('Bucket Counts'!$P:$P, 'Bucket Counts'!$D:$D, "*" &amp; X$2 &amp; "*", 'Bucket Counts'!$A:$A, "="&amp;$A17))</f>
        <v>0</v>
      </c>
      <c r="Y17" s="398">
        <f>X15+SUM(W15:W17)</f>
        <v>140483.33333333331</v>
      </c>
      <c r="Z17" s="17">
        <f>SUMIFS(Collection!$O:$O, Collection!$B:$B, "*" &amp; Z$2 &amp; "*", Collection!$A:$A, "="&amp;$A17)</f>
        <v>0</v>
      </c>
      <c r="AA17" s="17">
        <f>(SUMIFS('Bucket Counts'!$P:$P, 'Bucket Counts'!$D:$D, "*" &amp; AA$2 &amp; "*", 'Bucket Counts'!$A:$A, "="&amp;$A17))</f>
        <v>0</v>
      </c>
      <c r="AB17" s="398">
        <f>AA15+SUM(Z15:Z17)</f>
        <v>133066.66666666666</v>
      </c>
      <c r="AC17" s="17">
        <f>SUMIFS(Collection!$O:$O, Collection!$B:$B, "*" &amp; AC$2 &amp; "*", Collection!$A:$A, "="&amp;$A17)</f>
        <v>0</v>
      </c>
      <c r="AD17" s="17">
        <f>(SUMIFS('Bucket Counts'!$P:$P, 'Bucket Counts'!$D:$D, "*" &amp; AD$2 &amp; "*", 'Bucket Counts'!$A:$A, "="&amp;$A17))</f>
        <v>0</v>
      </c>
      <c r="AE17" s="398">
        <f>AD15+SUM(AC15:AC17)</f>
        <v>96533.333333333343</v>
      </c>
      <c r="AF17" s="17">
        <f>SUMIFS(Collection!$O:$O, Collection!$B:$B, "*" &amp; AF$2 &amp; "*", Collection!$A:$A, "="&amp;$A17)</f>
        <v>0</v>
      </c>
      <c r="AG17" s="17">
        <f>(SUMIFS('Bucket Counts'!$P:$P, 'Bucket Counts'!$D:$D, "*" &amp; AG$2 &amp; "*", 'Bucket Counts'!$A:$A, "="&amp;$A17))</f>
        <v>0</v>
      </c>
      <c r="AH17" s="398">
        <f>AG15+SUM(AF15:AF17)</f>
        <v>0</v>
      </c>
      <c r="AI17" s="17">
        <f>SUMIFS(Collection!$O:$O, Collection!$B:$B, "*" &amp; AI$2 &amp; "*", Collection!$A:$A, "="&amp;$A17)</f>
        <v>0</v>
      </c>
      <c r="AJ17" s="17">
        <f>(SUMIFS('Bucket Counts'!$P:$P, 'Bucket Counts'!$D:$D, "*" &amp; AJ$2 &amp; "*", 'Bucket Counts'!$A:$A, "="&amp;$A17))</f>
        <v>0</v>
      </c>
      <c r="AK17" s="398">
        <f>AJ15+SUM(AI15:AI17)</f>
        <v>0</v>
      </c>
      <c r="AL17" s="17">
        <f>SUMIFS(Collection!$O:$O, Collection!$B:$B, "*" &amp; AL$2 &amp; "*", Collection!$A:$A, "="&amp;$A17)</f>
        <v>40533.333333333328</v>
      </c>
      <c r="AM17" s="17">
        <f>(SUMIFS('Bucket Counts'!$P:$P, 'Bucket Counts'!$D:$D, "*" &amp; AM$2 &amp; "*", 'Bucket Counts'!$A:$A, "="&amp;$A17))</f>
        <v>0</v>
      </c>
      <c r="AN17" s="398">
        <f>AM15+SUM(AL15:AL17)</f>
        <v>114666.66666666667</v>
      </c>
      <c r="AO17" s="17">
        <f>SUMIFS(Collection!$O:$O, Collection!$B:$B, "*" &amp; AO$2 &amp; "*", Collection!$A:$A, "="&amp;$A17)</f>
        <v>0</v>
      </c>
      <c r="AP17" s="17">
        <f>(SUMIFS('Bucket Counts'!$P:$P, 'Bucket Counts'!$D:$D, "*" &amp; AP$2 &amp; "*", 'Bucket Counts'!$A:$A, "="&amp;$A17))</f>
        <v>0</v>
      </c>
      <c r="AQ17" s="398">
        <f>AP15+SUM(AO15:AO17)</f>
        <v>69866.666666666657</v>
      </c>
      <c r="AR17" s="17">
        <f>SUMIFS(Collection!$O:$O, Collection!$B:$B, "*" &amp; AR$2 &amp; "*", Collection!$A:$A, "="&amp;$A17)</f>
        <v>49866.666666666672</v>
      </c>
      <c r="AS17" s="17">
        <f>(SUMIFS('Bucket Counts'!$P:$P, 'Bucket Counts'!$D:$D, "*" &amp; AS$2 &amp; "*", 'Bucket Counts'!$A:$A, "="&amp;$A17))</f>
        <v>0</v>
      </c>
      <c r="AT17" s="398">
        <f>AS15+SUM(AR15:AR17)</f>
        <v>67466.666666666672</v>
      </c>
      <c r="AU17" s="17">
        <f>SUMIFS(Collection!$O:$O, Collection!$B:$B, "*" &amp; AU$2 &amp; "*", Collection!$A:$A, "="&amp;$A17)</f>
        <v>0</v>
      </c>
      <c r="AV17" s="17">
        <f>(SUMIFS('Bucket Counts'!$P:$P, 'Bucket Counts'!$D:$D, "*" &amp; AV$2 &amp; "*", 'Bucket Counts'!$A:$A, "="&amp;$A17))</f>
        <v>0</v>
      </c>
      <c r="AW17" s="398">
        <f>AV15+SUM(AU15:AU17)</f>
        <v>83200</v>
      </c>
    </row>
    <row r="18" spans="1:49" s="390" customFormat="1">
      <c r="A18" s="16">
        <v>42888</v>
      </c>
      <c r="B18" s="397">
        <f>SUMIFS(Collection!$O:$O, Collection!$B:$B, "*" &amp; B$2 &amp; "*", Collection!$A:$A, "="&amp;$A18)</f>
        <v>0</v>
      </c>
      <c r="C18" s="118">
        <f>(SUMIFS('Bucket Counts'!$P:$P, 'Bucket Counts'!$D:$D, "*" &amp; C$2 &amp; "*", 'Bucket Counts'!$A:$A, "="&amp;$A18))</f>
        <v>0</v>
      </c>
      <c r="D18" s="398">
        <f>C15+SUM(B15:B18)</f>
        <v>34666.666666666672</v>
      </c>
      <c r="E18" s="397">
        <f>SUMIFS(Collection!$O:$O, Collection!$B:$B, "*" &amp; E$2 &amp; "*", Collection!$A:$A, "="&amp;$A18)</f>
        <v>0</v>
      </c>
      <c r="F18" s="118">
        <f>(SUMIFS('Bucket Counts'!$P:$P, 'Bucket Counts'!$D:$D, "*" &amp; F$2 &amp; "*", 'Bucket Counts'!$A:$A, "="&amp;$A18))</f>
        <v>0</v>
      </c>
      <c r="G18" s="398">
        <f>F15+SUM(E15:E18)</f>
        <v>56400</v>
      </c>
      <c r="H18" s="397">
        <f>SUMIFS(Collection!$O:$O, Collection!$B:$B, "*" &amp; H$2 &amp; "*", Collection!$A:$A, "="&amp;$A18)</f>
        <v>0</v>
      </c>
      <c r="I18" s="118">
        <f>(SUMIFS('Bucket Counts'!$P:$P, 'Bucket Counts'!$D:$D, "*" &amp; I$2 &amp; "*", 'Bucket Counts'!$A:$A, "="&amp;$A18))</f>
        <v>0</v>
      </c>
      <c r="J18" s="398">
        <f>I15+SUM(H15:H18)</f>
        <v>38133.333333333336</v>
      </c>
      <c r="K18" s="17">
        <f>SUMIFS(Collection!$O:$O, Collection!$B:$B, "*" &amp; K$2 &amp; "*", Collection!$A:$A, "="&amp;$A18)</f>
        <v>0</v>
      </c>
      <c r="L18" s="17">
        <f>(SUMIFS('Bucket Counts'!$P:$P, 'Bucket Counts'!$D:$D, "*" &amp; L$2 &amp; "*", 'Bucket Counts'!$A:$A, "="&amp;$A18))</f>
        <v>0</v>
      </c>
      <c r="M18" s="398">
        <f>L15+SUM(K15:K18)</f>
        <v>35200</v>
      </c>
      <c r="N18" s="17">
        <f>SUMIFS(Collection!$O:$O, Collection!$B:$B, "*" &amp; N$2 &amp; "*", Collection!$A:$A, "="&amp;$A18)</f>
        <v>0</v>
      </c>
      <c r="O18" s="17">
        <f>(SUMIFS('Bucket Counts'!$P:$P, 'Bucket Counts'!$D:$D, "*" &amp; O$2 &amp; "*", 'Bucket Counts'!$A:$A, "="&amp;$A18))</f>
        <v>0</v>
      </c>
      <c r="P18" s="398">
        <f>O15+SUM(N15:N18)</f>
        <v>111766.66666666667</v>
      </c>
      <c r="Q18" s="17">
        <f>SUMIFS(Collection!$O:$O, Collection!$B:$B, "*" &amp; Q$2 &amp; "*", Collection!$A:$A, "="&amp;$A18)</f>
        <v>0</v>
      </c>
      <c r="R18" s="17">
        <f>(SUMIFS('Bucket Counts'!$P:$P, 'Bucket Counts'!$D:$D, "*" &amp; R$2 &amp; "*", 'Bucket Counts'!$A:$A, "="&amp;$A18))</f>
        <v>0</v>
      </c>
      <c r="S18" s="398">
        <f>R15+SUM(Q15:Q18)</f>
        <v>178200</v>
      </c>
      <c r="T18" s="17">
        <f>SUMIFS(Collection!$O:$O, Collection!$B:$B, "*" &amp; T$2 &amp; "*", Collection!$A:$A, "="&amp;$A18)</f>
        <v>0</v>
      </c>
      <c r="U18" s="17">
        <f>(SUMIFS('Bucket Counts'!$P:$P, 'Bucket Counts'!$D:$D, "*" &amp; U$2 &amp; "*", 'Bucket Counts'!$A:$A, "="&amp;$A18))</f>
        <v>0</v>
      </c>
      <c r="V18" s="398">
        <f>U15+SUM(T15:T18)</f>
        <v>19733.333333333336</v>
      </c>
      <c r="W18" s="17">
        <f>SUMIFS(Collection!$O:$O, Collection!$B:$B, "*" &amp; W$2 &amp; "*", Collection!$A:$A, "="&amp;$A18)</f>
        <v>0</v>
      </c>
      <c r="X18" s="17">
        <f>(SUMIFS('Bucket Counts'!$P:$P, 'Bucket Counts'!$D:$D, "*" &amp; X$2 &amp; "*", 'Bucket Counts'!$A:$A, "="&amp;$A18))</f>
        <v>0</v>
      </c>
      <c r="Y18" s="398">
        <f>X15+SUM(W15:W18)</f>
        <v>140483.33333333331</v>
      </c>
      <c r="Z18" s="17">
        <f>SUMIFS(Collection!$O:$O, Collection!$B:$B, "*" &amp; Z$2 &amp; "*", Collection!$A:$A, "="&amp;$A18)</f>
        <v>0</v>
      </c>
      <c r="AA18" s="17">
        <f>(SUMIFS('Bucket Counts'!$P:$P, 'Bucket Counts'!$D:$D, "*" &amp; AA$2 &amp; "*", 'Bucket Counts'!$A:$A, "="&amp;$A18))</f>
        <v>0</v>
      </c>
      <c r="AB18" s="398">
        <f>AA15+SUM(Z15:Z18)</f>
        <v>133066.66666666666</v>
      </c>
      <c r="AC18" s="17">
        <f>SUMIFS(Collection!$O:$O, Collection!$B:$B, "*" &amp; AC$2 &amp; "*", Collection!$A:$A, "="&amp;$A18)</f>
        <v>0</v>
      </c>
      <c r="AD18" s="17">
        <f>(SUMIFS('Bucket Counts'!$P:$P, 'Bucket Counts'!$D:$D, "*" &amp; AD$2 &amp; "*", 'Bucket Counts'!$A:$A, "="&amp;$A18))</f>
        <v>0</v>
      </c>
      <c r="AE18" s="398">
        <f>AD15+SUM(AC15:AC18)</f>
        <v>96533.333333333343</v>
      </c>
      <c r="AF18" s="17">
        <f>SUMIFS(Collection!$O:$O, Collection!$B:$B, "*" &amp; AF$2 &amp; "*", Collection!$A:$A, "="&amp;$A18)</f>
        <v>0</v>
      </c>
      <c r="AG18" s="17">
        <f>(SUMIFS('Bucket Counts'!$P:$P, 'Bucket Counts'!$D:$D, "*" &amp; AG$2 &amp; "*", 'Bucket Counts'!$A:$A, "="&amp;$A18))</f>
        <v>0</v>
      </c>
      <c r="AH18" s="398">
        <f>AG15+SUM(AF15:AF18)</f>
        <v>0</v>
      </c>
      <c r="AI18" s="17">
        <f>SUMIFS(Collection!$O:$O, Collection!$B:$B, "*" &amp; AI$2 &amp; "*", Collection!$A:$A, "="&amp;$A18)</f>
        <v>0</v>
      </c>
      <c r="AJ18" s="17">
        <f>(SUMIFS('Bucket Counts'!$P:$P, 'Bucket Counts'!$D:$D, "*" &amp; AJ$2 &amp; "*", 'Bucket Counts'!$A:$A, "="&amp;$A18))</f>
        <v>0</v>
      </c>
      <c r="AK18" s="398">
        <f>AJ15+SUM(AI15:AI18)</f>
        <v>0</v>
      </c>
      <c r="AL18" s="17">
        <f>SUMIFS(Collection!$O:$O, Collection!$B:$B, "*" &amp; AL$2 &amp; "*", Collection!$A:$A, "="&amp;$A18)</f>
        <v>0</v>
      </c>
      <c r="AM18" s="17">
        <f>(SUMIFS('Bucket Counts'!$P:$P, 'Bucket Counts'!$D:$D, "*" &amp; AM$2 &amp; "*", 'Bucket Counts'!$A:$A, "="&amp;$A18))</f>
        <v>0</v>
      </c>
      <c r="AN18" s="398">
        <f>AM15+SUM(AL15:AL18)</f>
        <v>114666.66666666667</v>
      </c>
      <c r="AO18" s="17">
        <f>SUMIFS(Collection!$O:$O, Collection!$B:$B, "*" &amp; AO$2 &amp; "*", Collection!$A:$A, "="&amp;$A18)</f>
        <v>0</v>
      </c>
      <c r="AP18" s="17">
        <f>(SUMIFS('Bucket Counts'!$P:$P, 'Bucket Counts'!$D:$D, "*" &amp; AP$2 &amp; "*", 'Bucket Counts'!$A:$A, "="&amp;$A18))</f>
        <v>0</v>
      </c>
      <c r="AQ18" s="398">
        <f>AP15+SUM(AO15:AO18)</f>
        <v>69866.666666666657</v>
      </c>
      <c r="AR18" s="17">
        <f>SUMIFS(Collection!$O:$O, Collection!$B:$B, "*" &amp; AR$2 &amp; "*", Collection!$A:$A, "="&amp;$A18)</f>
        <v>0</v>
      </c>
      <c r="AS18" s="17">
        <f>(SUMIFS('Bucket Counts'!$P:$P, 'Bucket Counts'!$D:$D, "*" &amp; AS$2 &amp; "*", 'Bucket Counts'!$A:$A, "="&amp;$A18))</f>
        <v>0</v>
      </c>
      <c r="AT18" s="398">
        <f>AS15+SUM(AR15:AR18)</f>
        <v>67466.666666666672</v>
      </c>
      <c r="AU18" s="17">
        <f>SUMIFS(Collection!$O:$O, Collection!$B:$B, "*" &amp; AU$2 &amp; "*", Collection!$A:$A, "="&amp;$A18)</f>
        <v>0</v>
      </c>
      <c r="AV18" s="17">
        <f>(SUMIFS('Bucket Counts'!$P:$P, 'Bucket Counts'!$D:$D, "*" &amp; AV$2 &amp; "*", 'Bucket Counts'!$A:$A, "="&amp;$A18))</f>
        <v>0</v>
      </c>
      <c r="AW18" s="398">
        <f>AV15+SUM(AU15:AU18)</f>
        <v>83200</v>
      </c>
    </row>
    <row r="19" spans="1:49" s="390" customFormat="1">
      <c r="A19" s="16">
        <v>42889</v>
      </c>
      <c r="B19" s="397">
        <f>SUMIFS(Collection!$O:$O, Collection!$B:$B, "*" &amp; B$2 &amp; "*", Collection!$A:$A, "="&amp;$A19)</f>
        <v>58726.666666666672</v>
      </c>
      <c r="C19" s="118">
        <f>(SUMIFS('Bucket Counts'!$P:$P, 'Bucket Counts'!$D:$D, "*" &amp; C$2 &amp; "*", 'Bucket Counts'!$A:$A, "="&amp;$A19))</f>
        <v>0</v>
      </c>
      <c r="D19" s="398">
        <f>C15+SUM(B15:B19)</f>
        <v>93393.333333333343</v>
      </c>
      <c r="E19" s="397">
        <f>SUMIFS(Collection!$O:$O, Collection!$B:$B, "*" &amp; E$2 &amp; "*", Collection!$A:$A, "="&amp;$A19)</f>
        <v>51333.333333333328</v>
      </c>
      <c r="F19" s="118">
        <f>(SUMIFS('Bucket Counts'!$P:$P, 'Bucket Counts'!$D:$D, "*" &amp; F$2 &amp; "*", 'Bucket Counts'!$A:$A, "="&amp;$A19))</f>
        <v>0</v>
      </c>
      <c r="G19" s="398">
        <f>F15+SUM(E15:E19)</f>
        <v>107733.33333333333</v>
      </c>
      <c r="H19" s="397">
        <f>SUMIFS(Collection!$O:$O, Collection!$B:$B, "*" &amp; H$2 &amp; "*", Collection!$A:$A, "="&amp;$A19)</f>
        <v>0</v>
      </c>
      <c r="I19" s="118">
        <f>(SUMIFS('Bucket Counts'!$P:$P, 'Bucket Counts'!$D:$D, "*" &amp; I$2 &amp; "*", 'Bucket Counts'!$A:$A, "="&amp;$A19))</f>
        <v>0</v>
      </c>
      <c r="J19" s="398">
        <f>I15+SUM(H15:H19)</f>
        <v>38133.333333333336</v>
      </c>
      <c r="K19" s="17">
        <f>SUMIFS(Collection!$O:$O, Collection!$B:$B, "*" &amp; K$2 &amp; "*", Collection!$A:$A, "="&amp;$A19)</f>
        <v>0</v>
      </c>
      <c r="L19" s="17">
        <f>(SUMIFS('Bucket Counts'!$P:$P, 'Bucket Counts'!$D:$D, "*" &amp; L$2 &amp; "*", 'Bucket Counts'!$A:$A, "="&amp;$A19))</f>
        <v>0</v>
      </c>
      <c r="M19" s="398">
        <f>L15+SUM(K15:K19)</f>
        <v>35200</v>
      </c>
      <c r="N19" s="17">
        <f>SUMIFS(Collection!$O:$O, Collection!$B:$B, "*" &amp; N$2 &amp; "*", Collection!$A:$A, "="&amp;$A19)</f>
        <v>152093.33333333334</v>
      </c>
      <c r="O19" s="17">
        <f>(SUMIFS('Bucket Counts'!$P:$P, 'Bucket Counts'!$D:$D, "*" &amp; O$2 &amp; "*", 'Bucket Counts'!$A:$A, "="&amp;$A19))</f>
        <v>0</v>
      </c>
      <c r="P19" s="398">
        <f>O15+SUM(N15:N19)</f>
        <v>263860</v>
      </c>
      <c r="Q19" s="17">
        <f>SUMIFS(Collection!$O:$O, Collection!$B:$B, "*" &amp; Q$2 &amp; "*", Collection!$A:$A, "="&amp;$A19)</f>
        <v>0</v>
      </c>
      <c r="R19" s="17">
        <f>(SUMIFS('Bucket Counts'!$P:$P, 'Bucket Counts'!$D:$D, "*" &amp; R$2 &amp; "*", 'Bucket Counts'!$A:$A, "="&amp;$A19))</f>
        <v>0</v>
      </c>
      <c r="S19" s="398">
        <f>R15+SUM(Q15:Q19)</f>
        <v>178200</v>
      </c>
      <c r="T19" s="17">
        <f>SUMIFS(Collection!$O:$O, Collection!$B:$B, "*" &amp; T$2 &amp; "*", Collection!$A:$A, "="&amp;$A19)</f>
        <v>57416.666666666664</v>
      </c>
      <c r="U19" s="17">
        <f>(SUMIFS('Bucket Counts'!$P:$P, 'Bucket Counts'!$D:$D, "*" &amp; U$2 &amp; "*", 'Bucket Counts'!$A:$A, "="&amp;$A19))</f>
        <v>0</v>
      </c>
      <c r="V19" s="398">
        <f>U15+SUM(T15:T19)</f>
        <v>77150</v>
      </c>
      <c r="W19" s="17">
        <f>SUMIFS(Collection!$O:$O, Collection!$B:$B, "*" &amp; W$2 &amp; "*", Collection!$A:$A, "="&amp;$A19)</f>
        <v>0</v>
      </c>
      <c r="X19" s="17">
        <f>(SUMIFS('Bucket Counts'!$P:$P, 'Bucket Counts'!$D:$D, "*" &amp; X$2 &amp; "*", 'Bucket Counts'!$A:$A, "="&amp;$A19))</f>
        <v>0</v>
      </c>
      <c r="Y19" s="398">
        <f>X15+SUM(W15:W19)</f>
        <v>140483.33333333331</v>
      </c>
      <c r="Z19" s="17">
        <f>SUMIFS(Collection!$O:$O, Collection!$B:$B, "*" &amp; Z$2 &amp; "*", Collection!$A:$A, "="&amp;$A19)</f>
        <v>0</v>
      </c>
      <c r="AA19" s="17">
        <f>(SUMIFS('Bucket Counts'!$P:$P, 'Bucket Counts'!$D:$D, "*" &amp; AA$2 &amp; "*", 'Bucket Counts'!$A:$A, "="&amp;$A19))</f>
        <v>0</v>
      </c>
      <c r="AB19" s="398">
        <f>AA15+SUM(Z15:Z19)</f>
        <v>133066.66666666666</v>
      </c>
      <c r="AC19" s="17">
        <f>SUMIFS(Collection!$O:$O, Collection!$B:$B, "*" &amp; AC$2 &amp; "*", Collection!$A:$A, "="&amp;$A19)</f>
        <v>0</v>
      </c>
      <c r="AD19" s="17">
        <f>(SUMIFS('Bucket Counts'!$P:$P, 'Bucket Counts'!$D:$D, "*" &amp; AD$2 &amp; "*", 'Bucket Counts'!$A:$A, "="&amp;$A19))</f>
        <v>0</v>
      </c>
      <c r="AE19" s="398">
        <f>AD15+SUM(AC15:AC19)</f>
        <v>96533.333333333343</v>
      </c>
      <c r="AF19" s="17">
        <f>SUMIFS(Collection!$O:$O, Collection!$B:$B, "*" &amp; AF$2 &amp; "*", Collection!$A:$A, "="&amp;$A19)</f>
        <v>0</v>
      </c>
      <c r="AG19" s="17">
        <f>(SUMIFS('Bucket Counts'!$P:$P, 'Bucket Counts'!$D:$D, "*" &amp; AG$2 &amp; "*", 'Bucket Counts'!$A:$A, "="&amp;$A19))</f>
        <v>0</v>
      </c>
      <c r="AH19" s="398">
        <f>AG15+SUM(AF15:AF19)</f>
        <v>0</v>
      </c>
      <c r="AI19" s="17">
        <f>SUMIFS(Collection!$O:$O, Collection!$B:$B, "*" &amp; AI$2 &amp; "*", Collection!$A:$A, "="&amp;$A19)</f>
        <v>0</v>
      </c>
      <c r="AJ19" s="17">
        <f>(SUMIFS('Bucket Counts'!$P:$P, 'Bucket Counts'!$D:$D, "*" &amp; AJ$2 &amp; "*", 'Bucket Counts'!$A:$A, "="&amp;$A19))</f>
        <v>0</v>
      </c>
      <c r="AK19" s="398">
        <f>AJ15+SUM(AI15:AI19)</f>
        <v>0</v>
      </c>
      <c r="AL19" s="17">
        <f>SUMIFS(Collection!$O:$O, Collection!$B:$B, "*" &amp; AL$2 &amp; "*", Collection!$A:$A, "="&amp;$A19)</f>
        <v>50266.666666666664</v>
      </c>
      <c r="AM19" s="17">
        <f>(SUMIFS('Bucket Counts'!$P:$P, 'Bucket Counts'!$D:$D, "*" &amp; AM$2 &amp; "*", 'Bucket Counts'!$A:$A, "="&amp;$A19))</f>
        <v>0</v>
      </c>
      <c r="AN19" s="398">
        <f>AM15+SUM(AL15:AL19)</f>
        <v>164933.33333333334</v>
      </c>
      <c r="AO19" s="17">
        <f>SUMIFS(Collection!$O:$O, Collection!$B:$B, "*" &amp; AO$2 &amp; "*", Collection!$A:$A, "="&amp;$A19)</f>
        <v>0</v>
      </c>
      <c r="AP19" s="17">
        <f>(SUMIFS('Bucket Counts'!$P:$P, 'Bucket Counts'!$D:$D, "*" &amp; AP$2 &amp; "*", 'Bucket Counts'!$A:$A, "="&amp;$A19))</f>
        <v>0</v>
      </c>
      <c r="AQ19" s="398">
        <f>AP15+SUM(AO15:AO19)</f>
        <v>69866.666666666657</v>
      </c>
      <c r="AR19" s="17">
        <f>SUMIFS(Collection!$O:$O, Collection!$B:$B, "*" &amp; AR$2 &amp; "*", Collection!$A:$A, "="&amp;$A19)</f>
        <v>52650</v>
      </c>
      <c r="AS19" s="17">
        <f>(SUMIFS('Bucket Counts'!$P:$P, 'Bucket Counts'!$D:$D, "*" &amp; AS$2 &amp; "*", 'Bucket Counts'!$A:$A, "="&amp;$A19))</f>
        <v>0</v>
      </c>
      <c r="AT19" s="398">
        <f>AS15+SUM(AR15:AR19)</f>
        <v>120116.66666666667</v>
      </c>
      <c r="AU19" s="17">
        <f>SUMIFS(Collection!$O:$O, Collection!$B:$B, "*" &amp; AU$2 &amp; "*", Collection!$A:$A, "="&amp;$A19)</f>
        <v>0</v>
      </c>
      <c r="AV19" s="17">
        <f>(SUMIFS('Bucket Counts'!$P:$P, 'Bucket Counts'!$D:$D, "*" &amp; AV$2 &amp; "*", 'Bucket Counts'!$A:$A, "="&amp;$A19))</f>
        <v>0</v>
      </c>
      <c r="AW19" s="398">
        <f>AV15+SUM(AU15:AU19)</f>
        <v>83200</v>
      </c>
    </row>
    <row r="20" spans="1:49" s="390" customFormat="1">
      <c r="A20" s="16">
        <v>42890</v>
      </c>
      <c r="B20" s="397">
        <f>SUMIFS(Collection!$O:$O, Collection!$B:$B, "*" &amp; B$2 &amp; "*", Collection!$A:$A, "="&amp;$A20)</f>
        <v>2933.333333333333</v>
      </c>
      <c r="C20" s="118">
        <f>(SUMIFS('Bucket Counts'!$P:$P, 'Bucket Counts'!$D:$D, "*" &amp; C$2 &amp; "*", 'Bucket Counts'!$A:$A, "="&amp;$A20))</f>
        <v>0</v>
      </c>
      <c r="D20" s="398">
        <f>C15+SUM(B15:B20)</f>
        <v>96326.666666666686</v>
      </c>
      <c r="E20" s="397">
        <f>SUMIFS(Collection!$O:$O, Collection!$B:$B, "*" &amp; E$2 &amp; "*", Collection!$A:$A, "="&amp;$A20)</f>
        <v>1200</v>
      </c>
      <c r="F20" s="118">
        <f>(SUMIFS('Bucket Counts'!$P:$P, 'Bucket Counts'!$D:$D, "*" &amp; F$2 &amp; "*", 'Bucket Counts'!$A:$A, "="&amp;$A20))</f>
        <v>0</v>
      </c>
      <c r="G20" s="398">
        <f>F15+SUM(E15:E20)</f>
        <v>108933.33333333333</v>
      </c>
      <c r="H20" s="397">
        <f>SUMIFS(Collection!$O:$O, Collection!$B:$B, "*" &amp; H$2 &amp; "*", Collection!$A:$A, "="&amp;$A20)</f>
        <v>0</v>
      </c>
      <c r="I20" s="118">
        <f>(SUMIFS('Bucket Counts'!$P:$P, 'Bucket Counts'!$D:$D, "*" &amp; I$2 &amp; "*", 'Bucket Counts'!$A:$A, "="&amp;$A20))</f>
        <v>0</v>
      </c>
      <c r="J20" s="398">
        <f>I15+SUM(H15:H20)</f>
        <v>38133.333333333336</v>
      </c>
      <c r="K20" s="17">
        <f>SUMIFS(Collection!$O:$O, Collection!$B:$B, "*" &amp; K$2 &amp; "*", Collection!$A:$A, "="&amp;$A20)</f>
        <v>0</v>
      </c>
      <c r="L20" s="17">
        <f>(SUMIFS('Bucket Counts'!$P:$P, 'Bucket Counts'!$D:$D, "*" &amp; L$2 &amp; "*", 'Bucket Counts'!$A:$A, "="&amp;$A20))</f>
        <v>0</v>
      </c>
      <c r="M20" s="398">
        <f>L15+SUM(K15:K20)</f>
        <v>35200</v>
      </c>
      <c r="N20" s="17">
        <f>SUMIFS(Collection!$O:$O, Collection!$B:$B, "*" &amp; N$2 &amp; "*", Collection!$A:$A, "="&amp;$A20)</f>
        <v>55166.666666666664</v>
      </c>
      <c r="O20" s="17">
        <f>(SUMIFS('Bucket Counts'!$P:$P, 'Bucket Counts'!$D:$D, "*" &amp; O$2 &amp; "*", 'Bucket Counts'!$A:$A, "="&amp;$A20))</f>
        <v>0</v>
      </c>
      <c r="P20" s="398">
        <f>O15+SUM(N15:N20)</f>
        <v>319026.66666666669</v>
      </c>
      <c r="Q20" s="17">
        <f>SUMIFS(Collection!$O:$O, Collection!$B:$B, "*" &amp; Q$2 &amp; "*", Collection!$A:$A, "="&amp;$A20)</f>
        <v>0</v>
      </c>
      <c r="R20" s="17">
        <f>(SUMIFS('Bucket Counts'!$P:$P, 'Bucket Counts'!$D:$D, "*" &amp; R$2 &amp; "*", 'Bucket Counts'!$A:$A, "="&amp;$A20))</f>
        <v>0</v>
      </c>
      <c r="S20" s="398">
        <f>R15+SUM(Q15:Q20)</f>
        <v>178200</v>
      </c>
      <c r="T20" s="17">
        <f>SUMIFS(Collection!$O:$O, Collection!$B:$B, "*" &amp; T$2 &amp; "*", Collection!$A:$A, "="&amp;$A20)</f>
        <v>0</v>
      </c>
      <c r="U20" s="17">
        <f>(SUMIFS('Bucket Counts'!$P:$P, 'Bucket Counts'!$D:$D, "*" &amp; U$2 &amp; "*", 'Bucket Counts'!$A:$A, "="&amp;$A20))</f>
        <v>0</v>
      </c>
      <c r="V20" s="398">
        <f>U15+SUM(T15:T20)</f>
        <v>77150</v>
      </c>
      <c r="W20" s="17">
        <f>SUMIFS(Collection!$O:$O, Collection!$B:$B, "*" &amp; W$2 &amp; "*", Collection!$A:$A, "="&amp;$A20)</f>
        <v>0</v>
      </c>
      <c r="X20" s="17">
        <f>(SUMIFS('Bucket Counts'!$P:$P, 'Bucket Counts'!$D:$D, "*" &amp; X$2 &amp; "*", 'Bucket Counts'!$A:$A, "="&amp;$A20))</f>
        <v>0</v>
      </c>
      <c r="Y20" s="398">
        <f>X15+SUM(W15:W20)</f>
        <v>140483.33333333331</v>
      </c>
      <c r="Z20" s="17">
        <f>SUMIFS(Collection!$O:$O, Collection!$B:$B, "*" &amp; Z$2 &amp; "*", Collection!$A:$A, "="&amp;$A20)</f>
        <v>0</v>
      </c>
      <c r="AA20" s="17">
        <f>(SUMIFS('Bucket Counts'!$P:$P, 'Bucket Counts'!$D:$D, "*" &amp; AA$2 &amp; "*", 'Bucket Counts'!$A:$A, "="&amp;$A20))</f>
        <v>0</v>
      </c>
      <c r="AB20" s="398">
        <f>AA15+SUM(Z15:Z20)</f>
        <v>133066.66666666666</v>
      </c>
      <c r="AC20" s="17">
        <f>SUMIFS(Collection!$O:$O, Collection!$B:$B, "*" &amp; AC$2 &amp; "*", Collection!$A:$A, "="&amp;$A20)</f>
        <v>0</v>
      </c>
      <c r="AD20" s="17">
        <f>(SUMIFS('Bucket Counts'!$P:$P, 'Bucket Counts'!$D:$D, "*" &amp; AD$2 &amp; "*", 'Bucket Counts'!$A:$A, "="&amp;$A20))</f>
        <v>0</v>
      </c>
      <c r="AE20" s="398">
        <f>AD15+SUM(AC15:AC20)</f>
        <v>96533.333333333343</v>
      </c>
      <c r="AF20" s="17">
        <f>SUMIFS(Collection!$O:$O, Collection!$B:$B, "*" &amp; AF$2 &amp; "*", Collection!$A:$A, "="&amp;$A20)</f>
        <v>0</v>
      </c>
      <c r="AG20" s="17">
        <f>(SUMIFS('Bucket Counts'!$P:$P, 'Bucket Counts'!$D:$D, "*" &amp; AG$2 &amp; "*", 'Bucket Counts'!$A:$A, "="&amp;$A20))</f>
        <v>0</v>
      </c>
      <c r="AH20" s="398">
        <f>AG15+SUM(AF15:AF20)</f>
        <v>0</v>
      </c>
      <c r="AI20" s="17">
        <f>SUMIFS(Collection!$O:$O, Collection!$B:$B, "*" &amp; AI$2 &amp; "*", Collection!$A:$A, "="&amp;$A20)</f>
        <v>0</v>
      </c>
      <c r="AJ20" s="17">
        <f>(SUMIFS('Bucket Counts'!$P:$P, 'Bucket Counts'!$D:$D, "*" &amp; AJ$2 &amp; "*", 'Bucket Counts'!$A:$A, "="&amp;$A20))</f>
        <v>0</v>
      </c>
      <c r="AK20" s="398">
        <f>AJ15+SUM(AI15:AI20)</f>
        <v>0</v>
      </c>
      <c r="AL20" s="17">
        <f>SUMIFS(Collection!$O:$O, Collection!$B:$B, "*" &amp; AL$2 &amp; "*", Collection!$A:$A, "="&amp;$A20)</f>
        <v>0</v>
      </c>
      <c r="AM20" s="17">
        <f>(SUMIFS('Bucket Counts'!$P:$P, 'Bucket Counts'!$D:$D, "*" &amp; AM$2 &amp; "*", 'Bucket Counts'!$A:$A, "="&amp;$A20))</f>
        <v>0</v>
      </c>
      <c r="AN20" s="398">
        <f>AM15+SUM(AL15:AL20)</f>
        <v>164933.33333333334</v>
      </c>
      <c r="AO20" s="17">
        <f>SUMIFS(Collection!$O:$O, Collection!$B:$B, "*" &amp; AO$2 &amp; "*", Collection!$A:$A, "="&amp;$A20)</f>
        <v>0</v>
      </c>
      <c r="AP20" s="17">
        <f>(SUMIFS('Bucket Counts'!$P:$P, 'Bucket Counts'!$D:$D, "*" &amp; AP$2 &amp; "*", 'Bucket Counts'!$A:$A, "="&amp;$A20))</f>
        <v>0</v>
      </c>
      <c r="AQ20" s="398">
        <f>AP15+SUM(AO15:AO20)</f>
        <v>69866.666666666657</v>
      </c>
      <c r="AR20" s="17">
        <f>SUMIFS(Collection!$O:$O, Collection!$B:$B, "*" &amp; AR$2 &amp; "*", Collection!$A:$A, "="&amp;$A20)</f>
        <v>0</v>
      </c>
      <c r="AS20" s="17">
        <f>(SUMIFS('Bucket Counts'!$P:$P, 'Bucket Counts'!$D:$D, "*" &amp; AS$2 &amp; "*", 'Bucket Counts'!$A:$A, "="&amp;$A20))</f>
        <v>0</v>
      </c>
      <c r="AT20" s="398">
        <f>AS15+SUM(AR15:AR20)</f>
        <v>120116.66666666667</v>
      </c>
      <c r="AU20" s="17">
        <f>SUMIFS(Collection!$O:$O, Collection!$B:$B, "*" &amp; AU$2 &amp; "*", Collection!$A:$A, "="&amp;$A20)</f>
        <v>0</v>
      </c>
      <c r="AV20" s="17">
        <f>(SUMIFS('Bucket Counts'!$P:$P, 'Bucket Counts'!$D:$D, "*" &amp; AV$2 &amp; "*", 'Bucket Counts'!$A:$A, "="&amp;$A20))</f>
        <v>0</v>
      </c>
      <c r="AW20" s="398">
        <f>AV15+SUM(AU15:AU20)</f>
        <v>83200</v>
      </c>
    </row>
    <row r="21" spans="1:49">
      <c r="A21" s="16">
        <v>42891</v>
      </c>
      <c r="B21" s="397">
        <f>SUMIFS(Collection!$O:$O, Collection!$B:$B, "*" &amp; B$2 &amp; "*", Collection!$A:$A, "="&amp;$A21)</f>
        <v>0</v>
      </c>
      <c r="C21" s="118">
        <f>(SUMIFS('Bucket Counts'!$P:$P, 'Bucket Counts'!$D:$D, "*" &amp; C$2 &amp; "*", 'Bucket Counts'!$A:$A, "="&amp;$A21))</f>
        <v>108943.33333333334</v>
      </c>
      <c r="D21" s="398">
        <f>C21+B21</f>
        <v>108943.33333333334</v>
      </c>
      <c r="E21" s="397">
        <f>SUMIFS(Collection!$O:$O, Collection!$B:$B, "*" &amp; E$2 &amp; "*", Collection!$A:$A, "="&amp;$A21)</f>
        <v>0</v>
      </c>
      <c r="F21" s="118">
        <f>(SUMIFS('Bucket Counts'!$P:$P, 'Bucket Counts'!$D:$D, "*" &amp; F$2 &amp; "*", 'Bucket Counts'!$A:$A, "="&amp;$A21))</f>
        <v>0</v>
      </c>
      <c r="G21" s="398">
        <f>F21+E21</f>
        <v>0</v>
      </c>
      <c r="H21" s="397">
        <f>SUMIFS(Collection!$O:$O, Collection!$B:$B, "*" &amp; H$2 &amp; "*", Collection!$A:$A, "="&amp;$A21)</f>
        <v>0</v>
      </c>
      <c r="I21" s="118">
        <f>(SUMIFS('Bucket Counts'!$P:$P, 'Bucket Counts'!$D:$D, "*" &amp; I$2 &amp; "*", 'Bucket Counts'!$A:$A, "="&amp;$A21))</f>
        <v>53308.333333333336</v>
      </c>
      <c r="J21" s="398">
        <f>I21+H21</f>
        <v>53308.333333333336</v>
      </c>
      <c r="K21" s="17">
        <f>SUMIFS(Collection!$O:$O, Collection!$B:$B, "*" &amp; K$2 &amp; "*", Collection!$A:$A, "="&amp;$A21)</f>
        <v>100000</v>
      </c>
      <c r="L21" s="17">
        <f>(SUMIFS('Bucket Counts'!$P:$P, 'Bucket Counts'!$D:$D, "*" &amp; L$2 &amp; "*", 'Bucket Counts'!$A:$A, "="&amp;$A21))</f>
        <v>7908.8888888888887</v>
      </c>
      <c r="M21" s="398">
        <f>L21+K21</f>
        <v>107908.88888888889</v>
      </c>
      <c r="N21" s="17">
        <f>SUMIFS(Collection!$O:$O, Collection!$B:$B, "*" &amp; N$2 &amp; "*", Collection!$A:$A, "="&amp;$A21)</f>
        <v>0</v>
      </c>
      <c r="O21" s="17">
        <f>(SUMIFS('Bucket Counts'!$P:$P, 'Bucket Counts'!$D:$D, "*" &amp; O$2 &amp; "*", 'Bucket Counts'!$A:$A, "="&amp;$A21))</f>
        <v>138919.99999999997</v>
      </c>
      <c r="P21" s="398">
        <f>O21+N21</f>
        <v>138919.99999999997</v>
      </c>
      <c r="Q21" s="17">
        <f>SUMIFS(Collection!$O:$O, Collection!$B:$B, "*" &amp; Q$2 &amp; "*", Collection!$A:$A, "="&amp;$A21)</f>
        <v>0</v>
      </c>
      <c r="R21" s="17">
        <f>(SUMIFS('Bucket Counts'!$P:$P, 'Bucket Counts'!$D:$D, "*" &amp; R$2 &amp; "*", 'Bucket Counts'!$A:$A, "="&amp;$A21))</f>
        <v>46304.722222222219</v>
      </c>
      <c r="S21" s="398">
        <f>R21+Q21</f>
        <v>46304.722222222219</v>
      </c>
      <c r="T21" s="17">
        <f>SUMIFS(Collection!$O:$O, Collection!$B:$B, "*" &amp; T$2 &amp; "*", Collection!$A:$A, "="&amp;$A21)</f>
        <v>105933.33333333334</v>
      </c>
      <c r="U21" s="17">
        <f>(SUMIFS('Bucket Counts'!$P:$P, 'Bucket Counts'!$D:$D, "*" &amp; U$2 &amp; "*", 'Bucket Counts'!$A:$A, "="&amp;$A21))</f>
        <v>39096.666666666664</v>
      </c>
      <c r="V21" s="398">
        <f>U21+T21</f>
        <v>145030</v>
      </c>
      <c r="W21" s="17">
        <f>SUMIFS(Collection!$O:$O, Collection!$B:$B, "*" &amp; W$2 &amp; "*", Collection!$A:$A, "="&amp;$A21)</f>
        <v>0</v>
      </c>
      <c r="X21" s="17">
        <f>(SUMIFS('Bucket Counts'!$P:$P, 'Bucket Counts'!$D:$D, "*" &amp; X$2 &amp; "*", 'Bucket Counts'!$A:$A, "="&amp;$A21))</f>
        <v>95347.222222222219</v>
      </c>
      <c r="Y21" s="398">
        <f>X21+W21</f>
        <v>95347.222222222219</v>
      </c>
      <c r="Z21" s="17">
        <f>SUMIFS(Collection!$O:$O, Collection!$B:$B, "*" &amp; Z$2 &amp; "*", Collection!$A:$A, "="&amp;$A21)</f>
        <v>0</v>
      </c>
      <c r="AA21" s="17">
        <f>(SUMIFS('Bucket Counts'!$P:$P, 'Bucket Counts'!$D:$D, "*" &amp; AA$2 &amp; "*", 'Bucket Counts'!$A:$A, "="&amp;$A21))</f>
        <v>88226.666666666672</v>
      </c>
      <c r="AB21" s="398">
        <f>AA21+Z21</f>
        <v>88226.666666666672</v>
      </c>
      <c r="AC21" s="17">
        <f>SUMIFS(Collection!$O:$O, Collection!$B:$B, "*" &amp; AC$2 &amp; "*", Collection!$A:$A, "="&amp;$A21)</f>
        <v>0</v>
      </c>
      <c r="AD21" s="17">
        <f>(SUMIFS('Bucket Counts'!$P:$P, 'Bucket Counts'!$D:$D, "*" &amp; AD$2 &amp; "*", 'Bucket Counts'!$A:$A, "="&amp;$A21))</f>
        <v>70563.333333333328</v>
      </c>
      <c r="AE21" s="398">
        <f>AD21+AC21</f>
        <v>70563.333333333328</v>
      </c>
      <c r="AF21" s="17">
        <f>SUMIFS(Collection!$O:$O, Collection!$B:$B, "*" &amp; AF$2 &amp; "*", Collection!$A:$A, "="&amp;$A21)</f>
        <v>0</v>
      </c>
      <c r="AG21" s="17">
        <f>(SUMIFS('Bucket Counts'!$P:$P, 'Bucket Counts'!$D:$D, "*" &amp; AG$2 &amp; "*", 'Bucket Counts'!$A:$A, "="&amp;$A21))</f>
        <v>0</v>
      </c>
      <c r="AH21" s="398">
        <f>AG21+AF21</f>
        <v>0</v>
      </c>
      <c r="AI21" s="17">
        <f>SUMIFS(Collection!$O:$O, Collection!$B:$B, "*" &amp; AI$2 &amp; "*", Collection!$A:$A, "="&amp;$A21)</f>
        <v>0</v>
      </c>
      <c r="AJ21" s="17">
        <f>(SUMIFS('Bucket Counts'!$P:$P, 'Bucket Counts'!$D:$D, "*" &amp; AJ$2 &amp; "*", 'Bucket Counts'!$A:$A, "="&amp;$A21))</f>
        <v>0</v>
      </c>
      <c r="AK21" s="398">
        <f>AJ21+AI21</f>
        <v>0</v>
      </c>
      <c r="AL21" s="17">
        <f>SUMIFS(Collection!$O:$O, Collection!$B:$B, "*" &amp; AL$2 &amp; "*", Collection!$A:$A, "="&amp;$A21)</f>
        <v>0</v>
      </c>
      <c r="AM21" s="17">
        <f>(SUMIFS('Bucket Counts'!$P:$P, 'Bucket Counts'!$D:$D, "*" &amp; AM$2 &amp; "*", 'Bucket Counts'!$A:$A, "="&amp;$A21))</f>
        <v>130033.33333333333</v>
      </c>
      <c r="AN21" s="398">
        <f>AM21+AL21</f>
        <v>130033.33333333333</v>
      </c>
      <c r="AO21" s="17">
        <f>SUMIFS(Collection!$O:$O, Collection!$B:$B, "*" &amp; AO$2 &amp; "*", Collection!$A:$A, "="&amp;$A21)</f>
        <v>0</v>
      </c>
      <c r="AP21" s="17">
        <f>(SUMIFS('Bucket Counts'!$P:$P, 'Bucket Counts'!$D:$D, "*" &amp; AP$2 &amp; "*", 'Bucket Counts'!$A:$A, "="&amp;$A21))</f>
        <v>96953.333333333314</v>
      </c>
      <c r="AQ21" s="398">
        <f>AP21+AO21</f>
        <v>96953.333333333314</v>
      </c>
      <c r="AR21" s="17">
        <f>SUMIFS(Collection!$O:$O, Collection!$B:$B, "*" &amp; AR$2 &amp; "*", Collection!$A:$A, "="&amp;$A21)</f>
        <v>0</v>
      </c>
      <c r="AS21" s="17">
        <f>(SUMIFS('Bucket Counts'!$P:$P, 'Bucket Counts'!$D:$D, "*" &amp; AS$2 &amp; "*", 'Bucket Counts'!$A:$A, "="&amp;$A21))</f>
        <v>64275.555555555562</v>
      </c>
      <c r="AT21" s="398">
        <f>AS21+AR21</f>
        <v>64275.555555555562</v>
      </c>
      <c r="AU21" s="17">
        <f>SUMIFS(Collection!$O:$O, Collection!$B:$B, "*" &amp; AU$2 &amp; "*", Collection!$A:$A, "="&amp;$A21)</f>
        <v>0</v>
      </c>
      <c r="AV21" s="17">
        <f>(SUMIFS('Bucket Counts'!$P:$P, 'Bucket Counts'!$D:$D, "*" &amp; AV$2 &amp; "*", 'Bucket Counts'!$A:$A, "="&amp;$A21))</f>
        <v>2175</v>
      </c>
      <c r="AW21" s="398">
        <f>AV21+AU21</f>
        <v>2175</v>
      </c>
    </row>
    <row r="22" spans="1:49">
      <c r="A22" s="16">
        <f>1+A21</f>
        <v>42892</v>
      </c>
      <c r="B22" s="397">
        <f>SUMIFS(Collection!$O:$O, Collection!$B:$B, "*" &amp; B$2 &amp; "*", Collection!$A:$A, "="&amp;$A22)</f>
        <v>0</v>
      </c>
      <c r="C22" s="118">
        <f>(SUMIFS('Bucket Counts'!$P:$P, 'Bucket Counts'!$D:$D, "*" &amp; C$2 &amp; "*", 'Bucket Counts'!$A:$A, "="&amp;$A22))</f>
        <v>0</v>
      </c>
      <c r="D22" s="398">
        <f>C21+SUM(B21)</f>
        <v>108943.33333333334</v>
      </c>
      <c r="E22" s="397">
        <f>SUMIFS(Collection!$O:$O, Collection!$B:$B, "*" &amp; E$2 &amp; "*", Collection!$A:$A, "="&amp;$A22)</f>
        <v>0</v>
      </c>
      <c r="F22" s="118">
        <f>(SUMIFS('Bucket Counts'!$P:$P, 'Bucket Counts'!$D:$D, "*" &amp; F$2 &amp; "*", 'Bucket Counts'!$A:$A, "="&amp;$A22))</f>
        <v>0</v>
      </c>
      <c r="G22" s="398">
        <f>F21+SUM(E21)</f>
        <v>0</v>
      </c>
      <c r="H22" s="397">
        <f>SUMIFS(Collection!$O:$O, Collection!$B:$B, "*" &amp; H$2 &amp; "*", Collection!$A:$A, "="&amp;$A22)</f>
        <v>0</v>
      </c>
      <c r="I22" s="118">
        <f>(SUMIFS('Bucket Counts'!$P:$P, 'Bucket Counts'!$D:$D, "*" &amp; I$2 &amp; "*", 'Bucket Counts'!$A:$A, "="&amp;$A22))</f>
        <v>0</v>
      </c>
      <c r="J22" s="398">
        <f>I21+SUM(H21)</f>
        <v>53308.333333333336</v>
      </c>
      <c r="K22" s="17">
        <f>SUMIFS(Collection!$O:$O, Collection!$B:$B, "*" &amp; K$2 &amp; "*", Collection!$A:$A, "="&amp;$A22)</f>
        <v>39386.666666666664</v>
      </c>
      <c r="L22" s="17">
        <f>(SUMIFS('Bucket Counts'!$P:$P, 'Bucket Counts'!$D:$D, "*" &amp; L$2 &amp; "*", 'Bucket Counts'!$A:$A, "="&amp;$A22))</f>
        <v>0</v>
      </c>
      <c r="M22" s="398">
        <f>L21+SUM(K21:K22)</f>
        <v>147295.55555555553</v>
      </c>
      <c r="N22" s="17">
        <f>SUMIFS(Collection!$O:$O, Collection!$B:$B, "*" &amp; N$2 &amp; "*", Collection!$A:$A, "="&amp;$A22)</f>
        <v>0</v>
      </c>
      <c r="O22" s="17">
        <f>(SUMIFS('Bucket Counts'!$P:$P, 'Bucket Counts'!$D:$D, "*" &amp; O$2 &amp; "*", 'Bucket Counts'!$A:$A, "="&amp;$A22))</f>
        <v>0</v>
      </c>
      <c r="P22" s="398">
        <f>O21+SUM(N21:N22)</f>
        <v>138919.99999999997</v>
      </c>
      <c r="Q22" s="17">
        <f>SUMIFS(Collection!$O:$O, Collection!$B:$B, "*" &amp; Q$2 &amp; "*", Collection!$A:$A, "="&amp;$A22)</f>
        <v>0</v>
      </c>
      <c r="R22" s="17">
        <f>(SUMIFS('Bucket Counts'!$P:$P, 'Bucket Counts'!$D:$D, "*" &amp; R$2 &amp; "*", 'Bucket Counts'!$A:$A, "="&amp;$A22))</f>
        <v>0</v>
      </c>
      <c r="S22" s="398">
        <f>R21+SUM(Q21:Q22)</f>
        <v>46304.722222222219</v>
      </c>
      <c r="T22" s="17">
        <f>SUMIFS(Collection!$O:$O, Collection!$B:$B, "*" &amp; T$2 &amp; "*", Collection!$A:$A, "="&amp;$A22)</f>
        <v>0</v>
      </c>
      <c r="U22" s="17">
        <f>(SUMIFS('Bucket Counts'!$P:$P, 'Bucket Counts'!$D:$D, "*" &amp; U$2 &amp; "*", 'Bucket Counts'!$A:$A, "="&amp;$A22))</f>
        <v>0</v>
      </c>
      <c r="V22" s="398">
        <f>U21+SUM(T21:T22)</f>
        <v>145030</v>
      </c>
      <c r="W22" s="17">
        <f>SUMIFS(Collection!$O:$O, Collection!$B:$B, "*" &amp; W$2 &amp; "*", Collection!$A:$A, "="&amp;$A22)</f>
        <v>0</v>
      </c>
      <c r="X22" s="17">
        <f>(SUMIFS('Bucket Counts'!$P:$P, 'Bucket Counts'!$D:$D, "*" &amp; X$2 &amp; "*", 'Bucket Counts'!$A:$A, "="&amp;$A22))</f>
        <v>0</v>
      </c>
      <c r="Y22" s="398">
        <f>X21+SUM(W21:W22)</f>
        <v>95347.222222222219</v>
      </c>
      <c r="Z22" s="17">
        <f>SUMIFS(Collection!$O:$O, Collection!$B:$B, "*" &amp; Z$2 &amp; "*", Collection!$A:$A, "="&amp;$A22)</f>
        <v>0</v>
      </c>
      <c r="AA22" s="17">
        <f>(SUMIFS('Bucket Counts'!$P:$P, 'Bucket Counts'!$D:$D, "*" &amp; AA$2 &amp; "*", 'Bucket Counts'!$A:$A, "="&amp;$A22))</f>
        <v>0</v>
      </c>
      <c r="AB22" s="398">
        <f>AA21+SUM(Z21:Z22)</f>
        <v>88226.666666666672</v>
      </c>
      <c r="AC22" s="17">
        <f>SUMIFS(Collection!$O:$O, Collection!$B:$B, "*" &amp; AC$2 &amp; "*", Collection!$A:$A, "="&amp;$A22)</f>
        <v>0</v>
      </c>
      <c r="AD22" s="17">
        <f>(SUMIFS('Bucket Counts'!$P:$P, 'Bucket Counts'!$D:$D, "*" &amp; AD$2 &amp; "*", 'Bucket Counts'!$A:$A, "="&amp;$A22))</f>
        <v>0</v>
      </c>
      <c r="AE22" s="398">
        <f>AD21+SUM(AC21:AC22)</f>
        <v>70563.333333333328</v>
      </c>
      <c r="AF22" s="17">
        <f>SUMIFS(Collection!$O:$O, Collection!$B:$B, "*" &amp; AF$2 &amp; "*", Collection!$A:$A, "="&amp;$A22)</f>
        <v>0</v>
      </c>
      <c r="AG22" s="17">
        <f>(SUMIFS('Bucket Counts'!$P:$P, 'Bucket Counts'!$D:$D, "*" &amp; AG$2 &amp; "*", 'Bucket Counts'!$A:$A, "="&amp;$A22))</f>
        <v>0</v>
      </c>
      <c r="AH22" s="398">
        <f>AG21+SUM(AF21:AF22)</f>
        <v>0</v>
      </c>
      <c r="AI22" s="17">
        <f>SUMIFS(Collection!$O:$O, Collection!$B:$B, "*" &amp; AI$2 &amp; "*", Collection!$A:$A, "="&amp;$A22)</f>
        <v>0</v>
      </c>
      <c r="AJ22" s="17">
        <f>(SUMIFS('Bucket Counts'!$P:$P, 'Bucket Counts'!$D:$D, "*" &amp; AJ$2 &amp; "*", 'Bucket Counts'!$A:$A, "="&amp;$A22))</f>
        <v>0</v>
      </c>
      <c r="AK22" s="398">
        <f>AJ21+SUM(AI21:AI22)</f>
        <v>0</v>
      </c>
      <c r="AL22" s="17">
        <f>SUMIFS(Collection!$O:$O, Collection!$B:$B, "*" &amp; AL$2 &amp; "*", Collection!$A:$A, "="&amp;$A22)</f>
        <v>0</v>
      </c>
      <c r="AM22" s="17">
        <f>(SUMIFS('Bucket Counts'!$P:$P, 'Bucket Counts'!$D:$D, "*" &amp; AM$2 &amp; "*", 'Bucket Counts'!$A:$A, "="&amp;$A22))</f>
        <v>0</v>
      </c>
      <c r="AN22" s="398">
        <f>AM21+SUM(AL21:AL22)</f>
        <v>130033.33333333333</v>
      </c>
      <c r="AO22" s="17">
        <f>SUMIFS(Collection!$O:$O, Collection!$B:$B, "*" &amp; AO$2 &amp; "*", Collection!$A:$A, "="&amp;$A22)</f>
        <v>0</v>
      </c>
      <c r="AP22" s="17">
        <f>(SUMIFS('Bucket Counts'!$P:$P, 'Bucket Counts'!$D:$D, "*" &amp; AP$2 &amp; "*", 'Bucket Counts'!$A:$A, "="&amp;$A22))</f>
        <v>0</v>
      </c>
      <c r="AQ22" s="398">
        <f>AP21+SUM(AO21:AO22)</f>
        <v>96953.333333333314</v>
      </c>
      <c r="AR22" s="17">
        <f>SUMIFS(Collection!$O:$O, Collection!$B:$B, "*" &amp; AR$2 &amp; "*", Collection!$A:$A, "="&amp;$A22)</f>
        <v>0</v>
      </c>
      <c r="AS22" s="17">
        <f>(SUMIFS('Bucket Counts'!$P:$P, 'Bucket Counts'!$D:$D, "*" &amp; AS$2 &amp; "*", 'Bucket Counts'!$A:$A, "="&amp;$A22))</f>
        <v>0</v>
      </c>
      <c r="AT22" s="398">
        <f>AS21+SUM(AR21:AR22)</f>
        <v>64275.555555555562</v>
      </c>
      <c r="AU22" s="17">
        <f>SUMIFS(Collection!$O:$O, Collection!$B:$B, "*" &amp; AU$2 &amp; "*", Collection!$A:$A, "="&amp;$A22)</f>
        <v>0</v>
      </c>
      <c r="AV22" s="17">
        <f>(SUMIFS('Bucket Counts'!$P:$P, 'Bucket Counts'!$D:$D, "*" &amp; AV$2 &amp; "*", 'Bucket Counts'!$A:$A, "="&amp;$A22))</f>
        <v>0</v>
      </c>
      <c r="AW22" s="398">
        <f>AV21+SUM(AU21:AU22)</f>
        <v>2175</v>
      </c>
    </row>
    <row r="23" spans="1:49">
      <c r="A23" s="16">
        <f t="shared" ref="A23:A76" si="0">1+A22</f>
        <v>42893</v>
      </c>
      <c r="B23" s="397">
        <f>SUMIFS(Collection!$O:$O, Collection!$B:$B, "*" &amp; B$2 &amp; "*", Collection!$A:$A, "="&amp;$A23)</f>
        <v>77183.333333333343</v>
      </c>
      <c r="C23" s="118">
        <f>(SUMIFS('Bucket Counts'!$P:$P, 'Bucket Counts'!$D:$D, "*" &amp; C$2 &amp; "*", 'Bucket Counts'!$A:$A, "="&amp;$A23))</f>
        <v>0</v>
      </c>
      <c r="D23" s="398">
        <f>C21+SUM(B22:B23)</f>
        <v>186126.66666666669</v>
      </c>
      <c r="E23" s="397">
        <f>SUMIFS(Collection!$O:$O, Collection!$B:$B, "*" &amp; E$2 &amp; "*", Collection!$A:$A, "="&amp;$A23)</f>
        <v>0</v>
      </c>
      <c r="F23" s="118">
        <f>(SUMIFS('Bucket Counts'!$P:$P, 'Bucket Counts'!$D:$D, "*" &amp; F$2 &amp; "*", 'Bucket Counts'!$A:$A, "="&amp;$A23))</f>
        <v>0</v>
      </c>
      <c r="G23" s="398">
        <f>F21+SUM(E22:E23)</f>
        <v>0</v>
      </c>
      <c r="H23" s="397">
        <f>SUMIFS(Collection!$O:$O, Collection!$B:$B, "*" &amp; H$2 &amp; "*", Collection!$A:$A, "="&amp;$A23)</f>
        <v>0</v>
      </c>
      <c r="I23" s="118">
        <f>(SUMIFS('Bucket Counts'!$P:$P, 'Bucket Counts'!$D:$D, "*" &amp; I$2 &amp; "*", 'Bucket Counts'!$A:$A, "="&amp;$A23))</f>
        <v>0</v>
      </c>
      <c r="J23" s="398">
        <f>I21+SUM(H22:H23)</f>
        <v>53308.333333333336</v>
      </c>
      <c r="K23" s="17">
        <f>SUMIFS(Collection!$O:$O, Collection!$B:$B, "*" &amp; K$2 &amp; "*", Collection!$A:$A, "="&amp;$A23)</f>
        <v>0</v>
      </c>
      <c r="L23" s="17">
        <f>(SUMIFS('Bucket Counts'!$P:$P, 'Bucket Counts'!$D:$D, "*" &amp; L$2 &amp; "*", 'Bucket Counts'!$A:$A, "="&amp;$A23))</f>
        <v>0</v>
      </c>
      <c r="M23" s="398">
        <f>L21+SUM(K21:K23)</f>
        <v>147295.55555555553</v>
      </c>
      <c r="N23" s="17">
        <f>SUMIFS(Collection!$O:$O, Collection!$B:$B, "*" &amp; N$2 &amp; "*", Collection!$A:$A, "="&amp;$A23)</f>
        <v>0</v>
      </c>
      <c r="O23" s="17">
        <f>(SUMIFS('Bucket Counts'!$P:$P, 'Bucket Counts'!$D:$D, "*" &amp; O$2 &amp; "*", 'Bucket Counts'!$A:$A, "="&amp;$A23))</f>
        <v>0</v>
      </c>
      <c r="P23" s="398">
        <f>O21+SUM(N21:N23)</f>
        <v>138919.99999999997</v>
      </c>
      <c r="Q23" s="17">
        <f>SUMIFS(Collection!$O:$O, Collection!$B:$B, "*" &amp; Q$2 &amp; "*", Collection!$A:$A, "="&amp;$A23)</f>
        <v>0</v>
      </c>
      <c r="R23" s="17">
        <f>(SUMIFS('Bucket Counts'!$P:$P, 'Bucket Counts'!$D:$D, "*" &amp; R$2 &amp; "*", 'Bucket Counts'!$A:$A, "="&amp;$A23))</f>
        <v>0</v>
      </c>
      <c r="S23" s="398">
        <f>R21+SUM(Q21:Q23)</f>
        <v>46304.722222222219</v>
      </c>
      <c r="T23" s="17">
        <f>SUMIFS(Collection!$O:$O, Collection!$B:$B, "*" &amp; T$2 &amp; "*", Collection!$A:$A, "="&amp;$A23)</f>
        <v>0</v>
      </c>
      <c r="U23" s="17">
        <f>(SUMIFS('Bucket Counts'!$P:$P, 'Bucket Counts'!$D:$D, "*" &amp; U$2 &amp; "*", 'Bucket Counts'!$A:$A, "="&amp;$A23))</f>
        <v>0</v>
      </c>
      <c r="V23" s="398">
        <f>U21+SUM(T21:T23)</f>
        <v>145030</v>
      </c>
      <c r="W23" s="17">
        <f>SUMIFS(Collection!$O:$O, Collection!$B:$B, "*" &amp; W$2 &amp; "*", Collection!$A:$A, "="&amp;$A23)</f>
        <v>0</v>
      </c>
      <c r="X23" s="17">
        <f>(SUMIFS('Bucket Counts'!$P:$P, 'Bucket Counts'!$D:$D, "*" &amp; X$2 &amp; "*", 'Bucket Counts'!$A:$A, "="&amp;$A23))</f>
        <v>0</v>
      </c>
      <c r="Y23" s="398">
        <f>X21+SUM(W21:W23)</f>
        <v>95347.222222222219</v>
      </c>
      <c r="Z23" s="17">
        <f>SUMIFS(Collection!$O:$O, Collection!$B:$B, "*" &amp; Z$2 &amp; "*", Collection!$A:$A, "="&amp;$A23)</f>
        <v>0</v>
      </c>
      <c r="AA23" s="17">
        <f>(SUMIFS('Bucket Counts'!$P:$P, 'Bucket Counts'!$D:$D, "*" &amp; AA$2 &amp; "*", 'Bucket Counts'!$A:$A, "="&amp;$A23))</f>
        <v>0</v>
      </c>
      <c r="AB23" s="398">
        <f>AA21+SUM(Z21:Z23)</f>
        <v>88226.666666666672</v>
      </c>
      <c r="AC23" s="17">
        <f>SUMIFS(Collection!$O:$O, Collection!$B:$B, "*" &amp; AC$2 &amp; "*", Collection!$A:$A, "="&amp;$A23)</f>
        <v>0</v>
      </c>
      <c r="AD23" s="17">
        <f>(SUMIFS('Bucket Counts'!$P:$P, 'Bucket Counts'!$D:$D, "*" &amp; AD$2 &amp; "*", 'Bucket Counts'!$A:$A, "="&amp;$A23))</f>
        <v>0</v>
      </c>
      <c r="AE23" s="398">
        <f>AD21+SUM(AC21:AC23)</f>
        <v>70563.333333333328</v>
      </c>
      <c r="AF23" s="17">
        <f>SUMIFS(Collection!$O:$O, Collection!$B:$B, "*" &amp; AF$2 &amp; "*", Collection!$A:$A, "="&amp;$A23)</f>
        <v>0</v>
      </c>
      <c r="AG23" s="17">
        <f>(SUMIFS('Bucket Counts'!$P:$P, 'Bucket Counts'!$D:$D, "*" &amp; AG$2 &amp; "*", 'Bucket Counts'!$A:$A, "="&amp;$A23))</f>
        <v>0</v>
      </c>
      <c r="AH23" s="398">
        <f>AG21+SUM(AF21:AF23)</f>
        <v>0</v>
      </c>
      <c r="AI23" s="17">
        <f>SUMIFS(Collection!$O:$O, Collection!$B:$B, "*" &amp; AI$2 &amp; "*", Collection!$A:$A, "="&amp;$A23)</f>
        <v>88166.666666666672</v>
      </c>
      <c r="AJ23" s="17">
        <f>(SUMIFS('Bucket Counts'!$P:$P, 'Bucket Counts'!$D:$D, "*" &amp; AJ$2 &amp; "*", 'Bucket Counts'!$A:$A, "="&amp;$A23))</f>
        <v>0</v>
      </c>
      <c r="AK23" s="398">
        <f>AJ21+SUM(AI21:AI23)</f>
        <v>88166.666666666672</v>
      </c>
      <c r="AL23" s="17">
        <f>SUMIFS(Collection!$O:$O, Collection!$B:$B, "*" &amp; AL$2 &amp; "*", Collection!$A:$A, "="&amp;$A23)</f>
        <v>0</v>
      </c>
      <c r="AM23" s="17">
        <f>(SUMIFS('Bucket Counts'!$P:$P, 'Bucket Counts'!$D:$D, "*" &amp; AM$2 &amp; "*", 'Bucket Counts'!$A:$A, "="&amp;$A23))</f>
        <v>0</v>
      </c>
      <c r="AN23" s="398">
        <f>AM21+SUM(AL21:AL23)</f>
        <v>130033.33333333333</v>
      </c>
      <c r="AO23" s="17">
        <f>SUMIFS(Collection!$O:$O, Collection!$B:$B, "*" &amp; AO$2 &amp; "*", Collection!$A:$A, "="&amp;$A23)</f>
        <v>0</v>
      </c>
      <c r="AP23" s="17">
        <f>(SUMIFS('Bucket Counts'!$P:$P, 'Bucket Counts'!$D:$D, "*" &amp; AP$2 &amp; "*", 'Bucket Counts'!$A:$A, "="&amp;$A23))</f>
        <v>0</v>
      </c>
      <c r="AQ23" s="398">
        <f>AP21+SUM(AO21:AO23)</f>
        <v>96953.333333333314</v>
      </c>
      <c r="AR23" s="17">
        <f>SUMIFS(Collection!$O:$O, Collection!$B:$B, "*" &amp; AR$2 &amp; "*", Collection!$A:$A, "="&amp;$A23)</f>
        <v>0</v>
      </c>
      <c r="AS23" s="17">
        <f>(SUMIFS('Bucket Counts'!$P:$P, 'Bucket Counts'!$D:$D, "*" &amp; AS$2 &amp; "*", 'Bucket Counts'!$A:$A, "="&amp;$A23))</f>
        <v>0</v>
      </c>
      <c r="AT23" s="398">
        <f>AS21+SUM(AR21:AR23)</f>
        <v>64275.555555555562</v>
      </c>
      <c r="AU23" s="17">
        <f>SUMIFS(Collection!$O:$O, Collection!$B:$B, "*" &amp; AU$2 &amp; "*", Collection!$A:$A, "="&amp;$A23)</f>
        <v>38750</v>
      </c>
      <c r="AV23" s="17">
        <f>(SUMIFS('Bucket Counts'!$P:$P, 'Bucket Counts'!$D:$D, "*" &amp; AV$2 &amp; "*", 'Bucket Counts'!$A:$A, "="&amp;$A23))</f>
        <v>0</v>
      </c>
      <c r="AW23" s="398">
        <f>AV21+SUM(AU21:AU23)</f>
        <v>40925</v>
      </c>
    </row>
    <row r="24" spans="1:49">
      <c r="A24" s="16">
        <f t="shared" si="0"/>
        <v>42894</v>
      </c>
      <c r="B24" s="397">
        <f>SUMIFS(Collection!$O:$O, Collection!$B:$B, "*" &amp; B$2 &amp; "*", Collection!$A:$A, "="&amp;$A24)</f>
        <v>0</v>
      </c>
      <c r="C24" s="118">
        <f>(SUMIFS('Bucket Counts'!$P:$P, 'Bucket Counts'!$D:$D, "*" &amp; C$2 &amp; "*", 'Bucket Counts'!$A:$A, "="&amp;$A24))</f>
        <v>0</v>
      </c>
      <c r="D24" s="398">
        <f>C21+SUM(B21:B24)</f>
        <v>186126.66666666669</v>
      </c>
      <c r="E24" s="397">
        <f>SUMIFS(Collection!$O:$O, Collection!$B:$B, "*" &amp; E$2 &amp; "*", Collection!$A:$A, "="&amp;$A24)</f>
        <v>0</v>
      </c>
      <c r="F24" s="118">
        <f>(SUMIFS('Bucket Counts'!$P:$P, 'Bucket Counts'!$D:$D, "*" &amp; F$2 &amp; "*", 'Bucket Counts'!$A:$A, "="&amp;$A24))</f>
        <v>0</v>
      </c>
      <c r="G24" s="398">
        <f>F21+SUM(E21:E24)</f>
        <v>0</v>
      </c>
      <c r="H24" s="397">
        <f>SUMIFS(Collection!$O:$O, Collection!$B:$B, "*" &amp; H$2 &amp; "*", Collection!$A:$A, "="&amp;$A24)</f>
        <v>0</v>
      </c>
      <c r="I24" s="118">
        <f>(SUMIFS('Bucket Counts'!$P:$P, 'Bucket Counts'!$D:$D, "*" &amp; I$2 &amp; "*", 'Bucket Counts'!$A:$A, "="&amp;$A24))</f>
        <v>0</v>
      </c>
      <c r="J24" s="398">
        <f>I21+SUM(H21:H24)</f>
        <v>53308.333333333336</v>
      </c>
      <c r="K24" s="17">
        <f>SUMIFS(Collection!$O:$O, Collection!$B:$B, "*" &amp; K$2 &amp; "*", Collection!$A:$A, "="&amp;$A24)</f>
        <v>0</v>
      </c>
      <c r="L24" s="17">
        <f>(SUMIFS('Bucket Counts'!$P:$P, 'Bucket Counts'!$D:$D, "*" &amp; L$2 &amp; "*", 'Bucket Counts'!$A:$A, "="&amp;$A24))</f>
        <v>0</v>
      </c>
      <c r="M24" s="398">
        <f>L21+SUM(K21:K24)</f>
        <v>147295.55555555553</v>
      </c>
      <c r="N24" s="17">
        <f>SUMIFS(Collection!$O:$O, Collection!$B:$B, "*" &amp; N$2 &amp; "*", Collection!$A:$A, "="&amp;$A24)</f>
        <v>0</v>
      </c>
      <c r="O24" s="17">
        <f>(SUMIFS('Bucket Counts'!$P:$P, 'Bucket Counts'!$D:$D, "*" &amp; O$2 &amp; "*", 'Bucket Counts'!$A:$A, "="&amp;$A24))</f>
        <v>0</v>
      </c>
      <c r="P24" s="398">
        <f>O21+SUM(N21:N24)</f>
        <v>138919.99999999997</v>
      </c>
      <c r="Q24" s="17">
        <f>SUMIFS(Collection!$O:$O, Collection!$B:$B, "*" &amp; Q$2 &amp; "*", Collection!$A:$A, "="&amp;$A24)</f>
        <v>0</v>
      </c>
      <c r="R24" s="17">
        <f>(SUMIFS('Bucket Counts'!$P:$P, 'Bucket Counts'!$D:$D, "*" &amp; R$2 &amp; "*", 'Bucket Counts'!$A:$A, "="&amp;$A24))</f>
        <v>0</v>
      </c>
      <c r="S24" s="398">
        <f>R21+SUM(Q21:Q24)</f>
        <v>46304.722222222219</v>
      </c>
      <c r="T24" s="17">
        <f>SUMIFS(Collection!$O:$O, Collection!$B:$B, "*" &amp; T$2 &amp; "*", Collection!$A:$A, "="&amp;$A24)</f>
        <v>0</v>
      </c>
      <c r="U24" s="17">
        <f>(SUMIFS('Bucket Counts'!$P:$P, 'Bucket Counts'!$D:$D, "*" &amp; U$2 &amp; "*", 'Bucket Counts'!$A:$A, "="&amp;$A24))</f>
        <v>0</v>
      </c>
      <c r="V24" s="398">
        <f>U21+SUM(T21:T24)</f>
        <v>145030</v>
      </c>
      <c r="W24" s="17">
        <f>SUMIFS(Collection!$O:$O, Collection!$B:$B, "*" &amp; W$2 &amp; "*", Collection!$A:$A, "="&amp;$A24)</f>
        <v>0</v>
      </c>
      <c r="X24" s="17">
        <f>(SUMIFS('Bucket Counts'!$P:$P, 'Bucket Counts'!$D:$D, "*" &amp; X$2 &amp; "*", 'Bucket Counts'!$A:$A, "="&amp;$A24))</f>
        <v>0</v>
      </c>
      <c r="Y24" s="398">
        <f>X21+SUM(W21:W24)</f>
        <v>95347.222222222219</v>
      </c>
      <c r="Z24" s="17">
        <f>SUMIFS(Collection!$O:$O, Collection!$B:$B, "*" &amp; Z$2 &amp; "*", Collection!$A:$A, "="&amp;$A24)</f>
        <v>0</v>
      </c>
      <c r="AA24" s="17">
        <f>(SUMIFS('Bucket Counts'!$P:$P, 'Bucket Counts'!$D:$D, "*" &amp; AA$2 &amp; "*", 'Bucket Counts'!$A:$A, "="&amp;$A24))</f>
        <v>0</v>
      </c>
      <c r="AB24" s="398">
        <f>AA21+SUM(Z21:Z24)</f>
        <v>88226.666666666672</v>
      </c>
      <c r="AC24" s="17">
        <f>SUMIFS(Collection!$O:$O, Collection!$B:$B, "*" &amp; AC$2 &amp; "*", Collection!$A:$A, "="&amp;$A24)</f>
        <v>0</v>
      </c>
      <c r="AD24" s="17">
        <f>(SUMIFS('Bucket Counts'!$P:$P, 'Bucket Counts'!$D:$D, "*" &amp; AD$2 &amp; "*", 'Bucket Counts'!$A:$A, "="&amp;$A24))</f>
        <v>0</v>
      </c>
      <c r="AE24" s="398">
        <f>AD21+SUM(AC21:AC24)</f>
        <v>70563.333333333328</v>
      </c>
      <c r="AF24" s="17">
        <f>SUMIFS(Collection!$O:$O, Collection!$B:$B, "*" &amp; AF$2 &amp; "*", Collection!$A:$A, "="&amp;$A24)</f>
        <v>0</v>
      </c>
      <c r="AG24" s="17">
        <f>(SUMIFS('Bucket Counts'!$P:$P, 'Bucket Counts'!$D:$D, "*" &amp; AG$2 &amp; "*", 'Bucket Counts'!$A:$A, "="&amp;$A24))</f>
        <v>0</v>
      </c>
      <c r="AH24" s="398">
        <f>AG21+SUM(AF21:AF24)</f>
        <v>0</v>
      </c>
      <c r="AI24" s="17">
        <f>SUMIFS(Collection!$O:$O, Collection!$B:$B, "*" &amp; AI$2 &amp; "*", Collection!$A:$A, "="&amp;$A24)</f>
        <v>4391.666666666667</v>
      </c>
      <c r="AJ24" s="17">
        <f>(SUMIFS('Bucket Counts'!$P:$P, 'Bucket Counts'!$D:$D, "*" &amp; AJ$2 &amp; "*", 'Bucket Counts'!$A:$A, "="&amp;$A24))</f>
        <v>0</v>
      </c>
      <c r="AK24" s="398">
        <f>AJ21+SUM(AI21:AI24)</f>
        <v>92558.333333333343</v>
      </c>
      <c r="AL24" s="17">
        <f>SUMIFS(Collection!$O:$O, Collection!$B:$B, "*" &amp; AL$2 &amp; "*", Collection!$A:$A, "="&amp;$A24)</f>
        <v>25166.666666666668</v>
      </c>
      <c r="AM24" s="17">
        <f>(SUMIFS('Bucket Counts'!$P:$P, 'Bucket Counts'!$D:$D, "*" &amp; AM$2 &amp; "*", 'Bucket Counts'!$A:$A, "="&amp;$A24))</f>
        <v>0</v>
      </c>
      <c r="AN24" s="398">
        <f>AM21+SUM(AL21:AL24)</f>
        <v>155200</v>
      </c>
      <c r="AO24" s="17">
        <f>SUMIFS(Collection!$O:$O, Collection!$B:$B, "*" &amp; AO$2 &amp; "*", Collection!$A:$A, "="&amp;$A24)</f>
        <v>0</v>
      </c>
      <c r="AP24" s="17">
        <f>(SUMIFS('Bucket Counts'!$P:$P, 'Bucket Counts'!$D:$D, "*" &amp; AP$2 &amp; "*", 'Bucket Counts'!$A:$A, "="&amp;$A24))</f>
        <v>0</v>
      </c>
      <c r="AQ24" s="398">
        <f>AP21+SUM(AO21:AO24)</f>
        <v>96953.333333333314</v>
      </c>
      <c r="AR24" s="17">
        <f>SUMIFS(Collection!$O:$O, Collection!$B:$B, "*" &amp; AR$2 &amp; "*", Collection!$A:$A, "="&amp;$A24)</f>
        <v>0</v>
      </c>
      <c r="AS24" s="17">
        <f>(SUMIFS('Bucket Counts'!$P:$P, 'Bucket Counts'!$D:$D, "*" &amp; AS$2 &amp; "*", 'Bucket Counts'!$A:$A, "="&amp;$A24))</f>
        <v>0</v>
      </c>
      <c r="AT24" s="398">
        <f>AS21+SUM(AR21:AR24)</f>
        <v>64275.555555555562</v>
      </c>
      <c r="AU24" s="17">
        <f>SUMIFS(Collection!$O:$O, Collection!$B:$B, "*" &amp; AU$2 &amp; "*", Collection!$A:$A, "="&amp;$A24)</f>
        <v>9066.6666666666679</v>
      </c>
      <c r="AV24" s="17">
        <f>(SUMIFS('Bucket Counts'!$P:$P, 'Bucket Counts'!$D:$D, "*" &amp; AV$2 &amp; "*", 'Bucket Counts'!$A:$A, "="&amp;$A24))</f>
        <v>0</v>
      </c>
      <c r="AW24" s="398">
        <f>AV21+SUM(AU21:AU24)</f>
        <v>49991.666666666672</v>
      </c>
    </row>
    <row r="25" spans="1:49">
      <c r="A25" s="16">
        <f t="shared" si="0"/>
        <v>42895</v>
      </c>
      <c r="B25" s="397">
        <f>SUMIFS(Collection!$O:$O, Collection!$B:$B, "*" &amp; B$2 &amp; "*", Collection!$A:$A, "="&amp;$A25)</f>
        <v>0</v>
      </c>
      <c r="C25" s="118">
        <f>(SUMIFS('Bucket Counts'!$P:$P, 'Bucket Counts'!$D:$D, "*" &amp; C$2 &amp; "*", 'Bucket Counts'!$A:$A, "="&amp;$A25))</f>
        <v>87303.333333333343</v>
      </c>
      <c r="D25" s="398">
        <f>C25+B25</f>
        <v>87303.333333333343</v>
      </c>
      <c r="E25" s="397">
        <f>SUMIFS(Collection!$O:$O, Collection!$B:$B, "*" &amp; E$2 &amp; "*", Collection!$A:$A, "="&amp;$A25)</f>
        <v>0</v>
      </c>
      <c r="F25" s="118">
        <f>(SUMIFS('Bucket Counts'!$P:$P, 'Bucket Counts'!$D:$D, "*" &amp; F$2 &amp; "*", 'Bucket Counts'!$A:$A, "="&amp;$A25))</f>
        <v>0</v>
      </c>
      <c r="G25" s="398">
        <f>F25+E25</f>
        <v>0</v>
      </c>
      <c r="H25" s="397">
        <f>SUMIFS(Collection!$O:$O, Collection!$B:$B, "*" &amp; H$2 &amp; "*", Collection!$A:$A, "="&amp;$A25)</f>
        <v>0</v>
      </c>
      <c r="I25" s="118">
        <f>(SUMIFS('Bucket Counts'!$P:$P, 'Bucket Counts'!$D:$D, "*" &amp; I$2 &amp; "*", 'Bucket Counts'!$A:$A, "="&amp;$A25))</f>
        <v>50126.666666666664</v>
      </c>
      <c r="J25" s="398">
        <f>I25+H25</f>
        <v>50126.666666666664</v>
      </c>
      <c r="K25" s="17">
        <f>SUMIFS(Collection!$O:$O, Collection!$B:$B, "*" &amp; K$2 &amp; "*", Collection!$A:$A, "="&amp;$A25)</f>
        <v>0</v>
      </c>
      <c r="L25" s="17">
        <f>(SUMIFS('Bucket Counts'!$P:$P, 'Bucket Counts'!$D:$D, "*" &amp; L$2 &amp; "*", 'Bucket Counts'!$A:$A, "="&amp;$A25))</f>
        <v>39116.666666666664</v>
      </c>
      <c r="M25" s="398">
        <f>L25+K25</f>
        <v>39116.666666666664</v>
      </c>
      <c r="N25" s="17">
        <f>SUMIFS(Collection!$O:$O, Collection!$B:$B, "*" &amp; N$2 &amp; "*", Collection!$A:$A, "="&amp;$A25)</f>
        <v>0</v>
      </c>
      <c r="O25" s="17">
        <f>(SUMIFS('Bucket Counts'!$P:$P, 'Bucket Counts'!$D:$D, "*" &amp; O$2 &amp; "*", 'Bucket Counts'!$A:$A, "="&amp;$A25))</f>
        <v>147516.66666666669</v>
      </c>
      <c r="P25" s="398">
        <f>O25+N25</f>
        <v>147516.66666666669</v>
      </c>
      <c r="Q25" s="17">
        <f>SUMIFS(Collection!$O:$O, Collection!$B:$B, "*" &amp; Q$2 &amp; "*", Collection!$A:$A, "="&amp;$A25)</f>
        <v>0</v>
      </c>
      <c r="R25" s="17">
        <f>(SUMIFS('Bucket Counts'!$P:$P, 'Bucket Counts'!$D:$D, "*" &amp; R$2 &amp; "*", 'Bucket Counts'!$A:$A, "="&amp;$A25))</f>
        <v>0</v>
      </c>
      <c r="S25" s="398">
        <f>R25+Q25</f>
        <v>0</v>
      </c>
      <c r="T25" s="17">
        <f>SUMIFS(Collection!$O:$O, Collection!$B:$B, "*" &amp; T$2 &amp; "*", Collection!$A:$A, "="&amp;$A25)</f>
        <v>0</v>
      </c>
      <c r="U25" s="17">
        <f>(SUMIFS('Bucket Counts'!$P:$P, 'Bucket Counts'!$D:$D, "*" &amp; U$2 &amp; "*", 'Bucket Counts'!$A:$A, "="&amp;$A25))</f>
        <v>32666.666666666668</v>
      </c>
      <c r="V25" s="398">
        <f>U25+T25</f>
        <v>32666.666666666668</v>
      </c>
      <c r="W25" s="17">
        <f>SUMIFS(Collection!$O:$O, Collection!$B:$B, "*" &amp; W$2 &amp; "*", Collection!$A:$A, "="&amp;$A25)</f>
        <v>0</v>
      </c>
      <c r="X25" s="17">
        <f>(SUMIFS('Bucket Counts'!$P:$P, 'Bucket Counts'!$D:$D, "*" &amp; X$2 &amp; "*", 'Bucket Counts'!$A:$A, "="&amp;$A25))</f>
        <v>42716.666666666672</v>
      </c>
      <c r="Y25" s="398">
        <f>X25+W25</f>
        <v>42716.666666666672</v>
      </c>
      <c r="Z25" s="17">
        <f>SUMIFS(Collection!$O:$O, Collection!$B:$B, "*" &amp; Z$2 &amp; "*", Collection!$A:$A, "="&amp;$A25)</f>
        <v>0</v>
      </c>
      <c r="AA25" s="17">
        <f>(SUMIFS('Bucket Counts'!$P:$P, 'Bucket Counts'!$D:$D, "*" &amp; AA$2 &amp; "*", 'Bucket Counts'!$A:$A, "="&amp;$A25))</f>
        <v>93497.222222222219</v>
      </c>
      <c r="AB25" s="398">
        <f>AA25+Z25</f>
        <v>93497.222222222219</v>
      </c>
      <c r="AC25" s="17">
        <f>SUMIFS(Collection!$O:$O, Collection!$B:$B, "*" &amp; AC$2 &amp; "*", Collection!$A:$A, "="&amp;$A25)</f>
        <v>0</v>
      </c>
      <c r="AD25" s="17">
        <f>(SUMIFS('Bucket Counts'!$P:$P, 'Bucket Counts'!$D:$D, "*" &amp; AD$2 &amp; "*", 'Bucket Counts'!$A:$A, "="&amp;$A25))</f>
        <v>56509.166666666664</v>
      </c>
      <c r="AE25" s="398">
        <f>AD25+AC25</f>
        <v>56509.166666666664</v>
      </c>
      <c r="AF25" s="17">
        <f>SUMIFS(Collection!$O:$O, Collection!$B:$B, "*" &amp; AF$2 &amp; "*", Collection!$A:$A, "="&amp;$A25)</f>
        <v>0</v>
      </c>
      <c r="AG25" s="17">
        <f>(SUMIFS('Bucket Counts'!$P:$P, 'Bucket Counts'!$D:$D, "*" &amp; AG$2 &amp; "*", 'Bucket Counts'!$A:$A, "="&amp;$A25))</f>
        <v>0</v>
      </c>
      <c r="AH25" s="398">
        <f>AG25+AF25</f>
        <v>0</v>
      </c>
      <c r="AI25" s="17">
        <f>SUMIFS(Collection!$O:$O, Collection!$B:$B, "*" &amp; AI$2 &amp; "*", Collection!$A:$A, "="&amp;$A25)</f>
        <v>0</v>
      </c>
      <c r="AJ25" s="17">
        <f>(SUMIFS('Bucket Counts'!$P:$P, 'Bucket Counts'!$D:$D, "*" &amp; AJ$2 &amp; "*", 'Bucket Counts'!$A:$A, "="&amp;$A25))</f>
        <v>64533.333333333336</v>
      </c>
      <c r="AK25" s="398">
        <f>AJ25+AI25</f>
        <v>64533.333333333336</v>
      </c>
      <c r="AL25" s="17">
        <f>SUMIFS(Collection!$O:$O, Collection!$B:$B, "*" &amp; AL$2 &amp; "*", Collection!$A:$A, "="&amp;$A25)</f>
        <v>0</v>
      </c>
      <c r="AM25" s="17">
        <f>(SUMIFS('Bucket Counts'!$P:$P, 'Bucket Counts'!$D:$D, "*" &amp; AM$2 &amp; "*", 'Bucket Counts'!$A:$A, "="&amp;$A25))</f>
        <v>89683.333333333328</v>
      </c>
      <c r="AN25" s="398">
        <f>AM25+AL25</f>
        <v>89683.333333333328</v>
      </c>
      <c r="AO25" s="17">
        <f>SUMIFS(Collection!$O:$O, Collection!$B:$B, "*" &amp; AO$2 &amp; "*", Collection!$A:$A, "="&amp;$A25)</f>
        <v>0</v>
      </c>
      <c r="AP25" s="17">
        <f>(SUMIFS('Bucket Counts'!$P:$P, 'Bucket Counts'!$D:$D, "*" &amp; AP$2 &amp; "*", 'Bucket Counts'!$A:$A, "="&amp;$A25))</f>
        <v>0</v>
      </c>
      <c r="AQ25" s="398">
        <f>AP25+AO25</f>
        <v>0</v>
      </c>
      <c r="AR25" s="17">
        <f>SUMIFS(Collection!$O:$O, Collection!$B:$B, "*" &amp; AR$2 &amp; "*", Collection!$A:$A, "="&amp;$A25)</f>
        <v>0</v>
      </c>
      <c r="AS25" s="17">
        <f>(SUMIFS('Bucket Counts'!$P:$P, 'Bucket Counts'!$D:$D, "*" &amp; AS$2 &amp; "*", 'Bucket Counts'!$A:$A, "="&amp;$A25))</f>
        <v>47496.666666666664</v>
      </c>
      <c r="AT25" s="398">
        <f>AS25+AR25</f>
        <v>47496.666666666664</v>
      </c>
      <c r="AU25" s="17">
        <f>SUMIFS(Collection!$O:$O, Collection!$B:$B, "*" &amp; AU$2 &amp; "*", Collection!$A:$A, "="&amp;$A25)</f>
        <v>0</v>
      </c>
      <c r="AV25" s="17">
        <f>(SUMIFS('Bucket Counts'!$P:$P, 'Bucket Counts'!$D:$D, "*" &amp; AV$2 &amp; "*", 'Bucket Counts'!$A:$A, "="&amp;$A25))</f>
        <v>56316.666666666672</v>
      </c>
      <c r="AW25" s="398">
        <f>AV25+AU25</f>
        <v>56316.666666666672</v>
      </c>
    </row>
    <row r="26" spans="1:49">
      <c r="A26" s="16">
        <f t="shared" si="0"/>
        <v>42896</v>
      </c>
      <c r="B26" s="397">
        <f>SUMIFS(Collection!$O:$O, Collection!$B:$B, "*" &amp; B$2 &amp; "*", Collection!$A:$A, "="&amp;$A26)</f>
        <v>0</v>
      </c>
      <c r="C26" s="118">
        <f>(SUMIFS('Bucket Counts'!$P:$P, 'Bucket Counts'!$D:$D, "*" &amp; C$2 &amp; "*", 'Bucket Counts'!$A:$A, "="&amp;$A26))</f>
        <v>0</v>
      </c>
      <c r="D26" s="398">
        <f>C25+B25</f>
        <v>87303.333333333343</v>
      </c>
      <c r="E26" s="397">
        <f>SUMIFS(Collection!$O:$O, Collection!$B:$B, "*" &amp; E$2 &amp; "*", Collection!$A:$A, "="&amp;$A26)</f>
        <v>0</v>
      </c>
      <c r="F26" s="118">
        <f>(SUMIFS('Bucket Counts'!$P:$P, 'Bucket Counts'!$D:$D, "*" &amp; F$2 &amp; "*", 'Bucket Counts'!$A:$A, "="&amp;$A26))</f>
        <v>0</v>
      </c>
      <c r="G26" s="398">
        <f>F25+E25</f>
        <v>0</v>
      </c>
      <c r="H26" s="397">
        <f>SUMIFS(Collection!$O:$O, Collection!$B:$B, "*" &amp; H$2 &amp; "*", Collection!$A:$A, "="&amp;$A26)</f>
        <v>0</v>
      </c>
      <c r="I26" s="118">
        <f>(SUMIFS('Bucket Counts'!$P:$P, 'Bucket Counts'!$D:$D, "*" &amp; I$2 &amp; "*", 'Bucket Counts'!$A:$A, "="&amp;$A26))</f>
        <v>0</v>
      </c>
      <c r="J26" s="398">
        <f>I25+H25</f>
        <v>50126.666666666664</v>
      </c>
      <c r="K26" s="17">
        <f>SUMIFS(Collection!$O:$O, Collection!$B:$B, "*" &amp; K$2 &amp; "*", Collection!$A:$A, "="&amp;$A26)</f>
        <v>61733.333333333336</v>
      </c>
      <c r="L26" s="17">
        <f>(SUMIFS('Bucket Counts'!$P:$P, 'Bucket Counts'!$D:$D, "*" &amp; L$2 &amp; "*", 'Bucket Counts'!$A:$A, "="&amp;$A26))</f>
        <v>0</v>
      </c>
      <c r="M26" s="398">
        <f>L25+K25:K26</f>
        <v>100850</v>
      </c>
      <c r="N26" s="17">
        <f>SUMIFS(Collection!$O:$O, Collection!$B:$B, "*" &amp; N$2 &amp; "*", Collection!$A:$A, "="&amp;$A26)</f>
        <v>0</v>
      </c>
      <c r="O26" s="17">
        <f>(SUMIFS('Bucket Counts'!$P:$P, 'Bucket Counts'!$D:$D, "*" &amp; O$2 &amp; "*", 'Bucket Counts'!$A:$A, "="&amp;$A26))</f>
        <v>0</v>
      </c>
      <c r="P26" s="398">
        <f>O25+N25:N26</f>
        <v>147516.66666666669</v>
      </c>
      <c r="Q26" s="17">
        <f>SUMIFS(Collection!$O:$O, Collection!$B:$B, "*" &amp; Q$2 &amp; "*", Collection!$A:$A, "="&amp;$A26)</f>
        <v>0</v>
      </c>
      <c r="R26" s="17">
        <f>(SUMIFS('Bucket Counts'!$P:$P, 'Bucket Counts'!$D:$D, "*" &amp; R$2 &amp; "*", 'Bucket Counts'!$A:$A, "="&amp;$A26))</f>
        <v>0</v>
      </c>
      <c r="S26" s="398">
        <f>R25+Q25:Q26</f>
        <v>0</v>
      </c>
      <c r="T26" s="17">
        <f>SUMIFS(Collection!$O:$O, Collection!$B:$B, "*" &amp; T$2 &amp; "*", Collection!$A:$A, "="&amp;$A26)</f>
        <v>0</v>
      </c>
      <c r="U26" s="17">
        <f>(SUMIFS('Bucket Counts'!$P:$P, 'Bucket Counts'!$D:$D, "*" &amp; U$2 &amp; "*", 'Bucket Counts'!$A:$A, "="&amp;$A26))</f>
        <v>0</v>
      </c>
      <c r="V26" s="398">
        <f>U25+T25:T26</f>
        <v>32666.666666666668</v>
      </c>
      <c r="W26" s="17">
        <f>SUMIFS(Collection!$O:$O, Collection!$B:$B, "*" &amp; W$2 &amp; "*", Collection!$A:$A, "="&amp;$A26)</f>
        <v>0</v>
      </c>
      <c r="X26" s="17">
        <f>(SUMIFS('Bucket Counts'!$P:$P, 'Bucket Counts'!$D:$D, "*" &amp; X$2 &amp; "*", 'Bucket Counts'!$A:$A, "="&amp;$A26))</f>
        <v>0</v>
      </c>
      <c r="Y26" s="398">
        <f>X25+W25:W26</f>
        <v>42716.666666666672</v>
      </c>
      <c r="Z26" s="17">
        <f>SUMIFS(Collection!$O:$O, Collection!$B:$B, "*" &amp; Z$2 &amp; "*", Collection!$A:$A, "="&amp;$A26)</f>
        <v>0</v>
      </c>
      <c r="AA26" s="17">
        <f>(SUMIFS('Bucket Counts'!$P:$P, 'Bucket Counts'!$D:$D, "*" &amp; AA$2 &amp; "*", 'Bucket Counts'!$A:$A, "="&amp;$A26))</f>
        <v>0</v>
      </c>
      <c r="AB26" s="398">
        <f>AA25+Z25:Z26</f>
        <v>93497.222222222219</v>
      </c>
      <c r="AC26" s="17">
        <f>SUMIFS(Collection!$O:$O, Collection!$B:$B, "*" &amp; AC$2 &amp; "*", Collection!$A:$A, "="&amp;$A26)</f>
        <v>54200</v>
      </c>
      <c r="AD26" s="17">
        <f>(SUMIFS('Bucket Counts'!$P:$P, 'Bucket Counts'!$D:$D, "*" &amp; AD$2 &amp; "*", 'Bucket Counts'!$A:$A, "="&amp;$A26))</f>
        <v>0</v>
      </c>
      <c r="AE26" s="398">
        <f>AD25+AC25:AC26</f>
        <v>110709.16666666666</v>
      </c>
      <c r="AF26" s="17">
        <f>SUMIFS(Collection!$O:$O, Collection!$B:$B, "*" &amp; AF$2 &amp; "*", Collection!$A:$A, "="&amp;$A26)</f>
        <v>0</v>
      </c>
      <c r="AG26" s="17">
        <f>(SUMIFS('Bucket Counts'!$P:$P, 'Bucket Counts'!$D:$D, "*" &amp; AG$2 &amp; "*", 'Bucket Counts'!$A:$A, "="&amp;$A26))</f>
        <v>0</v>
      </c>
      <c r="AH26" s="398">
        <f>AG25+AF25:AF26</f>
        <v>0</v>
      </c>
      <c r="AI26" s="17">
        <f>SUMIFS(Collection!$O:$O, Collection!$B:$B, "*" &amp; AI$2 &amp; "*", Collection!$A:$A, "="&amp;$A26)</f>
        <v>0</v>
      </c>
      <c r="AJ26" s="17">
        <f>(SUMIFS('Bucket Counts'!$P:$P, 'Bucket Counts'!$D:$D, "*" &amp; AJ$2 &amp; "*", 'Bucket Counts'!$A:$A, "="&amp;$A26))</f>
        <v>0</v>
      </c>
      <c r="AK26" s="398">
        <f>AJ25+AI25:AI26</f>
        <v>64533.333333333336</v>
      </c>
      <c r="AL26" s="17">
        <f>SUMIFS(Collection!$O:$O, Collection!$B:$B, "*" &amp; AL$2 &amp; "*", Collection!$A:$A, "="&amp;$A26)</f>
        <v>0</v>
      </c>
      <c r="AM26" s="17">
        <f>(SUMIFS('Bucket Counts'!$P:$P, 'Bucket Counts'!$D:$D, "*" &amp; AM$2 &amp; "*", 'Bucket Counts'!$A:$A, "="&amp;$A26))</f>
        <v>0</v>
      </c>
      <c r="AN26" s="398">
        <f>AM25+AL25:AL26</f>
        <v>89683.333333333328</v>
      </c>
      <c r="AO26" s="17">
        <f>SUMIFS(Collection!$O:$O, Collection!$B:$B, "*" &amp; AO$2 &amp; "*", Collection!$A:$A, "="&amp;$A26)</f>
        <v>0</v>
      </c>
      <c r="AP26" s="17">
        <f>(SUMIFS('Bucket Counts'!$P:$P, 'Bucket Counts'!$D:$D, "*" &amp; AP$2 &amp; "*", 'Bucket Counts'!$A:$A, "="&amp;$A26))</f>
        <v>0</v>
      </c>
      <c r="AQ26" s="398">
        <f>AP25+AO25:AO26</f>
        <v>0</v>
      </c>
      <c r="AR26" s="17">
        <f>SUMIFS(Collection!$O:$O, Collection!$B:$B, "*" &amp; AR$2 &amp; "*", Collection!$A:$A, "="&amp;$A26)</f>
        <v>51466.666666666664</v>
      </c>
      <c r="AS26" s="17">
        <f>(SUMIFS('Bucket Counts'!$P:$P, 'Bucket Counts'!$D:$D, "*" &amp; AS$2 &amp; "*", 'Bucket Counts'!$A:$A, "="&amp;$A26))</f>
        <v>0</v>
      </c>
      <c r="AT26" s="398">
        <f>AS25+AR25:AR26</f>
        <v>98963.333333333328</v>
      </c>
      <c r="AU26" s="17">
        <f>SUMIFS(Collection!$O:$O, Collection!$B:$B, "*" &amp; AU$2 &amp; "*", Collection!$A:$A, "="&amp;$A26)</f>
        <v>0</v>
      </c>
      <c r="AV26" s="17">
        <f>(SUMIFS('Bucket Counts'!$P:$P, 'Bucket Counts'!$D:$D, "*" &amp; AV$2 &amp; "*", 'Bucket Counts'!$A:$A, "="&amp;$A26))</f>
        <v>0</v>
      </c>
      <c r="AW26" s="398">
        <f>AV25+AU25:AU26</f>
        <v>56316.666666666672</v>
      </c>
    </row>
    <row r="27" spans="1:49">
      <c r="A27" s="16">
        <f t="shared" si="0"/>
        <v>42897</v>
      </c>
      <c r="B27" s="397">
        <f>SUMIFS(Collection!$O:$O, Collection!$B:$B, "*" &amp; B$2 &amp; "*", Collection!$A:$A, "="&amp;$A27)</f>
        <v>0</v>
      </c>
      <c r="C27" s="118">
        <f>(SUMIFS('Bucket Counts'!$P:$P, 'Bucket Counts'!$D:$D, "*" &amp; C$2 &amp; "*", 'Bucket Counts'!$A:$A, "="&amp;$A27))</f>
        <v>0</v>
      </c>
      <c r="D27" s="398">
        <f>C25+SUM(B25:B27)</f>
        <v>87303.333333333343</v>
      </c>
      <c r="E27" s="397">
        <f>SUMIFS(Collection!$O:$O, Collection!$B:$B, "*" &amp; E$2 &amp; "*", Collection!$A:$A, "="&amp;$A27)</f>
        <v>0</v>
      </c>
      <c r="F27" s="118">
        <f>(SUMIFS('Bucket Counts'!$P:$P, 'Bucket Counts'!$D:$D, "*" &amp; F$2 &amp; "*", 'Bucket Counts'!$A:$A, "="&amp;$A27))</f>
        <v>0</v>
      </c>
      <c r="G27" s="398">
        <f>F25+SUM(E25:E27)</f>
        <v>0</v>
      </c>
      <c r="H27" s="397">
        <f>SUMIFS(Collection!$O:$O, Collection!$B:$B, "*" &amp; H$2 &amp; "*", Collection!$A:$A, "="&amp;$A27)</f>
        <v>0</v>
      </c>
      <c r="I27" s="118">
        <f>(SUMIFS('Bucket Counts'!$P:$P, 'Bucket Counts'!$D:$D, "*" &amp; I$2 &amp; "*", 'Bucket Counts'!$A:$A, "="&amp;$A27))</f>
        <v>0</v>
      </c>
      <c r="J27" s="398">
        <f>I25+SUM(H25:H27)</f>
        <v>50126.666666666664</v>
      </c>
      <c r="K27" s="17">
        <f>SUMIFS(Collection!$O:$O, Collection!$B:$B, "*" &amp; K$2 &amp; "*", Collection!$A:$A, "="&amp;$A27)</f>
        <v>0</v>
      </c>
      <c r="L27" s="17">
        <f>(SUMIFS('Bucket Counts'!$P:$P, 'Bucket Counts'!$D:$D, "*" &amp; L$2 &amp; "*", 'Bucket Counts'!$A:$A, "="&amp;$A27))</f>
        <v>0</v>
      </c>
      <c r="M27" s="398">
        <f>L25+SUM(K25:K27)</f>
        <v>100850</v>
      </c>
      <c r="N27" s="17">
        <f>SUMIFS(Collection!$O:$O, Collection!$B:$B, "*" &amp; N$2 &amp; "*", Collection!$A:$A, "="&amp;$A27)</f>
        <v>0</v>
      </c>
      <c r="O27" s="17">
        <f>(SUMIFS('Bucket Counts'!$P:$P, 'Bucket Counts'!$D:$D, "*" &amp; O$2 &amp; "*", 'Bucket Counts'!$A:$A, "="&amp;$A27))</f>
        <v>0</v>
      </c>
      <c r="P27" s="398">
        <f>O25+SUM(N25:N27)</f>
        <v>147516.66666666669</v>
      </c>
      <c r="Q27" s="17">
        <f>SUMIFS(Collection!$O:$O, Collection!$B:$B, "*" &amp; Q$2 &amp; "*", Collection!$A:$A, "="&amp;$A27)</f>
        <v>0</v>
      </c>
      <c r="R27" s="17">
        <f>(SUMIFS('Bucket Counts'!$P:$P, 'Bucket Counts'!$D:$D, "*" &amp; R$2 &amp; "*", 'Bucket Counts'!$A:$A, "="&amp;$A27))</f>
        <v>0</v>
      </c>
      <c r="S27" s="398">
        <f>R25+SUM(Q25:Q27)</f>
        <v>0</v>
      </c>
      <c r="T27" s="17">
        <f>SUMIFS(Collection!$O:$O, Collection!$B:$B, "*" &amp; T$2 &amp; "*", Collection!$A:$A, "="&amp;$A27)</f>
        <v>0</v>
      </c>
      <c r="U27" s="17">
        <f>(SUMIFS('Bucket Counts'!$P:$P, 'Bucket Counts'!$D:$D, "*" &amp; U$2 &amp; "*", 'Bucket Counts'!$A:$A, "="&amp;$A27))</f>
        <v>0</v>
      </c>
      <c r="V27" s="398">
        <f>U25+SUM(T25:T27)</f>
        <v>32666.666666666668</v>
      </c>
      <c r="W27" s="17">
        <f>SUMIFS(Collection!$O:$O, Collection!$B:$B, "*" &amp; W$2 &amp; "*", Collection!$A:$A, "="&amp;$A27)</f>
        <v>0</v>
      </c>
      <c r="X27" s="17">
        <f>(SUMIFS('Bucket Counts'!$P:$P, 'Bucket Counts'!$D:$D, "*" &amp; X$2 &amp; "*", 'Bucket Counts'!$A:$A, "="&amp;$A27))</f>
        <v>0</v>
      </c>
      <c r="Y27" s="398">
        <f>X25+SUM(W25:W27)</f>
        <v>42716.666666666672</v>
      </c>
      <c r="Z27" s="17">
        <f>SUMIFS(Collection!$O:$O, Collection!$B:$B, "*" &amp; Z$2 &amp; "*", Collection!$A:$A, "="&amp;$A27)</f>
        <v>0</v>
      </c>
      <c r="AA27" s="17">
        <f>(SUMIFS('Bucket Counts'!$P:$P, 'Bucket Counts'!$D:$D, "*" &amp; AA$2 &amp; "*", 'Bucket Counts'!$A:$A, "="&amp;$A27))</f>
        <v>0</v>
      </c>
      <c r="AB27" s="398">
        <f>AA25+SUM(Z25:Z27)</f>
        <v>93497.222222222219</v>
      </c>
      <c r="AC27" s="17">
        <f>SUMIFS(Collection!$O:$O, Collection!$B:$B, "*" &amp; AC$2 &amp; "*", Collection!$A:$A, "="&amp;$A27)</f>
        <v>0</v>
      </c>
      <c r="AD27" s="17">
        <f>(SUMIFS('Bucket Counts'!$P:$P, 'Bucket Counts'!$D:$D, "*" &amp; AD$2 &amp; "*", 'Bucket Counts'!$A:$A, "="&amp;$A27))</f>
        <v>0</v>
      </c>
      <c r="AE27" s="398">
        <f>AD25+SUM(AC25:AC27)</f>
        <v>110709.16666666666</v>
      </c>
      <c r="AF27" s="17">
        <f>SUMIFS(Collection!$O:$O, Collection!$B:$B, "*" &amp; AF$2 &amp; "*", Collection!$A:$A, "="&amp;$A27)</f>
        <v>0</v>
      </c>
      <c r="AG27" s="17">
        <f>(SUMIFS('Bucket Counts'!$P:$P, 'Bucket Counts'!$D:$D, "*" &amp; AG$2 &amp; "*", 'Bucket Counts'!$A:$A, "="&amp;$A27))</f>
        <v>0</v>
      </c>
      <c r="AH27" s="398">
        <f>AG25+SUM(AF25:AF27)</f>
        <v>0</v>
      </c>
      <c r="AI27" s="17">
        <f>SUMIFS(Collection!$O:$O, Collection!$B:$B, "*" &amp; AI$2 &amp; "*", Collection!$A:$A, "="&amp;$A27)</f>
        <v>0</v>
      </c>
      <c r="AJ27" s="17">
        <f>(SUMIFS('Bucket Counts'!$P:$P, 'Bucket Counts'!$D:$D, "*" &amp; AJ$2 &amp; "*", 'Bucket Counts'!$A:$A, "="&amp;$A27))</f>
        <v>0</v>
      </c>
      <c r="AK27" s="398">
        <f>AJ25+SUM(AI25:AI27)</f>
        <v>64533.333333333336</v>
      </c>
      <c r="AL27" s="17">
        <f>SUMIFS(Collection!$O:$O, Collection!$B:$B, "*" &amp; AL$2 &amp; "*", Collection!$A:$A, "="&amp;$A27)</f>
        <v>0</v>
      </c>
      <c r="AM27" s="17">
        <f>(SUMIFS('Bucket Counts'!$P:$P, 'Bucket Counts'!$D:$D, "*" &amp; AM$2 &amp; "*", 'Bucket Counts'!$A:$A, "="&amp;$A27))</f>
        <v>0</v>
      </c>
      <c r="AN27" s="398">
        <f>AM25+SUM(AL25:AL27)</f>
        <v>89683.333333333328</v>
      </c>
      <c r="AO27" s="17">
        <f>SUMIFS(Collection!$O:$O, Collection!$B:$B, "*" &amp; AO$2 &amp; "*", Collection!$A:$A, "="&amp;$A27)</f>
        <v>0</v>
      </c>
      <c r="AP27" s="17">
        <f>(SUMIFS('Bucket Counts'!$P:$P, 'Bucket Counts'!$D:$D, "*" &amp; AP$2 &amp; "*", 'Bucket Counts'!$A:$A, "="&amp;$A27))</f>
        <v>0</v>
      </c>
      <c r="AQ27" s="398">
        <f>AP25+SUM(AO25:AO27)</f>
        <v>0</v>
      </c>
      <c r="AR27" s="17">
        <f>SUMIFS(Collection!$O:$O, Collection!$B:$B, "*" &amp; AR$2 &amp; "*", Collection!$A:$A, "="&amp;$A27)</f>
        <v>0</v>
      </c>
      <c r="AS27" s="17">
        <f>(SUMIFS('Bucket Counts'!$P:$P, 'Bucket Counts'!$D:$D, "*" &amp; AS$2 &amp; "*", 'Bucket Counts'!$A:$A, "="&amp;$A27))</f>
        <v>0</v>
      </c>
      <c r="AT27" s="398">
        <f>AS25+SUM(AR25:AR27)</f>
        <v>98963.333333333328</v>
      </c>
      <c r="AU27" s="17">
        <f>SUMIFS(Collection!$O:$O, Collection!$B:$B, "*" &amp; AU$2 &amp; "*", Collection!$A:$A, "="&amp;$A27)</f>
        <v>0</v>
      </c>
      <c r="AV27" s="17">
        <f>(SUMIFS('Bucket Counts'!$P:$P, 'Bucket Counts'!$D:$D, "*" &amp; AV$2 &amp; "*", 'Bucket Counts'!$A:$A, "="&amp;$A27))</f>
        <v>0</v>
      </c>
      <c r="AW27" s="398">
        <f>AV25+SUM(AU25:AU27)</f>
        <v>56316.666666666672</v>
      </c>
    </row>
    <row r="28" spans="1:49">
      <c r="A28" s="16">
        <f t="shared" si="0"/>
        <v>42898</v>
      </c>
      <c r="B28" s="397">
        <f>SUMIFS(Collection!$O:$O, Collection!$B:$B, "*" &amp; B$2 &amp; "*", Collection!$A:$A, "="&amp;$A28)</f>
        <v>0</v>
      </c>
      <c r="C28" s="118">
        <f>(SUMIFS('Bucket Counts'!$P:$P, 'Bucket Counts'!$D:$D, "*" &amp; C$2 &amp; "*", 'Bucket Counts'!$A:$A, "="&amp;$A28))</f>
        <v>83783.333333333328</v>
      </c>
      <c r="D28" s="398">
        <f>C28+B28</f>
        <v>83783.333333333328</v>
      </c>
      <c r="E28" s="397">
        <f>SUMIFS(Collection!$O:$O, Collection!$B:$B, "*" &amp; E$2 &amp; "*", Collection!$A:$A, "="&amp;$A28)</f>
        <v>0</v>
      </c>
      <c r="F28" s="118">
        <f>(SUMIFS('Bucket Counts'!$P:$P, 'Bucket Counts'!$D:$D, "*" &amp; F$2 &amp; "*", 'Bucket Counts'!$A:$A, "="&amp;$A28))</f>
        <v>0</v>
      </c>
      <c r="G28" s="398">
        <f>F28+E28</f>
        <v>0</v>
      </c>
      <c r="H28" s="397">
        <f>SUMIFS(Collection!$O:$O, Collection!$B:$B, "*" &amp; H$2 &amp; "*", Collection!$A:$A, "="&amp;$A28)</f>
        <v>0</v>
      </c>
      <c r="I28" s="118">
        <f>(SUMIFS('Bucket Counts'!$P:$P, 'Bucket Counts'!$D:$D, "*" &amp; I$2 &amp; "*", 'Bucket Counts'!$A:$A, "="&amp;$A28))</f>
        <v>46103.333333333336</v>
      </c>
      <c r="J28" s="398">
        <f>I28+H28</f>
        <v>46103.333333333336</v>
      </c>
      <c r="K28" s="17">
        <f>SUMIFS(Collection!$O:$O, Collection!$B:$B, "*" &amp; K$2 &amp; "*", Collection!$A:$A, "="&amp;$A28)</f>
        <v>9400</v>
      </c>
      <c r="L28" s="17">
        <f>(SUMIFS('Bucket Counts'!$P:$P, 'Bucket Counts'!$D:$D, "*" &amp; L$2 &amp; "*", 'Bucket Counts'!$A:$A, "="&amp;$A28))</f>
        <v>70011.111111111109</v>
      </c>
      <c r="M28" s="398">
        <f>L28+K28</f>
        <v>79411.111111111109</v>
      </c>
      <c r="N28" s="17">
        <f>SUMIFS(Collection!$O:$O, Collection!$B:$B, "*" &amp; N$2 &amp; "*", Collection!$A:$A, "="&amp;$A28)</f>
        <v>0</v>
      </c>
      <c r="O28" s="17">
        <f>(SUMIFS('Bucket Counts'!$P:$P, 'Bucket Counts'!$D:$D, "*" &amp; O$2 &amp; "*", 'Bucket Counts'!$A:$A, "="&amp;$A28))</f>
        <v>111925</v>
      </c>
      <c r="P28" s="398">
        <f>O28+N28</f>
        <v>111925</v>
      </c>
      <c r="Q28" s="17">
        <f>SUMIFS(Collection!$O:$O, Collection!$B:$B, "*" &amp; Q$2 &amp; "*", Collection!$A:$A, "="&amp;$A28)</f>
        <v>0</v>
      </c>
      <c r="R28" s="17">
        <f>(SUMIFS('Bucket Counts'!$P:$P, 'Bucket Counts'!$D:$D, "*" &amp; R$2 &amp; "*", 'Bucket Counts'!$A:$A, "="&amp;$A28))</f>
        <v>0</v>
      </c>
      <c r="S28" s="398">
        <f>R28+Q28</f>
        <v>0</v>
      </c>
      <c r="T28" s="17">
        <f>SUMIFS(Collection!$O:$O, Collection!$B:$B, "*" &amp; T$2 &amp; "*", Collection!$A:$A, "="&amp;$A28)</f>
        <v>0</v>
      </c>
      <c r="U28" s="17">
        <f>(SUMIFS('Bucket Counts'!$P:$P, 'Bucket Counts'!$D:$D, "*" &amp; U$2 &amp; "*", 'Bucket Counts'!$A:$A, "="&amp;$A28))</f>
        <v>38150</v>
      </c>
      <c r="V28" s="398">
        <f>U28+T28</f>
        <v>38150</v>
      </c>
      <c r="W28" s="17">
        <f>SUMIFS(Collection!$O:$O, Collection!$B:$B, "*" &amp; W$2 &amp; "*", Collection!$A:$A, "="&amp;$A28)</f>
        <v>1400</v>
      </c>
      <c r="X28" s="17">
        <f>(SUMIFS('Bucket Counts'!$P:$P, 'Bucket Counts'!$D:$D, "*" &amp; X$2 &amp; "*", 'Bucket Counts'!$A:$A, "="&amp;$A28))</f>
        <v>54606.666666666664</v>
      </c>
      <c r="Y28" s="398">
        <f>X28+W28</f>
        <v>56006.666666666664</v>
      </c>
      <c r="Z28" s="17">
        <f>SUMIFS(Collection!$O:$O, Collection!$B:$B, "*" &amp; Z$2 &amp; "*", Collection!$A:$A, "="&amp;$A28)</f>
        <v>0</v>
      </c>
      <c r="AA28" s="17">
        <f>(SUMIFS('Bucket Counts'!$P:$P, 'Bucket Counts'!$D:$D, "*" &amp; AA$2 &amp; "*", 'Bucket Counts'!$A:$A, "="&amp;$A28))</f>
        <v>77303.333333333328</v>
      </c>
      <c r="AB28" s="398">
        <f>AA28+Z28</f>
        <v>77303.333333333328</v>
      </c>
      <c r="AC28" s="17">
        <f>SUMIFS(Collection!$O:$O, Collection!$B:$B, "*" &amp; AC$2 &amp; "*", Collection!$A:$A, "="&amp;$A28)</f>
        <v>53333.333333333336</v>
      </c>
      <c r="AD28" s="17">
        <f>(SUMIFS('Bucket Counts'!$P:$P, 'Bucket Counts'!$D:$D, "*" &amp; AD$2 &amp; "*", 'Bucket Counts'!$A:$A, "="&amp;$A28))</f>
        <v>86451.666666666672</v>
      </c>
      <c r="AE28" s="398">
        <f>AD28+AC28</f>
        <v>139785</v>
      </c>
      <c r="AF28" s="17">
        <f>SUMIFS(Collection!$O:$O, Collection!$B:$B, "*" &amp; AF$2 &amp; "*", Collection!$A:$A, "="&amp;$A28)</f>
        <v>65666.666666666672</v>
      </c>
      <c r="AG28" s="17">
        <f>(SUMIFS('Bucket Counts'!$P:$P, 'Bucket Counts'!$D:$D, "*" &amp; AG$2 &amp; "*", 'Bucket Counts'!$A:$A, "="&amp;$A28))</f>
        <v>0</v>
      </c>
      <c r="AH28" s="398">
        <f>AG28+AF28</f>
        <v>65666.666666666672</v>
      </c>
      <c r="AI28" s="17">
        <f>SUMIFS(Collection!$O:$O, Collection!$B:$B, "*" &amp; AI$2 &amp; "*", Collection!$A:$A, "="&amp;$A28)</f>
        <v>0</v>
      </c>
      <c r="AJ28" s="17">
        <f>(SUMIFS('Bucket Counts'!$P:$P, 'Bucket Counts'!$D:$D, "*" &amp; AJ$2 &amp; "*", 'Bucket Counts'!$A:$A, "="&amp;$A28))</f>
        <v>71136.666666666657</v>
      </c>
      <c r="AK28" s="398">
        <f>AJ28+AI28</f>
        <v>71136.666666666657</v>
      </c>
      <c r="AL28" s="17">
        <f>SUMIFS(Collection!$O:$O, Collection!$B:$B, "*" &amp; AL$2 &amp; "*", Collection!$A:$A, "="&amp;$A28)</f>
        <v>0</v>
      </c>
      <c r="AM28" s="17">
        <f>(SUMIFS('Bucket Counts'!$P:$P, 'Bucket Counts'!$D:$D, "*" &amp; AM$2 &amp; "*", 'Bucket Counts'!$A:$A, "="&amp;$A28))</f>
        <v>67206.666666666672</v>
      </c>
      <c r="AN28" s="398">
        <f>AM28+AL28</f>
        <v>67206.666666666672</v>
      </c>
      <c r="AO28" s="17">
        <f>SUMIFS(Collection!$O:$O, Collection!$B:$B, "*" &amp; AO$2 &amp; "*", Collection!$A:$A, "="&amp;$A28)</f>
        <v>0</v>
      </c>
      <c r="AP28" s="17">
        <f>(SUMIFS('Bucket Counts'!$P:$P, 'Bucket Counts'!$D:$D, "*" &amp; AP$2 &amp; "*", 'Bucket Counts'!$A:$A, "="&amp;$A28))</f>
        <v>0</v>
      </c>
      <c r="AQ28" s="398">
        <f>AP28+AO28</f>
        <v>0</v>
      </c>
      <c r="AR28" s="17">
        <f>SUMIFS(Collection!$O:$O, Collection!$B:$B, "*" &amp; AR$2 &amp; "*", Collection!$A:$A, "="&amp;$A28)</f>
        <v>4200</v>
      </c>
      <c r="AS28" s="17">
        <f>(SUMIFS('Bucket Counts'!$P:$P, 'Bucket Counts'!$D:$D, "*" &amp; AS$2 &amp; "*", 'Bucket Counts'!$A:$A, "="&amp;$A28))</f>
        <v>92913.333333333343</v>
      </c>
      <c r="AT28" s="398">
        <f>AS28+AR28</f>
        <v>97113.333333333343</v>
      </c>
      <c r="AU28" s="17">
        <f>SUMIFS(Collection!$O:$O, Collection!$B:$B, "*" &amp; AU$2 &amp; "*", Collection!$A:$A, "="&amp;$A28)</f>
        <v>0</v>
      </c>
      <c r="AV28" s="17">
        <f>(SUMIFS('Bucket Counts'!$P:$P, 'Bucket Counts'!$D:$D, "*" &amp; AV$2 &amp; "*", 'Bucket Counts'!$A:$A, "="&amp;$A28))</f>
        <v>49492.5</v>
      </c>
      <c r="AW28" s="398">
        <f>AV28+AU28</f>
        <v>49492.5</v>
      </c>
    </row>
    <row r="29" spans="1:49">
      <c r="A29" s="16">
        <f t="shared" si="0"/>
        <v>42899</v>
      </c>
      <c r="B29" s="397">
        <f>SUMIFS(Collection!$O:$O, Collection!$B:$B, "*" &amp; B$2 &amp; "*", Collection!$A:$A, "="&amp;$A29)</f>
        <v>0</v>
      </c>
      <c r="C29" s="118">
        <f>(SUMIFS('Bucket Counts'!$P:$P, 'Bucket Counts'!$D:$D, "*" &amp; C$2 &amp; "*", 'Bucket Counts'!$A:$A, "="&amp;$A29))</f>
        <v>0</v>
      </c>
      <c r="D29" s="398">
        <f>C28+SUM(B28:B29)</f>
        <v>83783.333333333328</v>
      </c>
      <c r="E29" s="397">
        <f>SUMIFS(Collection!$O:$O, Collection!$B:$B, "*" &amp; E$2 &amp; "*", Collection!$A:$A, "="&amp;$A29)</f>
        <v>0</v>
      </c>
      <c r="F29" s="118">
        <f>(SUMIFS('Bucket Counts'!$P:$P, 'Bucket Counts'!$D:$D, "*" &amp; F$2 &amp; "*", 'Bucket Counts'!$A:$A, "="&amp;$A29))</f>
        <v>0</v>
      </c>
      <c r="G29" s="398">
        <f>F28+SUM(E28:E29)</f>
        <v>0</v>
      </c>
      <c r="H29" s="397">
        <f>SUMIFS(Collection!$O:$O, Collection!$B:$B, "*" &amp; H$2 &amp; "*", Collection!$A:$A, "="&amp;$A29)</f>
        <v>0</v>
      </c>
      <c r="I29" s="118">
        <f>(SUMIFS('Bucket Counts'!$P:$P, 'Bucket Counts'!$D:$D, "*" &amp; I$2 &amp; "*", 'Bucket Counts'!$A:$A, "="&amp;$A29))</f>
        <v>0</v>
      </c>
      <c r="J29" s="398">
        <f>I28+SUM(H28:H29)</f>
        <v>46103.333333333336</v>
      </c>
      <c r="K29" s="17">
        <f>SUMIFS(Collection!$O:$O, Collection!$B:$B, "*" &amp; K$2 &amp; "*", Collection!$A:$A, "="&amp;$A29)</f>
        <v>0</v>
      </c>
      <c r="L29" s="17">
        <f>(SUMIFS('Bucket Counts'!$P:$P, 'Bucket Counts'!$D:$D, "*" &amp; L$2 &amp; "*", 'Bucket Counts'!$A:$A, "="&amp;$A29))</f>
        <v>0</v>
      </c>
      <c r="M29" s="398">
        <f>L28+SUM(K28:K29)</f>
        <v>79411.111111111109</v>
      </c>
      <c r="N29" s="17">
        <f>SUMIFS(Collection!$O:$O, Collection!$B:$B, "*" &amp; N$2 &amp; "*", Collection!$A:$A, "="&amp;$A29)</f>
        <v>0</v>
      </c>
      <c r="O29" s="17">
        <f>(SUMIFS('Bucket Counts'!$P:$P, 'Bucket Counts'!$D:$D, "*" &amp; O$2 &amp; "*", 'Bucket Counts'!$A:$A, "="&amp;$A29))</f>
        <v>0</v>
      </c>
      <c r="P29" s="398">
        <f>O28+SUM(N28:N29)</f>
        <v>111925</v>
      </c>
      <c r="Q29" s="17">
        <f>SUMIFS(Collection!$O:$O, Collection!$B:$B, "*" &amp; Q$2 &amp; "*", Collection!$A:$A, "="&amp;$A29)</f>
        <v>0</v>
      </c>
      <c r="R29" s="17">
        <f>(SUMIFS('Bucket Counts'!$P:$P, 'Bucket Counts'!$D:$D, "*" &amp; R$2 &amp; "*", 'Bucket Counts'!$A:$A, "="&amp;$A29))</f>
        <v>0</v>
      </c>
      <c r="S29" s="398">
        <f>R28+SUM(Q28:Q29)</f>
        <v>0</v>
      </c>
      <c r="T29" s="17">
        <f>SUMIFS(Collection!$O:$O, Collection!$B:$B, "*" &amp; T$2 &amp; "*", Collection!$A:$A, "="&amp;$A29)</f>
        <v>0</v>
      </c>
      <c r="U29" s="17">
        <f>(SUMIFS('Bucket Counts'!$P:$P, 'Bucket Counts'!$D:$D, "*" &amp; U$2 &amp; "*", 'Bucket Counts'!$A:$A, "="&amp;$A29))</f>
        <v>0</v>
      </c>
      <c r="V29" s="398">
        <f>U28+SUM(T28:T29)</f>
        <v>38150</v>
      </c>
      <c r="W29" s="17">
        <f>SUMIFS(Collection!$O:$O, Collection!$B:$B, "*" &amp; W$2 &amp; "*", Collection!$A:$A, "="&amp;$A29)</f>
        <v>0</v>
      </c>
      <c r="X29" s="17">
        <f>(SUMIFS('Bucket Counts'!$P:$P, 'Bucket Counts'!$D:$D, "*" &amp; X$2 &amp; "*", 'Bucket Counts'!$A:$A, "="&amp;$A29))</f>
        <v>0</v>
      </c>
      <c r="Y29" s="398">
        <f>X28+SUM(W28:W29)</f>
        <v>56006.666666666664</v>
      </c>
      <c r="Z29" s="17">
        <f>SUMIFS(Collection!$O:$O, Collection!$B:$B, "*" &amp; Z$2 &amp; "*", Collection!$A:$A, "="&amp;$A29)</f>
        <v>0</v>
      </c>
      <c r="AA29" s="17">
        <f>(SUMIFS('Bucket Counts'!$P:$P, 'Bucket Counts'!$D:$D, "*" &amp; AA$2 &amp; "*", 'Bucket Counts'!$A:$A, "="&amp;$A29))</f>
        <v>0</v>
      </c>
      <c r="AB29" s="398">
        <f>AA28+SUM(Z28:Z29)</f>
        <v>77303.333333333328</v>
      </c>
      <c r="AC29" s="17">
        <f>SUMIFS(Collection!$O:$O, Collection!$B:$B, "*" &amp; AC$2 &amp; "*", Collection!$A:$A, "="&amp;$A29)</f>
        <v>0</v>
      </c>
      <c r="AD29" s="17">
        <f>(SUMIFS('Bucket Counts'!$P:$P, 'Bucket Counts'!$D:$D, "*" &amp; AD$2 &amp; "*", 'Bucket Counts'!$A:$A, "="&amp;$A29))</f>
        <v>0</v>
      </c>
      <c r="AE29" s="398">
        <f>AD28+SUM(AC28:AC29)</f>
        <v>139785</v>
      </c>
      <c r="AF29" s="17">
        <f>SUMIFS(Collection!$O:$O, Collection!$B:$B, "*" &amp; AF$2 &amp; "*", Collection!$A:$A, "="&amp;$A29)</f>
        <v>0</v>
      </c>
      <c r="AG29" s="17">
        <f>(SUMIFS('Bucket Counts'!$P:$P, 'Bucket Counts'!$D:$D, "*" &amp; AG$2 &amp; "*", 'Bucket Counts'!$A:$A, "="&amp;$A29))</f>
        <v>0</v>
      </c>
      <c r="AH29" s="398">
        <f>AG28+SUM(AF28:AF29)</f>
        <v>65666.666666666672</v>
      </c>
      <c r="AI29" s="17">
        <f>SUMIFS(Collection!$O:$O, Collection!$B:$B, "*" &amp; AI$2 &amp; "*", Collection!$A:$A, "="&amp;$A29)</f>
        <v>0</v>
      </c>
      <c r="AJ29" s="17">
        <f>(SUMIFS('Bucket Counts'!$P:$P, 'Bucket Counts'!$D:$D, "*" &amp; AJ$2 &amp; "*", 'Bucket Counts'!$A:$A, "="&amp;$A29))</f>
        <v>0</v>
      </c>
      <c r="AK29" s="398">
        <f>AJ28+SUM(AI28:AI29)</f>
        <v>71136.666666666657</v>
      </c>
      <c r="AL29" s="17">
        <f>SUMIFS(Collection!$O:$O, Collection!$B:$B, "*" &amp; AL$2 &amp; "*", Collection!$A:$A, "="&amp;$A29)</f>
        <v>0</v>
      </c>
      <c r="AM29" s="17">
        <f>(SUMIFS('Bucket Counts'!$P:$P, 'Bucket Counts'!$D:$D, "*" &amp; AM$2 &amp; "*", 'Bucket Counts'!$A:$A, "="&amp;$A29))</f>
        <v>0</v>
      </c>
      <c r="AN29" s="398">
        <f>AM28+SUM(AL28:AL29)</f>
        <v>67206.666666666672</v>
      </c>
      <c r="AO29" s="17">
        <f>SUMIFS(Collection!$O:$O, Collection!$B:$B, "*" &amp; AO$2 &amp; "*", Collection!$A:$A, "="&amp;$A29)</f>
        <v>0</v>
      </c>
      <c r="AP29" s="17">
        <f>(SUMIFS('Bucket Counts'!$P:$P, 'Bucket Counts'!$D:$D, "*" &amp; AP$2 &amp; "*", 'Bucket Counts'!$A:$A, "="&amp;$A29))</f>
        <v>0</v>
      </c>
      <c r="AQ29" s="398">
        <f>AP28+SUM(AO28:AO29)</f>
        <v>0</v>
      </c>
      <c r="AR29" s="17">
        <f>SUMIFS(Collection!$O:$O, Collection!$B:$B, "*" &amp; AR$2 &amp; "*", Collection!$A:$A, "="&amp;$A29)</f>
        <v>0</v>
      </c>
      <c r="AS29" s="17">
        <f>(SUMIFS('Bucket Counts'!$P:$P, 'Bucket Counts'!$D:$D, "*" &amp; AS$2 &amp; "*", 'Bucket Counts'!$A:$A, "="&amp;$A29))</f>
        <v>0</v>
      </c>
      <c r="AT29" s="398">
        <f>AS28+SUM(AR28:AR29)</f>
        <v>97113.333333333343</v>
      </c>
      <c r="AU29" s="17">
        <f>SUMIFS(Collection!$O:$O, Collection!$B:$B, "*" &amp; AU$2 &amp; "*", Collection!$A:$A, "="&amp;$A29)</f>
        <v>0</v>
      </c>
      <c r="AV29" s="17">
        <f>(SUMIFS('Bucket Counts'!$P:$P, 'Bucket Counts'!$D:$D, "*" &amp; AV$2 &amp; "*", 'Bucket Counts'!$A:$A, "="&amp;$A29))</f>
        <v>0</v>
      </c>
      <c r="AW29" s="398">
        <f>AV28+SUM(AU28:AU29)</f>
        <v>49492.5</v>
      </c>
    </row>
    <row r="30" spans="1:49">
      <c r="A30" s="16">
        <f t="shared" si="0"/>
        <v>42900</v>
      </c>
      <c r="B30" s="397">
        <f>SUMIFS(Collection!$O:$O, Collection!$B:$B, "*" &amp; B$2 &amp; "*", Collection!$A:$A, "="&amp;$A30)</f>
        <v>57866.666666666664</v>
      </c>
      <c r="C30" s="118">
        <f>(SUMIFS('Bucket Counts'!$P:$P, 'Bucket Counts'!$D:$D, "*" &amp; C$2 &amp; "*", 'Bucket Counts'!$A:$A, "="&amp;$A30))</f>
        <v>0</v>
      </c>
      <c r="D30" s="398">
        <f>C28+SUM(B28:B30)</f>
        <v>141650</v>
      </c>
      <c r="E30" s="397">
        <f>SUMIFS(Collection!$O:$O, Collection!$B:$B, "*" &amp; E$2 &amp; "*", Collection!$A:$A, "="&amp;$A30)</f>
        <v>0</v>
      </c>
      <c r="F30" s="118">
        <f>(SUMIFS('Bucket Counts'!$P:$P, 'Bucket Counts'!$D:$D, "*" &amp; F$2 &amp; "*", 'Bucket Counts'!$A:$A, "="&amp;$A30))</f>
        <v>0</v>
      </c>
      <c r="G30" s="398">
        <f>F28+SUM(E28:E30)</f>
        <v>0</v>
      </c>
      <c r="H30" s="397">
        <f>SUMIFS(Collection!$O:$O, Collection!$B:$B, "*" &amp; H$2 &amp; "*", Collection!$A:$A, "="&amp;$A30)</f>
        <v>0</v>
      </c>
      <c r="I30" s="118">
        <f>(SUMIFS('Bucket Counts'!$P:$P, 'Bucket Counts'!$D:$D, "*" &amp; I$2 &amp; "*", 'Bucket Counts'!$A:$A, "="&amp;$A30))</f>
        <v>0</v>
      </c>
      <c r="J30" s="398">
        <f>I28+SUM(H28:H30)</f>
        <v>46103.333333333336</v>
      </c>
      <c r="K30" s="17">
        <f>SUMIFS(Collection!$O:$O, Collection!$B:$B, "*" &amp; K$2 &amp; "*", Collection!$A:$A, "="&amp;$A30)</f>
        <v>0</v>
      </c>
      <c r="L30" s="17">
        <f>(SUMIFS('Bucket Counts'!$P:$P, 'Bucket Counts'!$D:$D, "*" &amp; L$2 &amp; "*", 'Bucket Counts'!$A:$A, "="&amp;$A30))</f>
        <v>0</v>
      </c>
      <c r="M30" s="398">
        <f>L28+SUM(K28:K30)</f>
        <v>79411.111111111109</v>
      </c>
      <c r="N30" s="17">
        <f>SUMIFS(Collection!$O:$O, Collection!$B:$B, "*" &amp; N$2 &amp; "*", Collection!$A:$A, "="&amp;$A30)</f>
        <v>39000</v>
      </c>
      <c r="O30" s="17">
        <f>(SUMIFS('Bucket Counts'!$P:$P, 'Bucket Counts'!$D:$D, "*" &amp; O$2 &amp; "*", 'Bucket Counts'!$A:$A, "="&amp;$A30))</f>
        <v>0</v>
      </c>
      <c r="P30" s="398">
        <f>O28+SUM(N28:N30)</f>
        <v>150925</v>
      </c>
      <c r="Q30" s="17">
        <f>SUMIFS(Collection!$O:$O, Collection!$B:$B, "*" &amp; Q$2 &amp; "*", Collection!$A:$A, "="&amp;$A30)</f>
        <v>79566.666666666672</v>
      </c>
      <c r="R30" s="17">
        <f>(SUMIFS('Bucket Counts'!$P:$P, 'Bucket Counts'!$D:$D, "*" &amp; R$2 &amp; "*", 'Bucket Counts'!$A:$A, "="&amp;$A30))</f>
        <v>0</v>
      </c>
      <c r="S30" s="398">
        <f>R28+SUM(Q28:Q30)</f>
        <v>79566.666666666672</v>
      </c>
      <c r="T30" s="17">
        <f>SUMIFS(Collection!$O:$O, Collection!$B:$B, "*" &amp; T$2 &amp; "*", Collection!$A:$A, "="&amp;$A30)</f>
        <v>0</v>
      </c>
      <c r="U30" s="17">
        <f>(SUMIFS('Bucket Counts'!$P:$P, 'Bucket Counts'!$D:$D, "*" &amp; U$2 &amp; "*", 'Bucket Counts'!$A:$A, "="&amp;$A30))</f>
        <v>0</v>
      </c>
      <c r="V30" s="398">
        <f>U28+SUM(T28:T30)</f>
        <v>38150</v>
      </c>
      <c r="W30" s="17">
        <f>SUMIFS(Collection!$O:$O, Collection!$B:$B, "*" &amp; W$2 &amp; "*", Collection!$A:$A, "="&amp;$A30)</f>
        <v>134800</v>
      </c>
      <c r="X30" s="17">
        <f>(SUMIFS('Bucket Counts'!$P:$P, 'Bucket Counts'!$D:$D, "*" &amp; X$2 &amp; "*", 'Bucket Counts'!$A:$A, "="&amp;$A30))</f>
        <v>0</v>
      </c>
      <c r="Y30" s="398">
        <f>X28+SUM(W28:W30)</f>
        <v>190806.66666666666</v>
      </c>
      <c r="Z30" s="17">
        <f>SUMIFS(Collection!$O:$O, Collection!$B:$B, "*" &amp; Z$2 &amp; "*", Collection!$A:$A, "="&amp;$A30)</f>
        <v>0</v>
      </c>
      <c r="AA30" s="17">
        <f>(SUMIFS('Bucket Counts'!$P:$P, 'Bucket Counts'!$D:$D, "*" &amp; AA$2 &amp; "*", 'Bucket Counts'!$A:$A, "="&amp;$A30))</f>
        <v>0</v>
      </c>
      <c r="AB30" s="398">
        <f>AA28+SUM(Z28:Z30)</f>
        <v>77303.333333333328</v>
      </c>
      <c r="AC30" s="17">
        <f>SUMIFS(Collection!$O:$O, Collection!$B:$B, "*" &amp; AC$2 &amp; "*", Collection!$A:$A, "="&amp;$A30)</f>
        <v>0</v>
      </c>
      <c r="AD30" s="17">
        <f>(SUMIFS('Bucket Counts'!$P:$P, 'Bucket Counts'!$D:$D, "*" &amp; AD$2 &amp; "*", 'Bucket Counts'!$A:$A, "="&amp;$A30))</f>
        <v>0</v>
      </c>
      <c r="AE30" s="398">
        <f>AD28+SUM(AC28:AC30)</f>
        <v>139785</v>
      </c>
      <c r="AF30" s="17">
        <f>SUMIFS(Collection!$O:$O, Collection!$B:$B, "*" &amp; AF$2 &amp; "*", Collection!$A:$A, "="&amp;$A30)</f>
        <v>0</v>
      </c>
      <c r="AG30" s="17">
        <f>(SUMIFS('Bucket Counts'!$P:$P, 'Bucket Counts'!$D:$D, "*" &amp; AG$2 &amp; "*", 'Bucket Counts'!$A:$A, "="&amp;$A30))</f>
        <v>0</v>
      </c>
      <c r="AH30" s="398">
        <f>AG28+SUM(AF28:AF30)</f>
        <v>65666.666666666672</v>
      </c>
      <c r="AI30" s="17">
        <f>SUMIFS(Collection!$O:$O, Collection!$B:$B, "*" &amp; AI$2 &amp; "*", Collection!$A:$A, "="&amp;$A30)</f>
        <v>0</v>
      </c>
      <c r="AJ30" s="17">
        <f>(SUMIFS('Bucket Counts'!$P:$P, 'Bucket Counts'!$D:$D, "*" &amp; AJ$2 &amp; "*", 'Bucket Counts'!$A:$A, "="&amp;$A30))</f>
        <v>0</v>
      </c>
      <c r="AK30" s="398">
        <f>AJ28+SUM(AI28:AI30)</f>
        <v>71136.666666666657</v>
      </c>
      <c r="AL30" s="17">
        <f>SUMIFS(Collection!$O:$O, Collection!$B:$B, "*" &amp; AL$2 &amp; "*", Collection!$A:$A, "="&amp;$A30)</f>
        <v>0</v>
      </c>
      <c r="AM30" s="17">
        <f>(SUMIFS('Bucket Counts'!$P:$P, 'Bucket Counts'!$D:$D, "*" &amp; AM$2 &amp; "*", 'Bucket Counts'!$A:$A, "="&amp;$A30))</f>
        <v>0</v>
      </c>
      <c r="AN30" s="398">
        <f>AM28+SUM(AL28:AL30)</f>
        <v>67206.666666666672</v>
      </c>
      <c r="AO30" s="17">
        <f>SUMIFS(Collection!$O:$O, Collection!$B:$B, "*" &amp; AO$2 &amp; "*", Collection!$A:$A, "="&amp;$A30)</f>
        <v>0</v>
      </c>
      <c r="AP30" s="17">
        <f>(SUMIFS('Bucket Counts'!$P:$P, 'Bucket Counts'!$D:$D, "*" &amp; AP$2 &amp; "*", 'Bucket Counts'!$A:$A, "="&amp;$A30))</f>
        <v>0</v>
      </c>
      <c r="AQ30" s="398">
        <f>AP28+SUM(AO28:AO30)</f>
        <v>0</v>
      </c>
      <c r="AR30" s="17">
        <f>SUMIFS(Collection!$O:$O, Collection!$B:$B, "*" &amp; AR$2 &amp; "*", Collection!$A:$A, "="&amp;$A30)</f>
        <v>0</v>
      </c>
      <c r="AS30" s="17">
        <f>(SUMIFS('Bucket Counts'!$P:$P, 'Bucket Counts'!$D:$D, "*" &amp; AS$2 &amp; "*", 'Bucket Counts'!$A:$A, "="&amp;$A30))</f>
        <v>0</v>
      </c>
      <c r="AT30" s="398">
        <f>AS28+SUM(AR28:AR30)</f>
        <v>97113.333333333343</v>
      </c>
      <c r="AU30" s="17">
        <f>SUMIFS(Collection!$O:$O, Collection!$B:$B, "*" &amp; AU$2 &amp; "*", Collection!$A:$A, "="&amp;$A30)</f>
        <v>0</v>
      </c>
      <c r="AV30" s="17">
        <f>(SUMIFS('Bucket Counts'!$P:$P, 'Bucket Counts'!$D:$D, "*" &amp; AV$2 &amp; "*", 'Bucket Counts'!$A:$A, "="&amp;$A30))</f>
        <v>0</v>
      </c>
      <c r="AW30" s="398">
        <f>AV28+SUM(AU28:AU30)</f>
        <v>49492.5</v>
      </c>
    </row>
    <row r="31" spans="1:49">
      <c r="A31" s="16">
        <f t="shared" si="0"/>
        <v>42901</v>
      </c>
      <c r="B31" s="397">
        <f>SUMIFS(Collection!$O:$O, Collection!$B:$B, "*" &amp; B$2 &amp; "*", Collection!$A:$A, "="&amp;$A31)</f>
        <v>47233.333333333336</v>
      </c>
      <c r="C31" s="118">
        <f>(SUMIFS('Bucket Counts'!$P:$P, 'Bucket Counts'!$D:$D, "*" &amp; C$2 &amp; "*", 'Bucket Counts'!$A:$A, "="&amp;$A31))</f>
        <v>94250</v>
      </c>
      <c r="D31" s="398">
        <f>C31+B31</f>
        <v>141483.33333333334</v>
      </c>
      <c r="E31" s="397">
        <f>SUMIFS(Collection!$O:$O, Collection!$B:$B, "*" &amp; E$2 &amp; "*", Collection!$A:$A, "="&amp;$A31)</f>
        <v>0</v>
      </c>
      <c r="F31" s="118">
        <f>(SUMIFS('Bucket Counts'!$P:$P, 'Bucket Counts'!$D:$D, "*" &amp; F$2 &amp; "*", 'Bucket Counts'!$A:$A, "="&amp;$A31))</f>
        <v>0</v>
      </c>
      <c r="G31" s="398">
        <f>F31+E31</f>
        <v>0</v>
      </c>
      <c r="H31" s="397">
        <f>SUMIFS(Collection!$O:$O, Collection!$B:$B, "*" &amp; H$2 &amp; "*", Collection!$A:$A, "="&amp;$A31)</f>
        <v>0</v>
      </c>
      <c r="I31" s="118">
        <f>(SUMIFS('Bucket Counts'!$P:$P, 'Bucket Counts'!$D:$D, "*" &amp; I$2 &amp; "*", 'Bucket Counts'!$A:$A, "="&amp;$A31))</f>
        <v>25116.666666666664</v>
      </c>
      <c r="J31" s="398">
        <f>I31+H31</f>
        <v>25116.666666666664</v>
      </c>
      <c r="K31" s="17">
        <f>SUMIFS(Collection!$O:$O, Collection!$B:$B, "*" &amp; K$2 &amp; "*", Collection!$A:$A, "="&amp;$A31)</f>
        <v>0</v>
      </c>
      <c r="L31" s="17">
        <f>(SUMIFS('Bucket Counts'!$P:$P, 'Bucket Counts'!$D:$D, "*" &amp; L$2 &amp; "*", 'Bucket Counts'!$A:$A, "="&amp;$A31))</f>
        <v>69823.333333333328</v>
      </c>
      <c r="M31" s="398">
        <f>L31+K31</f>
        <v>69823.333333333328</v>
      </c>
      <c r="N31" s="17">
        <f>SUMIFS(Collection!$O:$O, Collection!$B:$B, "*" &amp; N$2 &amp; "*", Collection!$A:$A, "="&amp;$A31)</f>
        <v>48666.666666666664</v>
      </c>
      <c r="O31" s="17">
        <f>(SUMIFS('Bucket Counts'!$P:$P, 'Bucket Counts'!$D:$D, "*" &amp; O$2 &amp; "*", 'Bucket Counts'!$A:$A, "="&amp;$A31))</f>
        <v>129910</v>
      </c>
      <c r="P31" s="398">
        <f>O31+N31</f>
        <v>178576.66666666666</v>
      </c>
      <c r="Q31" s="17">
        <f>SUMIFS(Collection!$O:$O, Collection!$B:$B, "*" &amp; Q$2 &amp; "*", Collection!$A:$A, "="&amp;$A31)</f>
        <v>48000</v>
      </c>
      <c r="R31" s="17">
        <f>(SUMIFS('Bucket Counts'!$P:$P, 'Bucket Counts'!$D:$D, "*" &amp; R$2 &amp; "*", 'Bucket Counts'!$A:$A, "="&amp;$A31))</f>
        <v>0</v>
      </c>
      <c r="S31" s="398">
        <f>R31+Q31</f>
        <v>48000</v>
      </c>
      <c r="T31" s="17">
        <f>SUMIFS(Collection!$O:$O, Collection!$B:$B, "*" &amp; T$2 &amp; "*", Collection!$A:$A, "="&amp;$A31)</f>
        <v>58800</v>
      </c>
      <c r="U31" s="17">
        <f>(SUMIFS('Bucket Counts'!$P:$P, 'Bucket Counts'!$D:$D, "*" &amp; U$2 &amp; "*", 'Bucket Counts'!$A:$A, "="&amp;$A31))</f>
        <v>21824.999999999996</v>
      </c>
      <c r="V31" s="398">
        <f>U31+T31</f>
        <v>80625</v>
      </c>
      <c r="W31" s="17">
        <f>SUMIFS(Collection!$O:$O, Collection!$B:$B, "*" &amp; W$2 &amp; "*", Collection!$A:$A, "="&amp;$A31)</f>
        <v>45400</v>
      </c>
      <c r="X31" s="17">
        <f>(SUMIFS('Bucket Counts'!$P:$P, 'Bucket Counts'!$D:$D, "*" &amp; X$2 &amp; "*", 'Bucket Counts'!$A:$A, "="&amp;$A31))</f>
        <v>98686.666666666672</v>
      </c>
      <c r="Y31" s="398">
        <f>X31+W31</f>
        <v>144086.66666666669</v>
      </c>
      <c r="Z31" s="17">
        <f>SUMIFS(Collection!$O:$O, Collection!$B:$B, "*" &amp; Z$2 &amp; "*", Collection!$A:$A, "="&amp;$A31)</f>
        <v>0</v>
      </c>
      <c r="AA31" s="17">
        <f>(SUMIFS('Bucket Counts'!$P:$P, 'Bucket Counts'!$D:$D, "*" &amp; AA$2 &amp; "*", 'Bucket Counts'!$A:$A, "="&amp;$A31))</f>
        <v>52096.666666666664</v>
      </c>
      <c r="AB31" s="398">
        <f>AA31+Z31</f>
        <v>52096.666666666664</v>
      </c>
      <c r="AC31" s="17">
        <f>SUMIFS(Collection!$O:$O, Collection!$B:$B, "*" &amp; AC$2 &amp; "*", Collection!$A:$A, "="&amp;$A31)</f>
        <v>0</v>
      </c>
      <c r="AD31" s="17">
        <f>(SUMIFS('Bucket Counts'!$P:$P, 'Bucket Counts'!$D:$D, "*" &amp; AD$2 &amp; "*", 'Bucket Counts'!$A:$A, "="&amp;$A31))</f>
        <v>132258.33333333334</v>
      </c>
      <c r="AE31" s="398">
        <f>AD31+AC31</f>
        <v>132258.33333333334</v>
      </c>
      <c r="AF31" s="17">
        <f>SUMIFS(Collection!$O:$O, Collection!$B:$B, "*" &amp; AF$2 &amp; "*", Collection!$A:$A, "="&amp;$A31)</f>
        <v>0</v>
      </c>
      <c r="AG31" s="17">
        <f>(SUMIFS('Bucket Counts'!$P:$P, 'Bucket Counts'!$D:$D, "*" &amp; AG$2 &amp; "*", 'Bucket Counts'!$A:$A, "="&amp;$A31))</f>
        <v>64266.666666666672</v>
      </c>
      <c r="AH31" s="398">
        <f>AG31+AF31</f>
        <v>64266.666666666672</v>
      </c>
      <c r="AI31" s="17">
        <f>SUMIFS(Collection!$O:$O, Collection!$B:$B, "*" &amp; AI$2 &amp; "*", Collection!$A:$A, "="&amp;$A31)</f>
        <v>483.33333333333337</v>
      </c>
      <c r="AJ31" s="17">
        <f>(SUMIFS('Bucket Counts'!$P:$P, 'Bucket Counts'!$D:$D, "*" &amp; AJ$2 &amp; "*", 'Bucket Counts'!$A:$A, "="&amp;$A31))</f>
        <v>28333.333333333332</v>
      </c>
      <c r="AK31" s="398">
        <f>AJ31+AI31</f>
        <v>28816.666666666664</v>
      </c>
      <c r="AL31" s="17">
        <f>SUMIFS(Collection!$O:$O, Collection!$B:$B, "*" &amp; AL$2 &amp; "*", Collection!$A:$A, "="&amp;$A31)</f>
        <v>18166.666666666668</v>
      </c>
      <c r="AM31" s="17">
        <f>(SUMIFS('Bucket Counts'!$P:$P, 'Bucket Counts'!$D:$D, "*" &amp; AM$2 &amp; "*", 'Bucket Counts'!$A:$A, "="&amp;$A31))</f>
        <v>54416.666666666664</v>
      </c>
      <c r="AN31" s="398">
        <f>AM31+AL31</f>
        <v>72583.333333333328</v>
      </c>
      <c r="AO31" s="17">
        <f>SUMIFS(Collection!$O:$O, Collection!$B:$B, "*" &amp; AO$2 &amp; "*", Collection!$A:$A, "="&amp;$A31)</f>
        <v>0</v>
      </c>
      <c r="AP31" s="17">
        <f>(SUMIFS('Bucket Counts'!$P:$P, 'Bucket Counts'!$D:$D, "*" &amp; AP$2 &amp; "*", 'Bucket Counts'!$A:$A, "="&amp;$A31))</f>
        <v>0</v>
      </c>
      <c r="AQ31" s="398">
        <f>AP31+AO31</f>
        <v>0</v>
      </c>
      <c r="AR31" s="17">
        <f>SUMIFS(Collection!$O:$O, Collection!$B:$B, "*" &amp; AR$2 &amp; "*", Collection!$A:$A, "="&amp;$A31)</f>
        <v>0</v>
      </c>
      <c r="AS31" s="17">
        <f>(SUMIFS('Bucket Counts'!$P:$P, 'Bucket Counts'!$D:$D, "*" &amp; AS$2 &amp; "*", 'Bucket Counts'!$A:$A, "="&amp;$A31))</f>
        <v>74338.333333333328</v>
      </c>
      <c r="AT31" s="398">
        <f>AS31+AR31</f>
        <v>74338.333333333328</v>
      </c>
      <c r="AU31" s="17">
        <f>SUMIFS(Collection!$O:$O, Collection!$B:$B, "*" &amp; AU$2 &amp; "*", Collection!$A:$A, "="&amp;$A31)</f>
        <v>0</v>
      </c>
      <c r="AV31" s="17">
        <f>(SUMIFS('Bucket Counts'!$P:$P, 'Bucket Counts'!$D:$D, "*" &amp; AV$2 &amp; "*", 'Bucket Counts'!$A:$A, "="&amp;$A31))</f>
        <v>33256.666666666672</v>
      </c>
      <c r="AW31" s="398">
        <f>AV31+AU31</f>
        <v>33256.666666666672</v>
      </c>
    </row>
    <row r="32" spans="1:49">
      <c r="A32" s="16">
        <f t="shared" si="0"/>
        <v>42902</v>
      </c>
      <c r="B32" s="397">
        <f>SUMIFS(Collection!$O:$O, Collection!$B:$B, "*" &amp; B$2 &amp; "*", Collection!$A:$A, "="&amp;$A32)</f>
        <v>0</v>
      </c>
      <c r="C32" s="118">
        <f>(SUMIFS('Bucket Counts'!$P:$P, 'Bucket Counts'!$D:$D, "*" &amp; C$2 &amp; "*", 'Bucket Counts'!$A:$A, "="&amp;$A32))</f>
        <v>0</v>
      </c>
      <c r="D32" s="398">
        <f>C31+SUM(B31:B32)</f>
        <v>141483.33333333334</v>
      </c>
      <c r="E32" s="397">
        <f>SUMIFS(Collection!$O:$O, Collection!$B:$B, "*" &amp; E$2 &amp; "*", Collection!$A:$A, "="&amp;$A32)</f>
        <v>0</v>
      </c>
      <c r="F32" s="118">
        <f>(SUMIFS('Bucket Counts'!$P:$P, 'Bucket Counts'!$D:$D, "*" &amp; F$2 &amp; "*", 'Bucket Counts'!$A:$A, "="&amp;$A32))</f>
        <v>0</v>
      </c>
      <c r="G32" s="398">
        <f>F31+SUM(E31:E32)</f>
        <v>0</v>
      </c>
      <c r="H32" s="397">
        <f>SUMIFS(Collection!$O:$O, Collection!$B:$B, "*" &amp; H$2 &amp; "*", Collection!$A:$A, "="&amp;$A32)</f>
        <v>0</v>
      </c>
      <c r="I32" s="118">
        <f>(SUMIFS('Bucket Counts'!$P:$P, 'Bucket Counts'!$D:$D, "*" &amp; I$2 &amp; "*", 'Bucket Counts'!$A:$A, "="&amp;$A32))</f>
        <v>0</v>
      </c>
      <c r="J32" s="398">
        <f>I31+SUM(H31:H32)</f>
        <v>25116.666666666664</v>
      </c>
      <c r="K32" s="17">
        <f>SUMIFS(Collection!$O:$O, Collection!$B:$B, "*" &amp; K$2 &amp; "*", Collection!$A:$A, "="&amp;$A32)</f>
        <v>0</v>
      </c>
      <c r="L32" s="17">
        <f>(SUMIFS('Bucket Counts'!$P:$P, 'Bucket Counts'!$D:$D, "*" &amp; L$2 &amp; "*", 'Bucket Counts'!$A:$A, "="&amp;$A32))</f>
        <v>0</v>
      </c>
      <c r="M32" s="398">
        <f>L31+SUM(K31:K32)</f>
        <v>69823.333333333328</v>
      </c>
      <c r="N32" s="17">
        <f>SUMIFS(Collection!$O:$O, Collection!$B:$B, "*" &amp; N$2 &amp; "*", Collection!$A:$A, "="&amp;$A32)</f>
        <v>0</v>
      </c>
      <c r="O32" s="17">
        <f>(SUMIFS('Bucket Counts'!$P:$P, 'Bucket Counts'!$D:$D, "*" &amp; O$2 &amp; "*", 'Bucket Counts'!$A:$A, "="&amp;$A32))</f>
        <v>0</v>
      </c>
      <c r="P32" s="398">
        <f>O31+SUM(N31:N32)</f>
        <v>178576.66666666666</v>
      </c>
      <c r="Q32" s="17">
        <f>SUMIFS(Collection!$O:$O, Collection!$B:$B, "*" &amp; Q$2 &amp; "*", Collection!$A:$A, "="&amp;$A32)</f>
        <v>0</v>
      </c>
      <c r="R32" s="17">
        <f>(SUMIFS('Bucket Counts'!$P:$P, 'Bucket Counts'!$D:$D, "*" &amp; R$2 &amp; "*", 'Bucket Counts'!$A:$A, "="&amp;$A32))</f>
        <v>0</v>
      </c>
      <c r="S32" s="398">
        <f>R31+SUM(Q31:Q32)</f>
        <v>48000</v>
      </c>
      <c r="T32" s="17">
        <f>SUMIFS(Collection!$O:$O, Collection!$B:$B, "*" &amp; T$2 &amp; "*", Collection!$A:$A, "="&amp;$A32)</f>
        <v>0</v>
      </c>
      <c r="U32" s="17">
        <f>(SUMIFS('Bucket Counts'!$P:$P, 'Bucket Counts'!$D:$D, "*" &amp; U$2 &amp; "*", 'Bucket Counts'!$A:$A, "="&amp;$A32))</f>
        <v>0</v>
      </c>
      <c r="V32" s="398">
        <f>U31+SUM(T31:T32)</f>
        <v>80625</v>
      </c>
      <c r="W32" s="17">
        <f>SUMIFS(Collection!$O:$O, Collection!$B:$B, "*" &amp; W$2 &amp; "*", Collection!$A:$A, "="&amp;$A32)</f>
        <v>0</v>
      </c>
      <c r="X32" s="17">
        <f>(SUMIFS('Bucket Counts'!$P:$P, 'Bucket Counts'!$D:$D, "*" &amp; X$2 &amp; "*", 'Bucket Counts'!$A:$A, "="&amp;$A32))</f>
        <v>0</v>
      </c>
      <c r="Y32" s="398">
        <f>X31+SUM(W31:W32)</f>
        <v>144086.66666666669</v>
      </c>
      <c r="Z32" s="17">
        <f>SUMIFS(Collection!$O:$O, Collection!$B:$B, "*" &amp; Z$2 &amp; "*", Collection!$A:$A, "="&amp;$A32)</f>
        <v>0</v>
      </c>
      <c r="AA32" s="17">
        <f>(SUMIFS('Bucket Counts'!$P:$P, 'Bucket Counts'!$D:$D, "*" &amp; AA$2 &amp; "*", 'Bucket Counts'!$A:$A, "="&amp;$A32))</f>
        <v>0</v>
      </c>
      <c r="AB32" s="398">
        <f>AA31+SUM(Z31:Z32)</f>
        <v>52096.666666666664</v>
      </c>
      <c r="AC32" s="17">
        <f>SUMIFS(Collection!$O:$O, Collection!$B:$B, "*" &amp; AC$2 &amp; "*", Collection!$A:$A, "="&amp;$A32)</f>
        <v>0</v>
      </c>
      <c r="AD32" s="17">
        <f>(SUMIFS('Bucket Counts'!$P:$P, 'Bucket Counts'!$D:$D, "*" &amp; AD$2 &amp; "*", 'Bucket Counts'!$A:$A, "="&amp;$A32))</f>
        <v>0</v>
      </c>
      <c r="AE32" s="398">
        <f>AD31+SUM(AC31:AC32)</f>
        <v>132258.33333333334</v>
      </c>
      <c r="AF32" s="17">
        <f>SUMIFS(Collection!$O:$O, Collection!$B:$B, "*" &amp; AF$2 &amp; "*", Collection!$A:$A, "="&amp;$A32)</f>
        <v>0</v>
      </c>
      <c r="AG32" s="17">
        <f>(SUMIFS('Bucket Counts'!$P:$P, 'Bucket Counts'!$D:$D, "*" &amp; AG$2 &amp; "*", 'Bucket Counts'!$A:$A, "="&amp;$A32))</f>
        <v>0</v>
      </c>
      <c r="AH32" s="398">
        <f>AG31+SUM(AF31:AF32)</f>
        <v>64266.666666666672</v>
      </c>
      <c r="AI32" s="17">
        <f>SUMIFS(Collection!$O:$O, Collection!$B:$B, "*" &amp; AI$2 &amp; "*", Collection!$A:$A, "="&amp;$A32)</f>
        <v>0</v>
      </c>
      <c r="AJ32" s="17">
        <f>(SUMIFS('Bucket Counts'!$P:$P, 'Bucket Counts'!$D:$D, "*" &amp; AJ$2 &amp; "*", 'Bucket Counts'!$A:$A, "="&amp;$A32))</f>
        <v>0</v>
      </c>
      <c r="AK32" s="398">
        <f>AJ31+SUM(AI31:AI32)</f>
        <v>28816.666666666664</v>
      </c>
      <c r="AL32" s="17">
        <f>SUMIFS(Collection!$O:$O, Collection!$B:$B, "*" &amp; AL$2 &amp; "*", Collection!$A:$A, "="&amp;$A32)</f>
        <v>0</v>
      </c>
      <c r="AM32" s="17">
        <f>(SUMIFS('Bucket Counts'!$P:$P, 'Bucket Counts'!$D:$D, "*" &amp; AM$2 &amp; "*", 'Bucket Counts'!$A:$A, "="&amp;$A32))</f>
        <v>0</v>
      </c>
      <c r="AN32" s="398">
        <f>AM31+SUM(AL31:AL32)</f>
        <v>72583.333333333328</v>
      </c>
      <c r="AO32" s="17">
        <f>SUMIFS(Collection!$O:$O, Collection!$B:$B, "*" &amp; AO$2 &amp; "*", Collection!$A:$A, "="&amp;$A32)</f>
        <v>0</v>
      </c>
      <c r="AP32" s="17">
        <f>(SUMIFS('Bucket Counts'!$P:$P, 'Bucket Counts'!$D:$D, "*" &amp; AP$2 &amp; "*", 'Bucket Counts'!$A:$A, "="&amp;$A32))</f>
        <v>0</v>
      </c>
      <c r="AQ32" s="398">
        <f>AP31+SUM(AO31:AO32)</f>
        <v>0</v>
      </c>
      <c r="AR32" s="17">
        <f>SUMIFS(Collection!$O:$O, Collection!$B:$B, "*" &amp; AR$2 &amp; "*", Collection!$A:$A, "="&amp;$A32)</f>
        <v>0</v>
      </c>
      <c r="AS32" s="17">
        <f>(SUMIFS('Bucket Counts'!$P:$P, 'Bucket Counts'!$D:$D, "*" &amp; AS$2 &amp; "*", 'Bucket Counts'!$A:$A, "="&amp;$A32))</f>
        <v>0</v>
      </c>
      <c r="AT32" s="398">
        <f>AS31+SUM(AR31:AR32)</f>
        <v>74338.333333333328</v>
      </c>
      <c r="AU32" s="17">
        <f>SUMIFS(Collection!$O:$O, Collection!$B:$B, "*" &amp; AU$2 &amp; "*", Collection!$A:$A, "="&amp;$A32)</f>
        <v>0</v>
      </c>
      <c r="AV32" s="17">
        <f>(SUMIFS('Bucket Counts'!$P:$P, 'Bucket Counts'!$D:$D, "*" &amp; AV$2 &amp; "*", 'Bucket Counts'!$A:$A, "="&amp;$A32))</f>
        <v>0</v>
      </c>
      <c r="AW32" s="398">
        <f>AV31+SUM(AU31:AU32)</f>
        <v>33256.666666666672</v>
      </c>
    </row>
    <row r="33" spans="1:49">
      <c r="A33" s="16">
        <f t="shared" si="0"/>
        <v>42903</v>
      </c>
      <c r="B33" s="397">
        <f>SUMIFS(Collection!$O:$O, Collection!$B:$B, "*" &amp; B$2 &amp; "*", Collection!$A:$A, "="&amp;$A33)</f>
        <v>666.66666666666663</v>
      </c>
      <c r="C33" s="118">
        <f>(SUMIFS('Bucket Counts'!$P:$P, 'Bucket Counts'!$D:$D, "*" &amp; C$2 &amp; "*", 'Bucket Counts'!$A:$A, "="&amp;$A33))</f>
        <v>0</v>
      </c>
      <c r="D33" s="398">
        <f>C31+SUM(B31:B33)</f>
        <v>142150</v>
      </c>
      <c r="E33" s="397">
        <f>SUMIFS(Collection!$O:$O, Collection!$B:$B, "*" &amp; E$2 &amp; "*", Collection!$A:$A, "="&amp;$A33)</f>
        <v>0</v>
      </c>
      <c r="F33" s="118">
        <f>(SUMIFS('Bucket Counts'!$P:$P, 'Bucket Counts'!$D:$D, "*" &amp; F$2 &amp; "*", 'Bucket Counts'!$A:$A, "="&amp;$A33))</f>
        <v>0</v>
      </c>
      <c r="G33" s="398">
        <f>F31+SUM(E31:E33)</f>
        <v>0</v>
      </c>
      <c r="H33" s="397">
        <f>SUMIFS(Collection!$O:$O, Collection!$B:$B, "*" &amp; H$2 &amp; "*", Collection!$A:$A, "="&amp;$A33)</f>
        <v>0</v>
      </c>
      <c r="I33" s="118">
        <f>(SUMIFS('Bucket Counts'!$P:$P, 'Bucket Counts'!$D:$D, "*" &amp; I$2 &amp; "*", 'Bucket Counts'!$A:$A, "="&amp;$A33))</f>
        <v>0</v>
      </c>
      <c r="J33" s="398">
        <f>I31+SUM(H31:H33)</f>
        <v>25116.666666666664</v>
      </c>
      <c r="K33" s="17">
        <f>SUMIFS(Collection!$O:$O, Collection!$B:$B, "*" &amp; K$2 &amp; "*", Collection!$A:$A, "="&amp;$A33)</f>
        <v>0</v>
      </c>
      <c r="L33" s="17">
        <f>(SUMIFS('Bucket Counts'!$P:$P, 'Bucket Counts'!$D:$D, "*" &amp; L$2 &amp; "*", 'Bucket Counts'!$A:$A, "="&amp;$A33))</f>
        <v>0</v>
      </c>
      <c r="M33" s="398">
        <f>L31+SUM(K31:K33)</f>
        <v>69823.333333333328</v>
      </c>
      <c r="N33" s="17">
        <f>SUMIFS(Collection!$O:$O, Collection!$B:$B, "*" &amp; N$2 &amp; "*", Collection!$A:$A, "="&amp;$A33)</f>
        <v>1166.6666666666667</v>
      </c>
      <c r="O33" s="17">
        <f>(SUMIFS('Bucket Counts'!$P:$P, 'Bucket Counts'!$D:$D, "*" &amp; O$2 &amp; "*", 'Bucket Counts'!$A:$A, "="&amp;$A33))</f>
        <v>0</v>
      </c>
      <c r="P33" s="398">
        <f>O31+SUM(N31:N33)</f>
        <v>179743.33333333331</v>
      </c>
      <c r="Q33" s="17">
        <f>SUMIFS(Collection!$O:$O, Collection!$B:$B, "*" &amp; Q$2 &amp; "*", Collection!$A:$A, "="&amp;$A33)</f>
        <v>1866.6666666666665</v>
      </c>
      <c r="R33" s="17">
        <f>(SUMIFS('Bucket Counts'!$P:$P, 'Bucket Counts'!$D:$D, "*" &amp; R$2 &amp; "*", 'Bucket Counts'!$A:$A, "="&amp;$A33))</f>
        <v>0</v>
      </c>
      <c r="S33" s="398">
        <f>R31+SUM(Q31:Q33)</f>
        <v>49866.666666666664</v>
      </c>
      <c r="T33" s="17">
        <f>SUMIFS(Collection!$O:$O, Collection!$B:$B, "*" &amp; T$2 &amp; "*", Collection!$A:$A, "="&amp;$A33)</f>
        <v>65333.333333333328</v>
      </c>
      <c r="U33" s="17">
        <f>(SUMIFS('Bucket Counts'!$P:$P, 'Bucket Counts'!$D:$D, "*" &amp; U$2 &amp; "*", 'Bucket Counts'!$A:$A, "="&amp;$A33))</f>
        <v>0</v>
      </c>
      <c r="V33" s="398">
        <f>U31+SUM(T31:T33)</f>
        <v>145958.33333333331</v>
      </c>
      <c r="W33" s="17">
        <f>SUMIFS(Collection!$O:$O, Collection!$B:$B, "*" &amp; W$2 &amp; "*", Collection!$A:$A, "="&amp;$A33)</f>
        <v>59833.333333333336</v>
      </c>
      <c r="X33" s="17">
        <f>(SUMIFS('Bucket Counts'!$P:$P, 'Bucket Counts'!$D:$D, "*" &amp; X$2 &amp; "*", 'Bucket Counts'!$A:$A, "="&amp;$A33))</f>
        <v>0</v>
      </c>
      <c r="Y33" s="398">
        <f>X31+SUM(W31:W33)</f>
        <v>203920</v>
      </c>
      <c r="Z33" s="17">
        <f>SUMIFS(Collection!$O:$O, Collection!$B:$B, "*" &amp; Z$2 &amp; "*", Collection!$A:$A, "="&amp;$A33)</f>
        <v>0</v>
      </c>
      <c r="AA33" s="17">
        <f>(SUMIFS('Bucket Counts'!$P:$P, 'Bucket Counts'!$D:$D, "*" &amp; AA$2 &amp; "*", 'Bucket Counts'!$A:$A, "="&amp;$A33))</f>
        <v>0</v>
      </c>
      <c r="AB33" s="398">
        <f>AA31+SUM(Z31:Z33)</f>
        <v>52096.666666666664</v>
      </c>
      <c r="AC33" s="17">
        <f>SUMIFS(Collection!$O:$O, Collection!$B:$B, "*" &amp; AC$2 &amp; "*", Collection!$A:$A, "="&amp;$A33)</f>
        <v>31150</v>
      </c>
      <c r="AD33" s="17">
        <f>(SUMIFS('Bucket Counts'!$P:$P, 'Bucket Counts'!$D:$D, "*" &amp; AD$2 &amp; "*", 'Bucket Counts'!$A:$A, "="&amp;$A33))</f>
        <v>0</v>
      </c>
      <c r="AE33" s="398">
        <f>AD31+SUM(AC31:AC33)</f>
        <v>163408.33333333334</v>
      </c>
      <c r="AF33" s="17">
        <f>SUMIFS(Collection!$O:$O, Collection!$B:$B, "*" &amp; AF$2 &amp; "*", Collection!$A:$A, "="&amp;$A33)</f>
        <v>0</v>
      </c>
      <c r="AG33" s="17">
        <f>(SUMIFS('Bucket Counts'!$P:$P, 'Bucket Counts'!$D:$D, "*" &amp; AG$2 &amp; "*", 'Bucket Counts'!$A:$A, "="&amp;$A33))</f>
        <v>0</v>
      </c>
      <c r="AH33" s="398">
        <f>AG31+SUM(AF31:AF33)</f>
        <v>64266.666666666672</v>
      </c>
      <c r="AI33" s="17">
        <f>SUMIFS(Collection!$O:$O, Collection!$B:$B, "*" &amp; AI$2 &amp; "*", Collection!$A:$A, "="&amp;$A33)</f>
        <v>111333.33333333333</v>
      </c>
      <c r="AJ33" s="17">
        <f>(SUMIFS('Bucket Counts'!$P:$P, 'Bucket Counts'!$D:$D, "*" &amp; AJ$2 &amp; "*", 'Bucket Counts'!$A:$A, "="&amp;$A33))</f>
        <v>0</v>
      </c>
      <c r="AK33" s="398">
        <f>AJ31+SUM(AI31:AI33)</f>
        <v>140150</v>
      </c>
      <c r="AL33" s="17">
        <f>SUMIFS(Collection!$O:$O, Collection!$B:$B, "*" &amp; AL$2 &amp; "*", Collection!$A:$A, "="&amp;$A33)</f>
        <v>12800</v>
      </c>
      <c r="AM33" s="17">
        <f>(SUMIFS('Bucket Counts'!$P:$P, 'Bucket Counts'!$D:$D, "*" &amp; AM$2 &amp; "*", 'Bucket Counts'!$A:$A, "="&amp;$A33))</f>
        <v>0</v>
      </c>
      <c r="AN33" s="398">
        <f>AM31+SUM(AL31:AL33)</f>
        <v>85383.333333333328</v>
      </c>
      <c r="AO33" s="17">
        <f>SUMIFS(Collection!$O:$O, Collection!$B:$B, "*" &amp; AO$2 &amp; "*", Collection!$A:$A, "="&amp;$A33)</f>
        <v>0</v>
      </c>
      <c r="AP33" s="17">
        <f>(SUMIFS('Bucket Counts'!$P:$P, 'Bucket Counts'!$D:$D, "*" &amp; AP$2 &amp; "*", 'Bucket Counts'!$A:$A, "="&amp;$A33))</f>
        <v>0</v>
      </c>
      <c r="AQ33" s="398">
        <f>AP31+SUM(AO31:AO33)</f>
        <v>0</v>
      </c>
      <c r="AR33" s="17">
        <f>SUMIFS(Collection!$O:$O, Collection!$B:$B, "*" &amp; AR$2 &amp; "*", Collection!$A:$A, "="&amp;$A33)</f>
        <v>0</v>
      </c>
      <c r="AS33" s="17">
        <f>(SUMIFS('Bucket Counts'!$P:$P, 'Bucket Counts'!$D:$D, "*" &amp; AS$2 &amp; "*", 'Bucket Counts'!$A:$A, "="&amp;$A33))</f>
        <v>0</v>
      </c>
      <c r="AT33" s="398">
        <f>AS31+SUM(AR31:AR33)</f>
        <v>74338.333333333328</v>
      </c>
      <c r="AU33" s="17">
        <f>SUMIFS(Collection!$O:$O, Collection!$B:$B, "*" &amp; AU$2 &amp; "*", Collection!$A:$A, "="&amp;$A33)</f>
        <v>0</v>
      </c>
      <c r="AV33" s="17">
        <f>(SUMIFS('Bucket Counts'!$P:$P, 'Bucket Counts'!$D:$D, "*" &amp; AV$2 &amp; "*", 'Bucket Counts'!$A:$A, "="&amp;$A33))</f>
        <v>0</v>
      </c>
      <c r="AW33" s="398">
        <f>AV31+SUM(AU31:AU33)</f>
        <v>33256.666666666672</v>
      </c>
    </row>
    <row r="34" spans="1:49">
      <c r="A34" s="16">
        <f t="shared" si="0"/>
        <v>42904</v>
      </c>
      <c r="B34" s="397">
        <f>SUMIFS(Collection!$O:$O, Collection!$B:$B, "*" &amp; B$2 &amp; "*", Collection!$A:$A, "="&amp;$A34)</f>
        <v>0</v>
      </c>
      <c r="C34" s="118">
        <f>(SUMIFS('Bucket Counts'!$P:$P, 'Bucket Counts'!$D:$D, "*" &amp; C$2 &amp; "*", 'Bucket Counts'!$A:$A, "="&amp;$A34))</f>
        <v>0</v>
      </c>
      <c r="D34" s="398">
        <f>C31+SUM(B31:B34)</f>
        <v>142150</v>
      </c>
      <c r="E34" s="397">
        <f>SUMIFS(Collection!$O:$O, Collection!$B:$B, "*" &amp; E$2 &amp; "*", Collection!$A:$A, "="&amp;$A34)</f>
        <v>0</v>
      </c>
      <c r="F34" s="118">
        <f>(SUMIFS('Bucket Counts'!$P:$P, 'Bucket Counts'!$D:$D, "*" &amp; F$2 &amp; "*", 'Bucket Counts'!$A:$A, "="&amp;$A34))</f>
        <v>0</v>
      </c>
      <c r="G34" s="398">
        <f>F31+SUM(E31:E34)</f>
        <v>0</v>
      </c>
      <c r="H34" s="397">
        <f>SUMIFS(Collection!$O:$O, Collection!$B:$B, "*" &amp; H$2 &amp; "*", Collection!$A:$A, "="&amp;$A34)</f>
        <v>0</v>
      </c>
      <c r="I34" s="118">
        <f>(SUMIFS('Bucket Counts'!$P:$P, 'Bucket Counts'!$D:$D, "*" &amp; I$2 &amp; "*", 'Bucket Counts'!$A:$A, "="&amp;$A34))</f>
        <v>0</v>
      </c>
      <c r="J34" s="398">
        <f>I31+SUM(H31:H34)</f>
        <v>25116.666666666664</v>
      </c>
      <c r="K34" s="17">
        <f>SUMIFS(Collection!$O:$O, Collection!$B:$B, "*" &amp; K$2 &amp; "*", Collection!$A:$A, "="&amp;$A34)</f>
        <v>0</v>
      </c>
      <c r="L34" s="17">
        <f>(SUMIFS('Bucket Counts'!$P:$P, 'Bucket Counts'!$D:$D, "*" &amp; L$2 &amp; "*", 'Bucket Counts'!$A:$A, "="&amp;$A34))</f>
        <v>0</v>
      </c>
      <c r="M34" s="398">
        <f>L31+SUM(K31:K34)</f>
        <v>69823.333333333328</v>
      </c>
      <c r="N34" s="17">
        <f>SUMIFS(Collection!$O:$O, Collection!$B:$B, "*" &amp; N$2 &amp; "*", Collection!$A:$A, "="&amp;$A34)</f>
        <v>0</v>
      </c>
      <c r="O34" s="17">
        <f>(SUMIFS('Bucket Counts'!$P:$P, 'Bucket Counts'!$D:$D, "*" &amp; O$2 &amp; "*", 'Bucket Counts'!$A:$A, "="&amp;$A34))</f>
        <v>0</v>
      </c>
      <c r="P34" s="398">
        <f>O31+SUM(N31:N34)</f>
        <v>179743.33333333331</v>
      </c>
      <c r="Q34" s="17">
        <f>SUMIFS(Collection!$O:$O, Collection!$B:$B, "*" &amp; Q$2 &amp; "*", Collection!$A:$A, "="&amp;$A34)</f>
        <v>0</v>
      </c>
      <c r="R34" s="17">
        <f>(SUMIFS('Bucket Counts'!$P:$P, 'Bucket Counts'!$D:$D, "*" &amp; R$2 &amp; "*", 'Bucket Counts'!$A:$A, "="&amp;$A34))</f>
        <v>0</v>
      </c>
      <c r="S34" s="398">
        <f>R31+SUM(Q31:Q34)</f>
        <v>49866.666666666664</v>
      </c>
      <c r="T34" s="17">
        <f>SUMIFS(Collection!$O:$O, Collection!$B:$B, "*" &amp; T$2 &amp; "*", Collection!$A:$A, "="&amp;$A34)</f>
        <v>0</v>
      </c>
      <c r="U34" s="17">
        <f>(SUMIFS('Bucket Counts'!$P:$P, 'Bucket Counts'!$D:$D, "*" &amp; U$2 &amp; "*", 'Bucket Counts'!$A:$A, "="&amp;$A34))</f>
        <v>0</v>
      </c>
      <c r="V34" s="398">
        <f>U31+SUM(T31:T34)</f>
        <v>145958.33333333331</v>
      </c>
      <c r="W34" s="17">
        <f>SUMIFS(Collection!$O:$O, Collection!$B:$B, "*" &amp; W$2 &amp; "*", Collection!$A:$A, "="&amp;$A34)</f>
        <v>0</v>
      </c>
      <c r="X34" s="17">
        <f>(SUMIFS('Bucket Counts'!$P:$P, 'Bucket Counts'!$D:$D, "*" &amp; X$2 &amp; "*", 'Bucket Counts'!$A:$A, "="&amp;$A34))</f>
        <v>0</v>
      </c>
      <c r="Y34" s="398">
        <f>X31+SUM(W31:W34)</f>
        <v>203920</v>
      </c>
      <c r="Z34" s="17">
        <f>SUMIFS(Collection!$O:$O, Collection!$B:$B, "*" &amp; Z$2 &amp; "*", Collection!$A:$A, "="&amp;$A34)</f>
        <v>0</v>
      </c>
      <c r="AA34" s="17">
        <f>(SUMIFS('Bucket Counts'!$P:$P, 'Bucket Counts'!$D:$D, "*" &amp; AA$2 &amp; "*", 'Bucket Counts'!$A:$A, "="&amp;$A34))</f>
        <v>0</v>
      </c>
      <c r="AB34" s="398">
        <f>AA31+SUM(Z31:Z34)</f>
        <v>52096.666666666664</v>
      </c>
      <c r="AC34" s="17">
        <f>SUMIFS(Collection!$O:$O, Collection!$B:$B, "*" &amp; AC$2 &amp; "*", Collection!$A:$A, "="&amp;$A34)</f>
        <v>0</v>
      </c>
      <c r="AD34" s="17">
        <f>(SUMIFS('Bucket Counts'!$P:$P, 'Bucket Counts'!$D:$D, "*" &amp; AD$2 &amp; "*", 'Bucket Counts'!$A:$A, "="&amp;$A34))</f>
        <v>0</v>
      </c>
      <c r="AE34" s="398">
        <f>AD31+SUM(AC31:AC34)</f>
        <v>163408.33333333334</v>
      </c>
      <c r="AF34" s="17">
        <f>SUMIFS(Collection!$O:$O, Collection!$B:$B, "*" &amp; AF$2 &amp; "*", Collection!$A:$A, "="&amp;$A34)</f>
        <v>0</v>
      </c>
      <c r="AG34" s="17">
        <f>(SUMIFS('Bucket Counts'!$P:$P, 'Bucket Counts'!$D:$D, "*" &amp; AG$2 &amp; "*", 'Bucket Counts'!$A:$A, "="&amp;$A34))</f>
        <v>0</v>
      </c>
      <c r="AH34" s="398">
        <f>AG31+SUM(AF31:AF34)</f>
        <v>64266.666666666672</v>
      </c>
      <c r="AI34" s="17">
        <f>SUMIFS(Collection!$O:$O, Collection!$B:$B, "*" &amp; AI$2 &amp; "*", Collection!$A:$A, "="&amp;$A34)</f>
        <v>0</v>
      </c>
      <c r="AJ34" s="17">
        <f>(SUMIFS('Bucket Counts'!$P:$P, 'Bucket Counts'!$D:$D, "*" &amp; AJ$2 &amp; "*", 'Bucket Counts'!$A:$A, "="&amp;$A34))</f>
        <v>0</v>
      </c>
      <c r="AK34" s="398">
        <f>AJ31+SUM(AI31:AI34)</f>
        <v>140150</v>
      </c>
      <c r="AL34" s="17">
        <f>SUMIFS(Collection!$O:$O, Collection!$B:$B, "*" &amp; AL$2 &amp; "*", Collection!$A:$A, "="&amp;$A34)</f>
        <v>0</v>
      </c>
      <c r="AM34" s="17">
        <f>(SUMIFS('Bucket Counts'!$P:$P, 'Bucket Counts'!$D:$D, "*" &amp; AM$2 &amp; "*", 'Bucket Counts'!$A:$A, "="&amp;$A34))</f>
        <v>0</v>
      </c>
      <c r="AN34" s="398">
        <f>AM31+SUM(AL31:AL34)</f>
        <v>85383.333333333328</v>
      </c>
      <c r="AO34" s="17">
        <f>SUMIFS(Collection!$O:$O, Collection!$B:$B, "*" &amp; AO$2 &amp; "*", Collection!$A:$A, "="&amp;$A34)</f>
        <v>0</v>
      </c>
      <c r="AP34" s="17">
        <f>(SUMIFS('Bucket Counts'!$P:$P, 'Bucket Counts'!$D:$D, "*" &amp; AP$2 &amp; "*", 'Bucket Counts'!$A:$A, "="&amp;$A34))</f>
        <v>0</v>
      </c>
      <c r="AQ34" s="398">
        <f>AP31+SUM(AO31:AO34)</f>
        <v>0</v>
      </c>
      <c r="AR34" s="17">
        <f>SUMIFS(Collection!$O:$O, Collection!$B:$B, "*" &amp; AR$2 &amp; "*", Collection!$A:$A, "="&amp;$A34)</f>
        <v>0</v>
      </c>
      <c r="AS34" s="17">
        <f>(SUMIFS('Bucket Counts'!$P:$P, 'Bucket Counts'!$D:$D, "*" &amp; AS$2 &amp; "*", 'Bucket Counts'!$A:$A, "="&amp;$A34))</f>
        <v>0</v>
      </c>
      <c r="AT34" s="398">
        <f>AS31+SUM(AR31:AR34)</f>
        <v>74338.333333333328</v>
      </c>
      <c r="AU34" s="17">
        <f>SUMIFS(Collection!$O:$O, Collection!$B:$B, "*" &amp; AU$2 &amp; "*", Collection!$A:$A, "="&amp;$A34)</f>
        <v>0</v>
      </c>
      <c r="AV34" s="17">
        <f>(SUMIFS('Bucket Counts'!$P:$P, 'Bucket Counts'!$D:$D, "*" &amp; AV$2 &amp; "*", 'Bucket Counts'!$A:$A, "="&amp;$A34))</f>
        <v>0</v>
      </c>
      <c r="AW34" s="398">
        <f>AV31+SUM(AU31:AU34)</f>
        <v>33256.666666666672</v>
      </c>
    </row>
    <row r="35" spans="1:49">
      <c r="A35" s="16">
        <f t="shared" si="0"/>
        <v>42905</v>
      </c>
      <c r="B35" s="397">
        <f>SUMIFS(Collection!$O:$O, Collection!$B:$B, "*" &amp; B$2 &amp; "*", Collection!$A:$A, "="&amp;$A35)</f>
        <v>0</v>
      </c>
      <c r="C35" s="118">
        <f>(SUMIFS('Bucket Counts'!$P:$P, 'Bucket Counts'!$D:$D, "*" &amp; C$2 &amp; "*", 'Bucket Counts'!$A:$A, "="&amp;$A35))</f>
        <v>74000</v>
      </c>
      <c r="D35" s="398">
        <f>C35+B35</f>
        <v>74000</v>
      </c>
      <c r="E35" s="397">
        <f>SUMIFS(Collection!$O:$O, Collection!$B:$B, "*" &amp; E$2 &amp; "*", Collection!$A:$A, "="&amp;$A35)</f>
        <v>0</v>
      </c>
      <c r="F35" s="118">
        <f>(SUMIFS('Bucket Counts'!$P:$P, 'Bucket Counts'!$D:$D, "*" &amp; F$2 &amp; "*", 'Bucket Counts'!$A:$A, "="&amp;$A35))</f>
        <v>0</v>
      </c>
      <c r="G35" s="398">
        <f>F35+E35</f>
        <v>0</v>
      </c>
      <c r="H35" s="397">
        <f>SUMIFS(Collection!$O:$O, Collection!$B:$B, "*" &amp; H$2 &amp; "*", Collection!$A:$A, "="&amp;$A35)</f>
        <v>0</v>
      </c>
      <c r="I35" s="118">
        <f>(SUMIFS('Bucket Counts'!$P:$P, 'Bucket Counts'!$D:$D, "*" &amp; I$2 &amp; "*", 'Bucket Counts'!$A:$A, "="&amp;$A35))</f>
        <v>20360</v>
      </c>
      <c r="J35" s="398">
        <f>I35+H35</f>
        <v>20360</v>
      </c>
      <c r="K35" s="17">
        <f>SUMIFS(Collection!$O:$O, Collection!$B:$B, "*" &amp; K$2 &amp; "*", Collection!$A:$A, "="&amp;$A35)</f>
        <v>59640</v>
      </c>
      <c r="L35" s="17">
        <f>(SUMIFS('Bucket Counts'!$P:$P, 'Bucket Counts'!$D:$D, "*" &amp; L$2 &amp; "*", 'Bucket Counts'!$A:$A, "="&amp;$A35))</f>
        <v>65113.333333333336</v>
      </c>
      <c r="M35" s="398">
        <f>L35+K35</f>
        <v>124753.33333333334</v>
      </c>
      <c r="N35" s="17">
        <f>SUMIFS(Collection!$O:$O, Collection!$B:$B, "*" &amp; N$2 &amp; "*", Collection!$A:$A, "="&amp;$A35)</f>
        <v>0</v>
      </c>
      <c r="O35" s="17">
        <f>(SUMIFS('Bucket Counts'!$P:$P, 'Bucket Counts'!$D:$D, "*" &amp; O$2 &amp; "*", 'Bucket Counts'!$A:$A, "="&amp;$A35))</f>
        <v>103206.66666666666</v>
      </c>
      <c r="P35" s="398">
        <f>O35+N35</f>
        <v>103206.66666666666</v>
      </c>
      <c r="Q35" s="17">
        <f>SUMIFS(Collection!$O:$O, Collection!$B:$B, "*" &amp; Q$2 &amp; "*", Collection!$A:$A, "="&amp;$A35)</f>
        <v>0</v>
      </c>
      <c r="R35" s="17">
        <f>(SUMIFS('Bucket Counts'!$P:$P, 'Bucket Counts'!$D:$D, "*" &amp; R$2 &amp; "*", 'Bucket Counts'!$A:$A, "="&amp;$A35))</f>
        <v>0</v>
      </c>
      <c r="S35" s="398">
        <f>R35+Q35</f>
        <v>0</v>
      </c>
      <c r="T35" s="17">
        <f>SUMIFS(Collection!$O:$O, Collection!$B:$B, "*" &amp; T$2 &amp; "*", Collection!$A:$A, "="&amp;$A35)</f>
        <v>86020</v>
      </c>
      <c r="U35" s="17">
        <f>(SUMIFS('Bucket Counts'!$P:$P, 'Bucket Counts'!$D:$D, "*" &amp; U$2 &amp; "*", 'Bucket Counts'!$A:$A, "="&amp;$A35))</f>
        <v>55603.333333333336</v>
      </c>
      <c r="V35" s="398">
        <f>U35+T35</f>
        <v>141623.33333333334</v>
      </c>
      <c r="W35" s="17">
        <f>SUMIFS(Collection!$O:$O, Collection!$B:$B, "*" &amp; W$2 &amp; "*", Collection!$A:$A, "="&amp;$A35)</f>
        <v>0</v>
      </c>
      <c r="X35" s="17">
        <f>(SUMIFS('Bucket Counts'!$P:$P, 'Bucket Counts'!$D:$D, "*" &amp; X$2 &amp; "*", 'Bucket Counts'!$A:$A, "="&amp;$A35))</f>
        <v>47473.333333333343</v>
      </c>
      <c r="Y35" s="398">
        <f>X35+W35</f>
        <v>47473.333333333343</v>
      </c>
      <c r="Z35" s="17">
        <f>SUMIFS(Collection!$O:$O, Collection!$B:$B, "*" &amp; Z$2 &amp; "*", Collection!$A:$A, "="&amp;$A35)</f>
        <v>53456.666666666672</v>
      </c>
      <c r="AA35" s="17">
        <f>(SUMIFS('Bucket Counts'!$P:$P, 'Bucket Counts'!$D:$D, "*" &amp; AA$2 &amp; "*", 'Bucket Counts'!$A:$A, "="&amp;$A35))</f>
        <v>26033.333333333328</v>
      </c>
      <c r="AB35" s="398">
        <f>AA35+Z35</f>
        <v>79490</v>
      </c>
      <c r="AC35" s="17">
        <f>SUMIFS(Collection!$O:$O, Collection!$B:$B, "*" &amp; AC$2 &amp; "*", Collection!$A:$A, "="&amp;$A35)</f>
        <v>125</v>
      </c>
      <c r="AD35" s="17">
        <f>(SUMIFS('Bucket Counts'!$P:$P, 'Bucket Counts'!$D:$D, "*" &amp; AD$2 &amp; "*", 'Bucket Counts'!$A:$A, "="&amp;$A35))</f>
        <v>99826.666666666657</v>
      </c>
      <c r="AE35" s="398">
        <f>AD35+AC35</f>
        <v>99951.666666666657</v>
      </c>
      <c r="AF35" s="17">
        <f>SUMIFS(Collection!$O:$O, Collection!$B:$B, "*" &amp; AF$2 &amp; "*", Collection!$A:$A, "="&amp;$A35)</f>
        <v>0</v>
      </c>
      <c r="AG35" s="17">
        <f>(SUMIFS('Bucket Counts'!$P:$P, 'Bucket Counts'!$D:$D, "*" &amp; AG$2 &amp; "*", 'Bucket Counts'!$A:$A, "="&amp;$A35))</f>
        <v>37566.666666666672</v>
      </c>
      <c r="AH35" s="398">
        <f>AG35+AF35</f>
        <v>37566.666666666672</v>
      </c>
      <c r="AI35" s="17">
        <f>SUMIFS(Collection!$O:$O, Collection!$B:$B, "*" &amp; AI$2 &amp; "*", Collection!$A:$A, "="&amp;$A35)</f>
        <v>50000</v>
      </c>
      <c r="AJ35" s="17">
        <f>(SUMIFS('Bucket Counts'!$P:$P, 'Bucket Counts'!$D:$D, "*" &amp; AJ$2 &amp; "*", 'Bucket Counts'!$A:$A, "="&amp;$A35))</f>
        <v>102833.33333333334</v>
      </c>
      <c r="AK35" s="398">
        <f>AJ35+AI35</f>
        <v>152833.33333333334</v>
      </c>
      <c r="AL35" s="17">
        <f>SUMIFS(Collection!$O:$O, Collection!$B:$B, "*" &amp; AL$2 &amp; "*", Collection!$A:$A, "="&amp;$A35)</f>
        <v>0</v>
      </c>
      <c r="AM35" s="17">
        <f>(SUMIFS('Bucket Counts'!$P:$P, 'Bucket Counts'!$D:$D, "*" &amp; AM$2 &amp; "*", 'Bucket Counts'!$A:$A, "="&amp;$A35))</f>
        <v>35666.666666666664</v>
      </c>
      <c r="AN35" s="398">
        <f>AM35+AL35</f>
        <v>35666.666666666664</v>
      </c>
      <c r="AO35" s="17">
        <f>SUMIFS(Collection!$O:$O, Collection!$B:$B, "*" &amp; AO$2 &amp; "*", Collection!$A:$A, "="&amp;$A35)</f>
        <v>0</v>
      </c>
      <c r="AP35" s="17">
        <f>(SUMIFS('Bucket Counts'!$P:$P, 'Bucket Counts'!$D:$D, "*" &amp; AP$2 &amp; "*", 'Bucket Counts'!$A:$A, "="&amp;$A35))</f>
        <v>0</v>
      </c>
      <c r="AQ35" s="398">
        <f>AP35+AO35</f>
        <v>0</v>
      </c>
      <c r="AR35" s="17">
        <f>SUMIFS(Collection!$O:$O, Collection!$B:$B, "*" &amp; AR$2 &amp; "*", Collection!$A:$A, "="&amp;$A35)</f>
        <v>51150</v>
      </c>
      <c r="AS35" s="17">
        <f>(SUMIFS('Bucket Counts'!$P:$P, 'Bucket Counts'!$D:$D, "*" &amp; AS$2 &amp; "*", 'Bucket Counts'!$A:$A, "="&amp;$A35))</f>
        <v>40340</v>
      </c>
      <c r="AT35" s="398">
        <f>AS35+AR35</f>
        <v>91490</v>
      </c>
      <c r="AU35" s="17">
        <f>SUMIFS(Collection!$O:$O, Collection!$B:$B, "*" &amp; AU$2 &amp; "*", Collection!$A:$A, "="&amp;$A35)</f>
        <v>0</v>
      </c>
      <c r="AV35" s="17">
        <f>(SUMIFS('Bucket Counts'!$P:$P, 'Bucket Counts'!$D:$D, "*" &amp; AV$2 &amp; "*", 'Bucket Counts'!$A:$A, "="&amp;$A35))</f>
        <v>35316.666666666664</v>
      </c>
      <c r="AW35" s="398">
        <f>AV35+AU35</f>
        <v>35316.666666666664</v>
      </c>
    </row>
    <row r="36" spans="1:49">
      <c r="A36" s="16">
        <f t="shared" si="0"/>
        <v>42906</v>
      </c>
      <c r="B36" s="397">
        <f>SUMIFS(Collection!$O:$O, Collection!$B:$B, "*" &amp; B$2 &amp; "*", Collection!$A:$A, "="&amp;$A36)</f>
        <v>0</v>
      </c>
      <c r="C36" s="118">
        <f>(SUMIFS('Bucket Counts'!$P:$P, 'Bucket Counts'!$D:$D, "*" &amp; C$2 &amp; "*", 'Bucket Counts'!$A:$A, "="&amp;$A36))</f>
        <v>0</v>
      </c>
      <c r="D36" s="398">
        <f>C35+SUM(B35:B36)</f>
        <v>74000</v>
      </c>
      <c r="E36" s="397">
        <f>SUMIFS(Collection!$O:$O, Collection!$B:$B, "*" &amp; E$2 &amp; "*", Collection!$A:$A, "="&amp;$A36)</f>
        <v>0</v>
      </c>
      <c r="F36" s="118">
        <f>(SUMIFS('Bucket Counts'!$P:$P, 'Bucket Counts'!$D:$D, "*" &amp; F$2 &amp; "*", 'Bucket Counts'!$A:$A, "="&amp;$A36))</f>
        <v>0</v>
      </c>
      <c r="G36" s="398">
        <f>F35+SUM(E35:E36)</f>
        <v>0</v>
      </c>
      <c r="H36" s="397">
        <f>SUMIFS(Collection!$O:$O, Collection!$B:$B, "*" &amp; H$2 &amp; "*", Collection!$A:$A, "="&amp;$A36)</f>
        <v>0</v>
      </c>
      <c r="I36" s="118">
        <f>(SUMIFS('Bucket Counts'!$P:$P, 'Bucket Counts'!$D:$D, "*" &amp; I$2 &amp; "*", 'Bucket Counts'!$A:$A, "="&amp;$A36))</f>
        <v>0</v>
      </c>
      <c r="J36" s="398">
        <f>I35+SUM(H35:H36)</f>
        <v>20360</v>
      </c>
      <c r="K36" s="17">
        <f>SUMIFS(Collection!$O:$O, Collection!$B:$B, "*" &amp; K$2 &amp; "*", Collection!$A:$A, "="&amp;$A36)</f>
        <v>0</v>
      </c>
      <c r="L36" s="17">
        <f>(SUMIFS('Bucket Counts'!$P:$P, 'Bucket Counts'!$D:$D, "*" &amp; L$2 &amp; "*", 'Bucket Counts'!$A:$A, "="&amp;$A36))</f>
        <v>0</v>
      </c>
      <c r="M36" s="398">
        <f>L35+SUM(K35:K36)</f>
        <v>124753.33333333334</v>
      </c>
      <c r="N36" s="17">
        <f>SUMIFS(Collection!$O:$O, Collection!$B:$B, "*" &amp; N$2 &amp; "*", Collection!$A:$A, "="&amp;$A36)</f>
        <v>0</v>
      </c>
      <c r="O36" s="17">
        <f>(SUMIFS('Bucket Counts'!$P:$P, 'Bucket Counts'!$D:$D, "*" &amp; O$2 &amp; "*", 'Bucket Counts'!$A:$A, "="&amp;$A36))</f>
        <v>0</v>
      </c>
      <c r="P36" s="398">
        <f>O35+SUM(N35:N36)</f>
        <v>103206.66666666666</v>
      </c>
      <c r="Q36" s="17">
        <f>SUMIFS(Collection!$O:$O, Collection!$B:$B, "*" &amp; Q$2 &amp; "*", Collection!$A:$A, "="&amp;$A36)</f>
        <v>0</v>
      </c>
      <c r="R36" s="17">
        <f>(SUMIFS('Bucket Counts'!$P:$P, 'Bucket Counts'!$D:$D, "*" &amp; R$2 &amp; "*", 'Bucket Counts'!$A:$A, "="&amp;$A36))</f>
        <v>0</v>
      </c>
      <c r="S36" s="398">
        <f>R35+SUM(Q35:Q36)</f>
        <v>0</v>
      </c>
      <c r="T36" s="17">
        <f>SUMIFS(Collection!$O:$O, Collection!$B:$B, "*" &amp; T$2 &amp; "*", Collection!$A:$A, "="&amp;$A36)</f>
        <v>0</v>
      </c>
      <c r="U36" s="17">
        <f>(SUMIFS('Bucket Counts'!$P:$P, 'Bucket Counts'!$D:$D, "*" &amp; U$2 &amp; "*", 'Bucket Counts'!$A:$A, "="&amp;$A36))</f>
        <v>0</v>
      </c>
      <c r="V36" s="398">
        <f>U35+SUM(T35:T36)</f>
        <v>141623.33333333334</v>
      </c>
      <c r="W36" s="17">
        <f>SUMIFS(Collection!$O:$O, Collection!$B:$B, "*" &amp; W$2 &amp; "*", Collection!$A:$A, "="&amp;$A36)</f>
        <v>0</v>
      </c>
      <c r="X36" s="17">
        <f>(SUMIFS('Bucket Counts'!$P:$P, 'Bucket Counts'!$D:$D, "*" &amp; X$2 &amp; "*", 'Bucket Counts'!$A:$A, "="&amp;$A36))</f>
        <v>0</v>
      </c>
      <c r="Y36" s="398">
        <f>X35+SUM(W35:W36)</f>
        <v>47473.333333333343</v>
      </c>
      <c r="Z36" s="17">
        <f>SUMIFS(Collection!$O:$O, Collection!$B:$B, "*" &amp; Z$2 &amp; "*", Collection!$A:$A, "="&amp;$A36)</f>
        <v>0</v>
      </c>
      <c r="AA36" s="17">
        <f>(SUMIFS('Bucket Counts'!$P:$P, 'Bucket Counts'!$D:$D, "*" &amp; AA$2 &amp; "*", 'Bucket Counts'!$A:$A, "="&amp;$A36))</f>
        <v>0</v>
      </c>
      <c r="AB36" s="398">
        <f>AA35+SUM(Z35:Z36)</f>
        <v>79490</v>
      </c>
      <c r="AC36" s="17">
        <f>SUMIFS(Collection!$O:$O, Collection!$B:$B, "*" &amp; AC$2 &amp; "*", Collection!$A:$A, "="&amp;$A36)</f>
        <v>0</v>
      </c>
      <c r="AD36" s="17">
        <f>(SUMIFS('Bucket Counts'!$P:$P, 'Bucket Counts'!$D:$D, "*" &amp; AD$2 &amp; "*", 'Bucket Counts'!$A:$A, "="&amp;$A36))</f>
        <v>0</v>
      </c>
      <c r="AE36" s="398">
        <f>AD35+SUM(AC35:AC36)</f>
        <v>99951.666666666657</v>
      </c>
      <c r="AF36" s="17">
        <f>SUMIFS(Collection!$O:$O, Collection!$B:$B, "*" &amp; AF$2 &amp; "*", Collection!$A:$A, "="&amp;$A36)</f>
        <v>0</v>
      </c>
      <c r="AG36" s="17">
        <f>(SUMIFS('Bucket Counts'!$P:$P, 'Bucket Counts'!$D:$D, "*" &amp; AG$2 &amp; "*", 'Bucket Counts'!$A:$A, "="&amp;$A36))</f>
        <v>0</v>
      </c>
      <c r="AH36" s="398">
        <f>AG35+SUM(AF35:AF36)</f>
        <v>37566.666666666672</v>
      </c>
      <c r="AI36" s="17">
        <f>SUMIFS(Collection!$O:$O, Collection!$B:$B, "*" &amp; AI$2 &amp; "*", Collection!$A:$A, "="&amp;$A36)</f>
        <v>0</v>
      </c>
      <c r="AJ36" s="17">
        <f>(SUMIFS('Bucket Counts'!$P:$P, 'Bucket Counts'!$D:$D, "*" &amp; AJ$2 &amp; "*", 'Bucket Counts'!$A:$A, "="&amp;$A36))</f>
        <v>0</v>
      </c>
      <c r="AK36" s="398">
        <f>AJ35+SUM(AI35:AI36)</f>
        <v>152833.33333333334</v>
      </c>
      <c r="AL36" s="17">
        <f>SUMIFS(Collection!$O:$O, Collection!$B:$B, "*" &amp; AL$2 &amp; "*", Collection!$A:$A, "="&amp;$A36)</f>
        <v>0</v>
      </c>
      <c r="AM36" s="17">
        <f>(SUMIFS('Bucket Counts'!$P:$P, 'Bucket Counts'!$D:$D, "*" &amp; AM$2 &amp; "*", 'Bucket Counts'!$A:$A, "="&amp;$A36))</f>
        <v>0</v>
      </c>
      <c r="AN36" s="398">
        <f>AM35+SUM(AL35:AL36)</f>
        <v>35666.666666666664</v>
      </c>
      <c r="AO36" s="17">
        <f>SUMIFS(Collection!$O:$O, Collection!$B:$B, "*" &amp; AO$2 &amp; "*", Collection!$A:$A, "="&amp;$A36)</f>
        <v>0</v>
      </c>
      <c r="AP36" s="17">
        <f>(SUMIFS('Bucket Counts'!$P:$P, 'Bucket Counts'!$D:$D, "*" &amp; AP$2 &amp; "*", 'Bucket Counts'!$A:$A, "="&amp;$A36))</f>
        <v>0</v>
      </c>
      <c r="AQ36" s="398">
        <f>AP35+SUM(AO35:AO36)</f>
        <v>0</v>
      </c>
      <c r="AR36" s="17">
        <f>SUMIFS(Collection!$O:$O, Collection!$B:$B, "*" &amp; AR$2 &amp; "*", Collection!$A:$A, "="&amp;$A36)</f>
        <v>52533.333333333336</v>
      </c>
      <c r="AS36" s="17">
        <f>(SUMIFS('Bucket Counts'!$P:$P, 'Bucket Counts'!$D:$D, "*" &amp; AS$2 &amp; "*", 'Bucket Counts'!$A:$A, "="&amp;$A36))</f>
        <v>0</v>
      </c>
      <c r="AT36" s="398">
        <f>AS35+SUM(AR35:AR36)</f>
        <v>144023.33333333334</v>
      </c>
      <c r="AU36" s="17">
        <f>SUMIFS(Collection!$O:$O, Collection!$B:$B, "*" &amp; AU$2 &amp; "*", Collection!$A:$A, "="&amp;$A36)</f>
        <v>0</v>
      </c>
      <c r="AV36" s="17">
        <f>(SUMIFS('Bucket Counts'!$P:$P, 'Bucket Counts'!$D:$D, "*" &amp; AV$2 &amp; "*", 'Bucket Counts'!$A:$A, "="&amp;$A36))</f>
        <v>0</v>
      </c>
      <c r="AW36" s="398">
        <f>AV35+SUM(AU35:AU36)</f>
        <v>35316.666666666664</v>
      </c>
    </row>
    <row r="37" spans="1:49">
      <c r="A37" s="16">
        <f t="shared" si="0"/>
        <v>42907</v>
      </c>
      <c r="B37" s="397">
        <f>SUMIFS(Collection!$O:$O, Collection!$B:$B, "*" &amp; B$2 &amp; "*", Collection!$A:$A, "="&amp;$A37)</f>
        <v>0</v>
      </c>
      <c r="C37" s="118">
        <f>(SUMIFS('Bucket Counts'!$P:$P, 'Bucket Counts'!$D:$D, "*" &amp; C$2 &amp; "*", 'Bucket Counts'!$A:$A, "="&amp;$A37))</f>
        <v>0</v>
      </c>
      <c r="D37" s="398">
        <f>C35+SUM(B35:B37)</f>
        <v>74000</v>
      </c>
      <c r="E37" s="397">
        <f>SUMIFS(Collection!$O:$O, Collection!$B:$B, "*" &amp; E$2 &amp; "*", Collection!$A:$A, "="&amp;$A37)</f>
        <v>0</v>
      </c>
      <c r="F37" s="118">
        <f>(SUMIFS('Bucket Counts'!$P:$P, 'Bucket Counts'!$D:$D, "*" &amp; F$2 &amp; "*", 'Bucket Counts'!$A:$A, "="&amp;$A37))</f>
        <v>0</v>
      </c>
      <c r="G37" s="398">
        <f>F35+SUM(E35:E37)</f>
        <v>0</v>
      </c>
      <c r="H37" s="397">
        <f>SUMIFS(Collection!$O:$O, Collection!$B:$B, "*" &amp; H$2 &amp; "*", Collection!$A:$A, "="&amp;$A37)</f>
        <v>0</v>
      </c>
      <c r="I37" s="118">
        <f>(SUMIFS('Bucket Counts'!$P:$P, 'Bucket Counts'!$D:$D, "*" &amp; I$2 &amp; "*", 'Bucket Counts'!$A:$A, "="&amp;$A37))</f>
        <v>0</v>
      </c>
      <c r="J37" s="398">
        <f>I35+SUM(H35:H37)</f>
        <v>20360</v>
      </c>
      <c r="K37" s="17">
        <f>SUMIFS(Collection!$O:$O, Collection!$B:$B, "*" &amp; K$2 &amp; "*", Collection!$A:$A, "="&amp;$A37)</f>
        <v>0</v>
      </c>
      <c r="L37" s="17">
        <f>(SUMIFS('Bucket Counts'!$P:$P, 'Bucket Counts'!$D:$D, "*" &amp; L$2 &amp; "*", 'Bucket Counts'!$A:$A, "="&amp;$A37))</f>
        <v>0</v>
      </c>
      <c r="M37" s="398">
        <f>L35+SUM(K35:K37)</f>
        <v>124753.33333333334</v>
      </c>
      <c r="N37" s="17">
        <f>SUMIFS(Collection!$O:$O, Collection!$B:$B, "*" &amp; N$2 &amp; "*", Collection!$A:$A, "="&amp;$A37)</f>
        <v>0</v>
      </c>
      <c r="O37" s="17">
        <f>(SUMIFS('Bucket Counts'!$P:$P, 'Bucket Counts'!$D:$D, "*" &amp; O$2 &amp; "*", 'Bucket Counts'!$A:$A, "="&amp;$A37))</f>
        <v>0</v>
      </c>
      <c r="P37" s="398">
        <f>O35+SUM(N35:N37)</f>
        <v>103206.66666666666</v>
      </c>
      <c r="Q37" s="17">
        <f>SUMIFS(Collection!$O:$O, Collection!$B:$B, "*" &amp; Q$2 &amp; "*", Collection!$A:$A, "="&amp;$A37)</f>
        <v>0</v>
      </c>
      <c r="R37" s="17">
        <f>(SUMIFS('Bucket Counts'!$P:$P, 'Bucket Counts'!$D:$D, "*" &amp; R$2 &amp; "*", 'Bucket Counts'!$A:$A, "="&amp;$A37))</f>
        <v>0</v>
      </c>
      <c r="S37" s="398">
        <f>R35+SUM(Q35:Q37)</f>
        <v>0</v>
      </c>
      <c r="T37" s="17">
        <f>SUMIFS(Collection!$O:$O, Collection!$B:$B, "*" &amp; T$2 &amp; "*", Collection!$A:$A, "="&amp;$A37)</f>
        <v>0</v>
      </c>
      <c r="U37" s="17">
        <f>(SUMIFS('Bucket Counts'!$P:$P, 'Bucket Counts'!$D:$D, "*" &amp; U$2 &amp; "*", 'Bucket Counts'!$A:$A, "="&amp;$A37))</f>
        <v>0</v>
      </c>
      <c r="V37" s="398">
        <f>U35+SUM(T35:T37)</f>
        <v>141623.33333333334</v>
      </c>
      <c r="W37" s="17">
        <f>SUMIFS(Collection!$O:$O, Collection!$B:$B, "*" &amp; W$2 &amp; "*", Collection!$A:$A, "="&amp;$A37)</f>
        <v>0</v>
      </c>
      <c r="X37" s="17">
        <f>(SUMIFS('Bucket Counts'!$P:$P, 'Bucket Counts'!$D:$D, "*" &amp; X$2 &amp; "*", 'Bucket Counts'!$A:$A, "="&amp;$A37))</f>
        <v>0</v>
      </c>
      <c r="Y37" s="398">
        <f>X35+SUM(W35:W37)</f>
        <v>47473.333333333343</v>
      </c>
      <c r="Z37" s="17">
        <f>SUMIFS(Collection!$O:$O, Collection!$B:$B, "*" &amp; Z$2 &amp; "*", Collection!$A:$A, "="&amp;$A37)</f>
        <v>0</v>
      </c>
      <c r="AA37" s="17">
        <f>(SUMIFS('Bucket Counts'!$P:$P, 'Bucket Counts'!$D:$D, "*" &amp; AA$2 &amp; "*", 'Bucket Counts'!$A:$A, "="&amp;$A37))</f>
        <v>0</v>
      </c>
      <c r="AB37" s="398">
        <f>AA35+SUM(Z35:Z37)</f>
        <v>79490</v>
      </c>
      <c r="AC37" s="17">
        <f>SUMIFS(Collection!$O:$O, Collection!$B:$B, "*" &amp; AC$2 &amp; "*", Collection!$A:$A, "="&amp;$A37)</f>
        <v>0</v>
      </c>
      <c r="AD37" s="17">
        <f>(SUMIFS('Bucket Counts'!$P:$P, 'Bucket Counts'!$D:$D, "*" &amp; AD$2 &amp; "*", 'Bucket Counts'!$A:$A, "="&amp;$A37))</f>
        <v>0</v>
      </c>
      <c r="AE37" s="398">
        <f>AD35+SUM(AC35:AC37)</f>
        <v>99951.666666666657</v>
      </c>
      <c r="AF37" s="17">
        <f>SUMIFS(Collection!$O:$O, Collection!$B:$B, "*" &amp; AF$2 &amp; "*", Collection!$A:$A, "="&amp;$A37)</f>
        <v>0</v>
      </c>
      <c r="AG37" s="17">
        <f>(SUMIFS('Bucket Counts'!$P:$P, 'Bucket Counts'!$D:$D, "*" &amp; AG$2 &amp; "*", 'Bucket Counts'!$A:$A, "="&amp;$A37))</f>
        <v>0</v>
      </c>
      <c r="AH37" s="398">
        <f>AG35+SUM(AF35:AF37)</f>
        <v>37566.666666666672</v>
      </c>
      <c r="AI37" s="17">
        <f>SUMIFS(Collection!$O:$O, Collection!$B:$B, "*" &amp; AI$2 &amp; "*", Collection!$A:$A, "="&amp;$A37)</f>
        <v>0</v>
      </c>
      <c r="AJ37" s="17">
        <f>(SUMIFS('Bucket Counts'!$P:$P, 'Bucket Counts'!$D:$D, "*" &amp; AJ$2 &amp; "*", 'Bucket Counts'!$A:$A, "="&amp;$A37))</f>
        <v>0</v>
      </c>
      <c r="AK37" s="398">
        <f>AJ35+SUM(AI35:AI37)</f>
        <v>152833.33333333334</v>
      </c>
      <c r="AL37" s="17">
        <f>SUMIFS(Collection!$O:$O, Collection!$B:$B, "*" &amp; AL$2 &amp; "*", Collection!$A:$A, "="&amp;$A37)</f>
        <v>0</v>
      </c>
      <c r="AM37" s="17">
        <f>(SUMIFS('Bucket Counts'!$P:$P, 'Bucket Counts'!$D:$D, "*" &amp; AM$2 &amp; "*", 'Bucket Counts'!$A:$A, "="&amp;$A37))</f>
        <v>0</v>
      </c>
      <c r="AN37" s="398">
        <f>AM35+SUM(AL35:AL37)</f>
        <v>35666.666666666664</v>
      </c>
      <c r="AO37" s="17">
        <f>SUMIFS(Collection!$O:$O, Collection!$B:$B, "*" &amp; AO$2 &amp; "*", Collection!$A:$A, "="&amp;$A37)</f>
        <v>0</v>
      </c>
      <c r="AP37" s="17">
        <f>(SUMIFS('Bucket Counts'!$P:$P, 'Bucket Counts'!$D:$D, "*" &amp; AP$2 &amp; "*", 'Bucket Counts'!$A:$A, "="&amp;$A37))</f>
        <v>0</v>
      </c>
      <c r="AQ37" s="398">
        <f>AP35+SUM(AO35:AO37)</f>
        <v>0</v>
      </c>
      <c r="AR37" s="17">
        <f>SUMIFS(Collection!$O:$O, Collection!$B:$B, "*" &amp; AR$2 &amp; "*", Collection!$A:$A, "="&amp;$A37)</f>
        <v>0</v>
      </c>
      <c r="AS37" s="17">
        <f>(SUMIFS('Bucket Counts'!$P:$P, 'Bucket Counts'!$D:$D, "*" &amp; AS$2 &amp; "*", 'Bucket Counts'!$A:$A, "="&amp;$A37))</f>
        <v>0</v>
      </c>
      <c r="AT37" s="398">
        <f>AS35+SUM(AR35:AR37)</f>
        <v>144023.33333333334</v>
      </c>
      <c r="AU37" s="17">
        <f>SUMIFS(Collection!$O:$O, Collection!$B:$B, "*" &amp; AU$2 &amp; "*", Collection!$A:$A, "="&amp;$A37)</f>
        <v>0</v>
      </c>
      <c r="AV37" s="17">
        <f>(SUMIFS('Bucket Counts'!$P:$P, 'Bucket Counts'!$D:$D, "*" &amp; AV$2 &amp; "*", 'Bucket Counts'!$A:$A, "="&amp;$A37))</f>
        <v>0</v>
      </c>
      <c r="AW37" s="398">
        <f>AV35+SUM(AU35:AU37)</f>
        <v>35316.666666666664</v>
      </c>
    </row>
    <row r="38" spans="1:49">
      <c r="A38" s="16">
        <f t="shared" si="0"/>
        <v>42908</v>
      </c>
      <c r="B38" s="397">
        <f>SUMIFS(Collection!$O:$O, Collection!$B:$B, "*" &amp; B$2 &amp; "*", Collection!$A:$A, "="&amp;$A38)</f>
        <v>0</v>
      </c>
      <c r="C38" s="118">
        <f>(SUMIFS('Bucket Counts'!$P:$P, 'Bucket Counts'!$D:$D, "*" &amp; C$2 &amp; "*", 'Bucket Counts'!$A:$A, "="&amp;$A38))</f>
        <v>24358.333333333336</v>
      </c>
      <c r="D38" s="398">
        <f>C38+B38</f>
        <v>24358.333333333336</v>
      </c>
      <c r="E38" s="397">
        <f>SUMIFS(Collection!$O:$O, Collection!$B:$B, "*" &amp; E$2 &amp; "*", Collection!$A:$A, "="&amp;$A38)</f>
        <v>0</v>
      </c>
      <c r="F38" s="118">
        <f>(SUMIFS('Bucket Counts'!$P:$P, 'Bucket Counts'!$D:$D, "*" &amp; F$2 &amp; "*", 'Bucket Counts'!$A:$A, "="&amp;$A38))</f>
        <v>0</v>
      </c>
      <c r="G38" s="398">
        <f>F38+E38</f>
        <v>0</v>
      </c>
      <c r="H38" s="397">
        <f>SUMIFS(Collection!$O:$O, Collection!$B:$B, "*" &amp; H$2 &amp; "*", Collection!$A:$A, "="&amp;$A38)</f>
        <v>33.333333333333329</v>
      </c>
      <c r="I38" s="118">
        <f>(SUMIFS('Bucket Counts'!$P:$P, 'Bucket Counts'!$D:$D, "*" &amp; I$2 &amp; "*", 'Bucket Counts'!$A:$A, "="&amp;$A38))</f>
        <v>9720</v>
      </c>
      <c r="J38" s="398">
        <f>I38+H38</f>
        <v>9753.3333333333339</v>
      </c>
      <c r="K38" s="17">
        <f>SUMIFS(Collection!$O:$O, Collection!$B:$B, "*" &amp; K$2 &amp; "*", Collection!$A:$A, "="&amp;$A38)</f>
        <v>888.8888888888888</v>
      </c>
      <c r="L38" s="17">
        <f>(SUMIFS('Bucket Counts'!$P:$P, 'Bucket Counts'!$D:$D, "*" &amp; L$2 &amp; "*", 'Bucket Counts'!$A:$A, "="&amp;$A38))</f>
        <v>64806.666666666657</v>
      </c>
      <c r="M38" s="398">
        <f>L38+K38</f>
        <v>65695.555555555547</v>
      </c>
      <c r="N38" s="17">
        <f>SUMIFS(Collection!$O:$O, Collection!$B:$B, "*" &amp; N$2 &amp; "*", Collection!$A:$A, "="&amp;$A38)</f>
        <v>0</v>
      </c>
      <c r="O38" s="17">
        <f>(SUMIFS('Bucket Counts'!$P:$P, 'Bucket Counts'!$D:$D, "*" &amp; O$2 &amp; "*", 'Bucket Counts'!$A:$A, "="&amp;$A38))</f>
        <v>26591.666666666664</v>
      </c>
      <c r="P38" s="398">
        <f>O38+N38</f>
        <v>26591.666666666664</v>
      </c>
      <c r="Q38" s="17">
        <f>SUMIFS(Collection!$O:$O, Collection!$B:$B, "*" &amp; Q$2 &amp; "*", Collection!$A:$A, "="&amp;$A38)</f>
        <v>866.66666666666663</v>
      </c>
      <c r="R38" s="17">
        <f>(SUMIFS('Bucket Counts'!$P:$P, 'Bucket Counts'!$D:$D, "*" &amp; R$2 &amp; "*", 'Bucket Counts'!$A:$A, "="&amp;$A38))</f>
        <v>0</v>
      </c>
      <c r="S38" s="398">
        <f>R38+Q38</f>
        <v>866.66666666666663</v>
      </c>
      <c r="T38" s="17">
        <f>SUMIFS(Collection!$O:$O, Collection!$B:$B, "*" &amp; T$2 &amp; "*", Collection!$A:$A, "="&amp;$A38)</f>
        <v>0</v>
      </c>
      <c r="U38" s="17">
        <f>(SUMIFS('Bucket Counts'!$P:$P, 'Bucket Counts'!$D:$D, "*" &amp; U$2 &amp; "*", 'Bucket Counts'!$A:$A, "="&amp;$A38))</f>
        <v>86901.666666666657</v>
      </c>
      <c r="V38" s="398">
        <f>U38+T38</f>
        <v>86901.666666666657</v>
      </c>
      <c r="W38" s="17">
        <f>SUMIFS(Collection!$O:$O, Collection!$B:$B, "*" &amp; W$2 &amp; "*", Collection!$A:$A, "="&amp;$A38)</f>
        <v>0</v>
      </c>
      <c r="X38" s="17">
        <f>(SUMIFS('Bucket Counts'!$P:$P, 'Bucket Counts'!$D:$D, "*" &amp; X$2 &amp; "*", 'Bucket Counts'!$A:$A, "="&amp;$A38))</f>
        <v>23826.666666666668</v>
      </c>
      <c r="Y38" s="398">
        <f>X38+W38</f>
        <v>23826.666666666668</v>
      </c>
      <c r="Z38" s="17">
        <f>SUMIFS(Collection!$O:$O, Collection!$B:$B, "*" &amp; Z$2 &amp; "*", Collection!$A:$A, "="&amp;$A38)</f>
        <v>1564.4444444444443</v>
      </c>
      <c r="AA38" s="17">
        <f>(SUMIFS('Bucket Counts'!$P:$P, 'Bucket Counts'!$D:$D, "*" &amp; AA$2 &amp; "*", 'Bucket Counts'!$A:$A, "="&amp;$A38))</f>
        <v>42553.333333333336</v>
      </c>
      <c r="AB38" s="398">
        <f>AA38+Z38</f>
        <v>44117.777777777781</v>
      </c>
      <c r="AC38" s="17">
        <f>SUMIFS(Collection!$O:$O, Collection!$B:$B, "*" &amp; AC$2 &amp; "*", Collection!$A:$A, "="&amp;$A38)</f>
        <v>0</v>
      </c>
      <c r="AD38" s="17">
        <f>(SUMIFS('Bucket Counts'!$P:$P, 'Bucket Counts'!$D:$D, "*" &amp; AD$2 &amp; "*", 'Bucket Counts'!$A:$A, "="&amp;$A38))</f>
        <v>76741.666666666672</v>
      </c>
      <c r="AE38" s="398">
        <f>AD38+AC38</f>
        <v>76741.666666666672</v>
      </c>
      <c r="AF38" s="17">
        <f>SUMIFS(Collection!$O:$O, Collection!$B:$B, "*" &amp; AF$2 &amp; "*", Collection!$A:$A, "="&amp;$A38)</f>
        <v>0</v>
      </c>
      <c r="AG38" s="17">
        <f>(SUMIFS('Bucket Counts'!$P:$P, 'Bucket Counts'!$D:$D, "*" &amp; AG$2 &amp; "*", 'Bucket Counts'!$A:$A, "="&amp;$A38))</f>
        <v>28180</v>
      </c>
      <c r="AH38" s="398">
        <f>AG38+AF38</f>
        <v>28180</v>
      </c>
      <c r="AI38" s="17">
        <f>SUMIFS(Collection!$O:$O, Collection!$B:$B, "*" &amp; AI$2 &amp; "*", Collection!$A:$A, "="&amp;$A38)</f>
        <v>995.55555555555554</v>
      </c>
      <c r="AJ38" s="17">
        <f>(SUMIFS('Bucket Counts'!$P:$P, 'Bucket Counts'!$D:$D, "*" &amp; AJ$2 &amp; "*", 'Bucket Counts'!$A:$A, "="&amp;$A38))</f>
        <v>88626.666666666672</v>
      </c>
      <c r="AK38" s="398">
        <f>AJ38+AI38</f>
        <v>89622.222222222234</v>
      </c>
      <c r="AL38" s="17">
        <f>SUMIFS(Collection!$O:$O, Collection!$B:$B, "*" &amp; AL$2 &amp; "*", Collection!$A:$A, "="&amp;$A38)</f>
        <v>0</v>
      </c>
      <c r="AM38" s="17">
        <f>(SUMIFS('Bucket Counts'!$P:$P, 'Bucket Counts'!$D:$D, "*" &amp; AM$2 &amp; "*", 'Bucket Counts'!$A:$A, "="&amp;$A38))</f>
        <v>27966.666666666664</v>
      </c>
      <c r="AN38" s="398">
        <f>AM38+AL38</f>
        <v>27966.666666666664</v>
      </c>
      <c r="AO38" s="17">
        <f>SUMIFS(Collection!$O:$O, Collection!$B:$B, "*" &amp; AO$2 &amp; "*", Collection!$A:$A, "="&amp;$A38)</f>
        <v>0</v>
      </c>
      <c r="AP38" s="17">
        <f>(SUMIFS('Bucket Counts'!$P:$P, 'Bucket Counts'!$D:$D, "*" &amp; AP$2 &amp; "*", 'Bucket Counts'!$A:$A, "="&amp;$A38))</f>
        <v>0</v>
      </c>
      <c r="AQ38" s="398">
        <f>AP38+AO38</f>
        <v>0</v>
      </c>
      <c r="AR38" s="17">
        <f>SUMIFS(Collection!$O:$O, Collection!$B:$B, "*" &amp; AR$2 &amp; "*", Collection!$A:$A, "="&amp;$A38)</f>
        <v>193.33333333333331</v>
      </c>
      <c r="AS38" s="17">
        <f>(SUMIFS('Bucket Counts'!$P:$P, 'Bucket Counts'!$D:$D, "*" &amp; AS$2 &amp; "*", 'Bucket Counts'!$A:$A, "="&amp;$A38))</f>
        <v>75920</v>
      </c>
      <c r="AT38" s="398">
        <f>AS38+AR38</f>
        <v>76113.333333333328</v>
      </c>
      <c r="AU38" s="17">
        <f>SUMIFS(Collection!$O:$O, Collection!$B:$B, "*" &amp; AU$2 &amp; "*", Collection!$A:$A, "="&amp;$A38)</f>
        <v>0</v>
      </c>
      <c r="AV38" s="17">
        <f>(SUMIFS('Bucket Counts'!$P:$P, 'Bucket Counts'!$D:$D, "*" &amp; AV$2 &amp; "*", 'Bucket Counts'!$A:$A, "="&amp;$A38))</f>
        <v>29233.333333333336</v>
      </c>
      <c r="AW38" s="398">
        <f>AV38+AU38</f>
        <v>29233.333333333336</v>
      </c>
    </row>
    <row r="39" spans="1:49">
      <c r="A39" s="16">
        <f t="shared" si="0"/>
        <v>42909</v>
      </c>
      <c r="B39" s="397">
        <f>SUMIFS(Collection!$O:$O, Collection!$B:$B, "*" &amp; B$2 &amp; "*", Collection!$A:$A, "="&amp;$A39)</f>
        <v>0</v>
      </c>
      <c r="C39" s="118">
        <f>(SUMIFS('Bucket Counts'!$P:$P, 'Bucket Counts'!$D:$D, "*" &amp; C$2 &amp; "*", 'Bucket Counts'!$A:$A, "="&amp;$A39))</f>
        <v>0</v>
      </c>
      <c r="D39" s="398">
        <f>C38+SUM(B38:B39)</f>
        <v>24358.333333333336</v>
      </c>
      <c r="E39" s="397">
        <f>SUMIFS(Collection!$O:$O, Collection!$B:$B, "*" &amp; E$2 &amp; "*", Collection!$A:$A, "="&amp;$A39)</f>
        <v>0</v>
      </c>
      <c r="F39" s="118">
        <f>(SUMIFS('Bucket Counts'!$P:$P, 'Bucket Counts'!$D:$D, "*" &amp; F$2 &amp; "*", 'Bucket Counts'!$A:$A, "="&amp;$A39))</f>
        <v>0</v>
      </c>
      <c r="G39" s="398">
        <f>F38+SUM(E38:E39)</f>
        <v>0</v>
      </c>
      <c r="H39" s="397">
        <f>SUMIFS(Collection!$O:$O, Collection!$B:$B, "*" &amp; H$2 &amp; "*", Collection!$A:$A, "="&amp;$A39)</f>
        <v>0</v>
      </c>
      <c r="I39" s="118">
        <f>(SUMIFS('Bucket Counts'!$P:$P, 'Bucket Counts'!$D:$D, "*" &amp; I$2 &amp; "*", 'Bucket Counts'!$A:$A, "="&amp;$A39))</f>
        <v>0</v>
      </c>
      <c r="J39" s="398">
        <f>I38+SUM(H38:H39)</f>
        <v>9753.3333333333339</v>
      </c>
      <c r="K39" s="17">
        <f>SUMIFS(Collection!$O:$O, Collection!$B:$B, "*" &amp; K$2 &amp; "*", Collection!$A:$A, "="&amp;$A39)</f>
        <v>0</v>
      </c>
      <c r="L39" s="17">
        <f>(SUMIFS('Bucket Counts'!$P:$P, 'Bucket Counts'!$D:$D, "*" &amp; L$2 &amp; "*", 'Bucket Counts'!$A:$A, "="&amp;$A39))</f>
        <v>0</v>
      </c>
      <c r="M39" s="398">
        <f>L38+SUM(K38:K39)</f>
        <v>65695.555555555547</v>
      </c>
      <c r="N39" s="17">
        <f>SUMIFS(Collection!$O:$O, Collection!$B:$B, "*" &amp; N$2 &amp; "*", Collection!$A:$A, "="&amp;$A39)</f>
        <v>0</v>
      </c>
      <c r="O39" s="17">
        <f>(SUMIFS('Bucket Counts'!$P:$P, 'Bucket Counts'!$D:$D, "*" &amp; O$2 &amp; "*", 'Bucket Counts'!$A:$A, "="&amp;$A39))</f>
        <v>0</v>
      </c>
      <c r="P39" s="398">
        <f>O38+SUM(N38:N39)</f>
        <v>26591.666666666664</v>
      </c>
      <c r="Q39" s="17">
        <f>SUMIFS(Collection!$O:$O, Collection!$B:$B, "*" &amp; Q$2 &amp; "*", Collection!$A:$A, "="&amp;$A39)</f>
        <v>0</v>
      </c>
      <c r="R39" s="17">
        <f>(SUMIFS('Bucket Counts'!$P:$P, 'Bucket Counts'!$D:$D, "*" &amp; R$2 &amp; "*", 'Bucket Counts'!$A:$A, "="&amp;$A39))</f>
        <v>0</v>
      </c>
      <c r="S39" s="398">
        <f>R38+SUM(Q38:Q39)</f>
        <v>866.66666666666663</v>
      </c>
      <c r="T39" s="17">
        <f>SUMIFS(Collection!$O:$O, Collection!$B:$B, "*" &amp; T$2 &amp; "*", Collection!$A:$A, "="&amp;$A39)</f>
        <v>0</v>
      </c>
      <c r="U39" s="17">
        <f>(SUMIFS('Bucket Counts'!$P:$P, 'Bucket Counts'!$D:$D, "*" &amp; U$2 &amp; "*", 'Bucket Counts'!$A:$A, "="&amp;$A39))</f>
        <v>0</v>
      </c>
      <c r="V39" s="398">
        <f>U38+SUM(T38:T39)</f>
        <v>86901.666666666657</v>
      </c>
      <c r="W39" s="17">
        <f>SUMIFS(Collection!$O:$O, Collection!$B:$B, "*" &amp; W$2 &amp; "*", Collection!$A:$A, "="&amp;$A39)</f>
        <v>0</v>
      </c>
      <c r="X39" s="17">
        <f>(SUMIFS('Bucket Counts'!$P:$P, 'Bucket Counts'!$D:$D, "*" &amp; X$2 &amp; "*", 'Bucket Counts'!$A:$A, "="&amp;$A39))</f>
        <v>0</v>
      </c>
      <c r="Y39" s="398">
        <f>X38+SUM(W38:W39)</f>
        <v>23826.666666666668</v>
      </c>
      <c r="Z39" s="17">
        <f>SUMIFS(Collection!$O:$O, Collection!$B:$B, "*" &amp; Z$2 &amp; "*", Collection!$A:$A, "="&amp;$A39)</f>
        <v>0</v>
      </c>
      <c r="AA39" s="17">
        <f>(SUMIFS('Bucket Counts'!$P:$P, 'Bucket Counts'!$D:$D, "*" &amp; AA$2 &amp; "*", 'Bucket Counts'!$A:$A, "="&amp;$A39))</f>
        <v>0</v>
      </c>
      <c r="AB39" s="398">
        <f>AA38+SUM(Z38:Z39)</f>
        <v>44117.777777777781</v>
      </c>
      <c r="AC39" s="17">
        <f>SUMIFS(Collection!$O:$O, Collection!$B:$B, "*" &amp; AC$2 &amp; "*", Collection!$A:$A, "="&amp;$A39)</f>
        <v>0</v>
      </c>
      <c r="AD39" s="17">
        <f>(SUMIFS('Bucket Counts'!$P:$P, 'Bucket Counts'!$D:$D, "*" &amp; AD$2 &amp; "*", 'Bucket Counts'!$A:$A, "="&amp;$A39))</f>
        <v>0</v>
      </c>
      <c r="AE39" s="398">
        <f>AD38+SUM(AC38:AC39)</f>
        <v>76741.666666666672</v>
      </c>
      <c r="AF39" s="17">
        <f>SUMIFS(Collection!$O:$O, Collection!$B:$B, "*" &amp; AF$2 &amp; "*", Collection!$A:$A, "="&amp;$A39)</f>
        <v>0</v>
      </c>
      <c r="AG39" s="17">
        <f>(SUMIFS('Bucket Counts'!$P:$P, 'Bucket Counts'!$D:$D, "*" &amp; AG$2 &amp; "*", 'Bucket Counts'!$A:$A, "="&amp;$A39))</f>
        <v>0</v>
      </c>
      <c r="AH39" s="398">
        <f>AG38+SUM(AF38:AF39)</f>
        <v>28180</v>
      </c>
      <c r="AI39" s="17">
        <f>SUMIFS(Collection!$O:$O, Collection!$B:$B, "*" &amp; AI$2 &amp; "*", Collection!$A:$A, "="&amp;$A39)</f>
        <v>0</v>
      </c>
      <c r="AJ39" s="17">
        <f>(SUMIFS('Bucket Counts'!$P:$P, 'Bucket Counts'!$D:$D, "*" &amp; AJ$2 &amp; "*", 'Bucket Counts'!$A:$A, "="&amp;$A39))</f>
        <v>0</v>
      </c>
      <c r="AK39" s="398">
        <f>AJ38+SUM(AI38:AI39)</f>
        <v>89622.222222222234</v>
      </c>
      <c r="AL39" s="17">
        <f>SUMIFS(Collection!$O:$O, Collection!$B:$B, "*" &amp; AL$2 &amp; "*", Collection!$A:$A, "="&amp;$A39)</f>
        <v>0</v>
      </c>
      <c r="AM39" s="17">
        <f>(SUMIFS('Bucket Counts'!$P:$P, 'Bucket Counts'!$D:$D, "*" &amp; AM$2 &amp; "*", 'Bucket Counts'!$A:$A, "="&amp;$A39))</f>
        <v>0</v>
      </c>
      <c r="AN39" s="398">
        <f>AM38+SUM(AL38:AL39)</f>
        <v>27966.666666666664</v>
      </c>
      <c r="AO39" s="17">
        <f>SUMIFS(Collection!$O:$O, Collection!$B:$B, "*" &amp; AO$2 &amp; "*", Collection!$A:$A, "="&amp;$A39)</f>
        <v>0</v>
      </c>
      <c r="AP39" s="17">
        <f>(SUMIFS('Bucket Counts'!$P:$P, 'Bucket Counts'!$D:$D, "*" &amp; AP$2 &amp; "*", 'Bucket Counts'!$A:$A, "="&amp;$A39))</f>
        <v>0</v>
      </c>
      <c r="AQ39" s="398">
        <f>AP38+SUM(AO38:AO39)</f>
        <v>0</v>
      </c>
      <c r="AR39" s="17">
        <f>SUMIFS(Collection!$O:$O, Collection!$B:$B, "*" &amp; AR$2 &amp; "*", Collection!$A:$A, "="&amp;$A39)</f>
        <v>0</v>
      </c>
      <c r="AS39" s="17">
        <f>(SUMIFS('Bucket Counts'!$P:$P, 'Bucket Counts'!$D:$D, "*" &amp; AS$2 &amp; "*", 'Bucket Counts'!$A:$A, "="&amp;$A39))</f>
        <v>0</v>
      </c>
      <c r="AT39" s="398">
        <f>AS38+SUM(AR38:AR39)</f>
        <v>76113.333333333328</v>
      </c>
      <c r="AU39" s="17">
        <f>SUMIFS(Collection!$O:$O, Collection!$B:$B, "*" &amp; AU$2 &amp; "*", Collection!$A:$A, "="&amp;$A39)</f>
        <v>0</v>
      </c>
      <c r="AV39" s="17">
        <f>(SUMIFS('Bucket Counts'!$P:$P, 'Bucket Counts'!$D:$D, "*" &amp; AV$2 &amp; "*", 'Bucket Counts'!$A:$A, "="&amp;$A39))</f>
        <v>0</v>
      </c>
      <c r="AW39" s="398">
        <f>AV38+SUM(AU38:AU39)</f>
        <v>29233.333333333336</v>
      </c>
    </row>
    <row r="40" spans="1:49">
      <c r="A40" s="16">
        <f t="shared" si="0"/>
        <v>42910</v>
      </c>
      <c r="B40" s="397">
        <f>SUMIFS(Collection!$O:$O, Collection!$B:$B, "*" &amp; B$2 &amp; "*", Collection!$A:$A, "="&amp;$A40)</f>
        <v>0</v>
      </c>
      <c r="C40" s="118">
        <f>(SUMIFS('Bucket Counts'!$P:$P, 'Bucket Counts'!$D:$D, "*" &amp; C$2 &amp; "*", 'Bucket Counts'!$A:$A, "="&amp;$A40))</f>
        <v>0</v>
      </c>
      <c r="D40" s="398">
        <f>C38+SUM(B38:B40)</f>
        <v>24358.333333333336</v>
      </c>
      <c r="E40" s="397">
        <f>SUMIFS(Collection!$O:$O, Collection!$B:$B, "*" &amp; E$2 &amp; "*", Collection!$A:$A, "="&amp;$A40)</f>
        <v>0</v>
      </c>
      <c r="F40" s="118">
        <f>(SUMIFS('Bucket Counts'!$P:$P, 'Bucket Counts'!$D:$D, "*" &amp; F$2 &amp; "*", 'Bucket Counts'!$A:$A, "="&amp;$A40))</f>
        <v>0</v>
      </c>
      <c r="G40" s="398">
        <f>F38+SUM(E38:E40)</f>
        <v>0</v>
      </c>
      <c r="H40" s="397">
        <f>SUMIFS(Collection!$O:$O, Collection!$B:$B, "*" &amp; H$2 &amp; "*", Collection!$A:$A, "="&amp;$A40)</f>
        <v>0</v>
      </c>
      <c r="I40" s="118">
        <f>(SUMIFS('Bucket Counts'!$P:$P, 'Bucket Counts'!$D:$D, "*" &amp; I$2 &amp; "*", 'Bucket Counts'!$A:$A, "="&amp;$A40))</f>
        <v>0</v>
      </c>
      <c r="J40" s="398">
        <f>I38+SUM(H38:H40)</f>
        <v>9753.3333333333339</v>
      </c>
      <c r="K40" s="17">
        <f>SUMIFS(Collection!$O:$O, Collection!$B:$B, "*" &amp; K$2 &amp; "*", Collection!$A:$A, "="&amp;$A40)</f>
        <v>0</v>
      </c>
      <c r="L40" s="17">
        <f>(SUMIFS('Bucket Counts'!$P:$P, 'Bucket Counts'!$D:$D, "*" &amp; L$2 &amp; "*", 'Bucket Counts'!$A:$A, "="&amp;$A40))</f>
        <v>0</v>
      </c>
      <c r="M40" s="398">
        <f>L38+SUM(K38:K40)</f>
        <v>65695.555555555547</v>
      </c>
      <c r="N40" s="17">
        <f>SUMIFS(Collection!$O:$O, Collection!$B:$B, "*" &amp; N$2 &amp; "*", Collection!$A:$A, "="&amp;$A40)</f>
        <v>0</v>
      </c>
      <c r="O40" s="17">
        <f>(SUMIFS('Bucket Counts'!$P:$P, 'Bucket Counts'!$D:$D, "*" &amp; O$2 &amp; "*", 'Bucket Counts'!$A:$A, "="&amp;$A40))</f>
        <v>0</v>
      </c>
      <c r="P40" s="398">
        <f>O38+SUM(N38:N40)</f>
        <v>26591.666666666664</v>
      </c>
      <c r="Q40" s="17">
        <f>SUMIFS(Collection!$O:$O, Collection!$B:$B, "*" &amp; Q$2 &amp; "*", Collection!$A:$A, "="&amp;$A40)</f>
        <v>77566.666666666657</v>
      </c>
      <c r="R40" s="17">
        <f>(SUMIFS('Bucket Counts'!$P:$P, 'Bucket Counts'!$D:$D, "*" &amp; R$2 &amp; "*", 'Bucket Counts'!$A:$A, "="&amp;$A40))</f>
        <v>0</v>
      </c>
      <c r="S40" s="398">
        <f>R38+SUM(Q38:Q40)</f>
        <v>78433.333333333328</v>
      </c>
      <c r="T40" s="17">
        <f>SUMIFS(Collection!$O:$O, Collection!$B:$B, "*" &amp; T$2 &amp; "*", Collection!$A:$A, "="&amp;$A40)</f>
        <v>0</v>
      </c>
      <c r="U40" s="17">
        <f>(SUMIFS('Bucket Counts'!$P:$P, 'Bucket Counts'!$D:$D, "*" &amp; U$2 &amp; "*", 'Bucket Counts'!$A:$A, "="&amp;$A40))</f>
        <v>0</v>
      </c>
      <c r="V40" s="398">
        <f>U38+SUM(T38:T40)</f>
        <v>86901.666666666657</v>
      </c>
      <c r="W40" s="17">
        <f>SUMIFS(Collection!$O:$O, Collection!$B:$B, "*" &amp; W$2 &amp; "*", Collection!$A:$A, "="&amp;$A40)</f>
        <v>0</v>
      </c>
      <c r="X40" s="17">
        <f>(SUMIFS('Bucket Counts'!$P:$P, 'Bucket Counts'!$D:$D, "*" &amp; X$2 &amp; "*", 'Bucket Counts'!$A:$A, "="&amp;$A40))</f>
        <v>0</v>
      </c>
      <c r="Y40" s="398">
        <f>X38+SUM(W38:W40)</f>
        <v>23826.666666666668</v>
      </c>
      <c r="Z40" s="17">
        <f>SUMIFS(Collection!$O:$O, Collection!$B:$B, "*" &amp; Z$2 &amp; "*", Collection!$A:$A, "="&amp;$A40)</f>
        <v>0</v>
      </c>
      <c r="AA40" s="17">
        <f>(SUMIFS('Bucket Counts'!$P:$P, 'Bucket Counts'!$D:$D, "*" &amp; AA$2 &amp; "*", 'Bucket Counts'!$A:$A, "="&amp;$A40))</f>
        <v>0</v>
      </c>
      <c r="AB40" s="398">
        <f>AA38+SUM(Z38:Z40)</f>
        <v>44117.777777777781</v>
      </c>
      <c r="AC40" s="17">
        <f>SUMIFS(Collection!$O:$O, Collection!$B:$B, "*" &amp; AC$2 &amp; "*", Collection!$A:$A, "="&amp;$A40)</f>
        <v>10000</v>
      </c>
      <c r="AD40" s="17">
        <f>(SUMIFS('Bucket Counts'!$P:$P, 'Bucket Counts'!$D:$D, "*" &amp; AD$2 &amp; "*", 'Bucket Counts'!$A:$A, "="&amp;$A40))</f>
        <v>0</v>
      </c>
      <c r="AE40" s="398">
        <f>AD38+SUM(AC38:AC40)</f>
        <v>86741.666666666672</v>
      </c>
      <c r="AF40" s="17">
        <f>SUMIFS(Collection!$O:$O, Collection!$B:$B, "*" &amp; AF$2 &amp; "*", Collection!$A:$A, "="&amp;$A40)</f>
        <v>0</v>
      </c>
      <c r="AG40" s="17">
        <f>(SUMIFS('Bucket Counts'!$P:$P, 'Bucket Counts'!$D:$D, "*" &amp; AG$2 &amp; "*", 'Bucket Counts'!$A:$A, "="&amp;$A40))</f>
        <v>0</v>
      </c>
      <c r="AH40" s="398">
        <f>AG38+SUM(AF38:AF40)</f>
        <v>28180</v>
      </c>
      <c r="AI40" s="17">
        <f>SUMIFS(Collection!$O:$O, Collection!$B:$B, "*" &amp; AI$2 &amp; "*", Collection!$A:$A, "="&amp;$A40)</f>
        <v>0</v>
      </c>
      <c r="AJ40" s="17">
        <f>(SUMIFS('Bucket Counts'!$P:$P, 'Bucket Counts'!$D:$D, "*" &amp; AJ$2 &amp; "*", 'Bucket Counts'!$A:$A, "="&amp;$A40))</f>
        <v>0</v>
      </c>
      <c r="AK40" s="398">
        <f>AJ38+SUM(AI38:AI40)</f>
        <v>89622.222222222234</v>
      </c>
      <c r="AL40" s="17">
        <f>SUMIFS(Collection!$O:$O, Collection!$B:$B, "*" &amp; AL$2 &amp; "*", Collection!$A:$A, "="&amp;$A40)</f>
        <v>0</v>
      </c>
      <c r="AM40" s="17">
        <f>(SUMIFS('Bucket Counts'!$P:$P, 'Bucket Counts'!$D:$D, "*" &amp; AM$2 &amp; "*", 'Bucket Counts'!$A:$A, "="&amp;$A40))</f>
        <v>0</v>
      </c>
      <c r="AN40" s="398">
        <f>AM38+SUM(AL38:AL40)</f>
        <v>27966.666666666664</v>
      </c>
      <c r="AO40" s="17">
        <f>SUMIFS(Collection!$O:$O, Collection!$B:$B, "*" &amp; AO$2 &amp; "*", Collection!$A:$A, "="&amp;$A40)</f>
        <v>0</v>
      </c>
      <c r="AP40" s="17">
        <f>(SUMIFS('Bucket Counts'!$P:$P, 'Bucket Counts'!$D:$D, "*" &amp; AP$2 &amp; "*", 'Bucket Counts'!$A:$A, "="&amp;$A40))</f>
        <v>0</v>
      </c>
      <c r="AQ40" s="398">
        <f>AP38+SUM(AO38:AO40)</f>
        <v>0</v>
      </c>
      <c r="AR40" s="17">
        <f>SUMIFS(Collection!$O:$O, Collection!$B:$B, "*" &amp; AR$2 &amp; "*", Collection!$A:$A, "="&amp;$A40)</f>
        <v>0</v>
      </c>
      <c r="AS40" s="17">
        <f>(SUMIFS('Bucket Counts'!$P:$P, 'Bucket Counts'!$D:$D, "*" &amp; AS$2 &amp; "*", 'Bucket Counts'!$A:$A, "="&amp;$A40))</f>
        <v>0</v>
      </c>
      <c r="AT40" s="398">
        <f>AS38+SUM(AR38:AR40)</f>
        <v>76113.333333333328</v>
      </c>
      <c r="AU40" s="17">
        <f>SUMIFS(Collection!$O:$O, Collection!$B:$B, "*" &amp; AU$2 &amp; "*", Collection!$A:$A, "="&amp;$A40)</f>
        <v>0</v>
      </c>
      <c r="AV40" s="17">
        <f>(SUMIFS('Bucket Counts'!$P:$P, 'Bucket Counts'!$D:$D, "*" &amp; AV$2 &amp; "*", 'Bucket Counts'!$A:$A, "="&amp;$A40))</f>
        <v>0</v>
      </c>
      <c r="AW40" s="398">
        <f>AV38+SUM(AU38:AU40)</f>
        <v>29233.333333333336</v>
      </c>
    </row>
    <row r="41" spans="1:49">
      <c r="A41" s="16">
        <f t="shared" si="0"/>
        <v>42911</v>
      </c>
      <c r="B41" s="397">
        <f>SUMIFS(Collection!$O:$O, Collection!$B:$B, "*" &amp; B$2 &amp; "*", Collection!$A:$A, "="&amp;$A41)</f>
        <v>0</v>
      </c>
      <c r="C41" s="118">
        <f>(SUMIFS('Bucket Counts'!$P:$P, 'Bucket Counts'!$D:$D, "*" &amp; C$2 &amp; "*", 'Bucket Counts'!$A:$A, "="&amp;$A41))</f>
        <v>0</v>
      </c>
      <c r="D41" s="398">
        <f>C38+SUM(B38:B41)</f>
        <v>24358.333333333336</v>
      </c>
      <c r="E41" s="397">
        <f>SUMIFS(Collection!$O:$O, Collection!$B:$B, "*" &amp; E$2 &amp; "*", Collection!$A:$A, "="&amp;$A41)</f>
        <v>0</v>
      </c>
      <c r="F41" s="118">
        <f>(SUMIFS('Bucket Counts'!$P:$P, 'Bucket Counts'!$D:$D, "*" &amp; F$2 &amp; "*", 'Bucket Counts'!$A:$A, "="&amp;$A41))</f>
        <v>0</v>
      </c>
      <c r="G41" s="398">
        <f>F38+SUM(E38:E41)</f>
        <v>0</v>
      </c>
      <c r="H41" s="397">
        <f>SUMIFS(Collection!$O:$O, Collection!$B:$B, "*" &amp; H$2 &amp; "*", Collection!$A:$A, "="&amp;$A41)</f>
        <v>0</v>
      </c>
      <c r="I41" s="118">
        <f>(SUMIFS('Bucket Counts'!$P:$P, 'Bucket Counts'!$D:$D, "*" &amp; I$2 &amp; "*", 'Bucket Counts'!$A:$A, "="&amp;$A41))</f>
        <v>0</v>
      </c>
      <c r="J41" s="398">
        <f>I38+SUM(H38:H41)</f>
        <v>9753.3333333333339</v>
      </c>
      <c r="K41" s="17">
        <f>SUMIFS(Collection!$O:$O, Collection!$B:$B, "*" &amp; K$2 &amp; "*", Collection!$A:$A, "="&amp;$A41)</f>
        <v>0</v>
      </c>
      <c r="L41" s="17">
        <f>(SUMIFS('Bucket Counts'!$P:$P, 'Bucket Counts'!$D:$D, "*" &amp; L$2 &amp; "*", 'Bucket Counts'!$A:$A, "="&amp;$A41))</f>
        <v>0</v>
      </c>
      <c r="M41" s="398">
        <f>L38+SUM(K38:K41)</f>
        <v>65695.555555555547</v>
      </c>
      <c r="N41" s="17">
        <f>SUMIFS(Collection!$O:$O, Collection!$B:$B, "*" &amp; N$2 &amp; "*", Collection!$A:$A, "="&amp;$A41)</f>
        <v>0</v>
      </c>
      <c r="O41" s="17">
        <f>(SUMIFS('Bucket Counts'!$P:$P, 'Bucket Counts'!$D:$D, "*" &amp; O$2 &amp; "*", 'Bucket Counts'!$A:$A, "="&amp;$A41))</f>
        <v>0</v>
      </c>
      <c r="P41" s="398">
        <f>O38+SUM(N38:N41)</f>
        <v>26591.666666666664</v>
      </c>
      <c r="Q41" s="17">
        <f>SUMIFS(Collection!$O:$O, Collection!$B:$B, "*" &amp; Q$2 &amp; "*", Collection!$A:$A, "="&amp;$A41)</f>
        <v>0</v>
      </c>
      <c r="R41" s="17">
        <f>(SUMIFS('Bucket Counts'!$P:$P, 'Bucket Counts'!$D:$D, "*" &amp; R$2 &amp; "*", 'Bucket Counts'!$A:$A, "="&amp;$A41))</f>
        <v>0</v>
      </c>
      <c r="S41" s="398">
        <f>R38+SUM(Q38:Q41)</f>
        <v>78433.333333333328</v>
      </c>
      <c r="T41" s="17">
        <f>SUMIFS(Collection!$O:$O, Collection!$B:$B, "*" &amp; T$2 &amp; "*", Collection!$A:$A, "="&amp;$A41)</f>
        <v>0</v>
      </c>
      <c r="U41" s="17">
        <f>(SUMIFS('Bucket Counts'!$P:$P, 'Bucket Counts'!$D:$D, "*" &amp; U$2 &amp; "*", 'Bucket Counts'!$A:$A, "="&amp;$A41))</f>
        <v>0</v>
      </c>
      <c r="V41" s="398">
        <f>U38+SUM(T38:T41)</f>
        <v>86901.666666666657</v>
      </c>
      <c r="W41" s="17">
        <f>SUMIFS(Collection!$O:$O, Collection!$B:$B, "*" &amp; W$2 &amp; "*", Collection!$A:$A, "="&amp;$A41)</f>
        <v>0</v>
      </c>
      <c r="X41" s="17">
        <f>(SUMIFS('Bucket Counts'!$P:$P, 'Bucket Counts'!$D:$D, "*" &amp; X$2 &amp; "*", 'Bucket Counts'!$A:$A, "="&amp;$A41))</f>
        <v>0</v>
      </c>
      <c r="Y41" s="398">
        <f>X38+SUM(W38:W41)</f>
        <v>23826.666666666668</v>
      </c>
      <c r="Z41" s="17">
        <f>SUMIFS(Collection!$O:$O, Collection!$B:$B, "*" &amp; Z$2 &amp; "*", Collection!$A:$A, "="&amp;$A41)</f>
        <v>0</v>
      </c>
      <c r="AA41" s="17">
        <f>(SUMIFS('Bucket Counts'!$P:$P, 'Bucket Counts'!$D:$D, "*" &amp; AA$2 &amp; "*", 'Bucket Counts'!$A:$A, "="&amp;$A41))</f>
        <v>0</v>
      </c>
      <c r="AB41" s="398">
        <f>AA38+SUM(Z38:Z41)</f>
        <v>44117.777777777781</v>
      </c>
      <c r="AC41" s="17">
        <f>SUMIFS(Collection!$O:$O, Collection!$B:$B, "*" &amp; AC$2 &amp; "*", Collection!$A:$A, "="&amp;$A41)</f>
        <v>0</v>
      </c>
      <c r="AD41" s="17">
        <f>(SUMIFS('Bucket Counts'!$P:$P, 'Bucket Counts'!$D:$D, "*" &amp; AD$2 &amp; "*", 'Bucket Counts'!$A:$A, "="&amp;$A41))</f>
        <v>0</v>
      </c>
      <c r="AE41" s="398">
        <f>AD38+SUM(AC38:AC41)</f>
        <v>86741.666666666672</v>
      </c>
      <c r="AF41" s="17">
        <f>SUMIFS(Collection!$O:$O, Collection!$B:$B, "*" &amp; AF$2 &amp; "*", Collection!$A:$A, "="&amp;$A41)</f>
        <v>0</v>
      </c>
      <c r="AG41" s="17">
        <f>(SUMIFS('Bucket Counts'!$P:$P, 'Bucket Counts'!$D:$D, "*" &amp; AG$2 &amp; "*", 'Bucket Counts'!$A:$A, "="&amp;$A41))</f>
        <v>0</v>
      </c>
      <c r="AH41" s="398">
        <f>AG38+SUM(AF38:AF41)</f>
        <v>28180</v>
      </c>
      <c r="AI41" s="17">
        <f>SUMIFS(Collection!$O:$O, Collection!$B:$B, "*" &amp; AI$2 &amp; "*", Collection!$A:$A, "="&amp;$A41)</f>
        <v>0</v>
      </c>
      <c r="AJ41" s="17">
        <f>(SUMIFS('Bucket Counts'!$P:$P, 'Bucket Counts'!$D:$D, "*" &amp; AJ$2 &amp; "*", 'Bucket Counts'!$A:$A, "="&amp;$A41))</f>
        <v>0</v>
      </c>
      <c r="AK41" s="398">
        <f>AJ38+SUM(AI38:AI41)</f>
        <v>89622.222222222234</v>
      </c>
      <c r="AL41" s="17">
        <f>SUMIFS(Collection!$O:$O, Collection!$B:$B, "*" &amp; AL$2 &amp; "*", Collection!$A:$A, "="&amp;$A41)</f>
        <v>0</v>
      </c>
      <c r="AM41" s="17">
        <f>(SUMIFS('Bucket Counts'!$P:$P, 'Bucket Counts'!$D:$D, "*" &amp; AM$2 &amp; "*", 'Bucket Counts'!$A:$A, "="&amp;$A41))</f>
        <v>0</v>
      </c>
      <c r="AN41" s="398">
        <f>AM38+SUM(AL38:AL41)</f>
        <v>27966.666666666664</v>
      </c>
      <c r="AO41" s="17">
        <f>SUMIFS(Collection!$O:$O, Collection!$B:$B, "*" &amp; AO$2 &amp; "*", Collection!$A:$A, "="&amp;$A41)</f>
        <v>0</v>
      </c>
      <c r="AP41" s="17">
        <f>(SUMIFS('Bucket Counts'!$P:$P, 'Bucket Counts'!$D:$D, "*" &amp; AP$2 &amp; "*", 'Bucket Counts'!$A:$A, "="&amp;$A41))</f>
        <v>0</v>
      </c>
      <c r="AQ41" s="398">
        <f>AP38+SUM(AO38:AO41)</f>
        <v>0</v>
      </c>
      <c r="AR41" s="17">
        <f>SUMIFS(Collection!$O:$O, Collection!$B:$B, "*" &amp; AR$2 &amp; "*", Collection!$A:$A, "="&amp;$A41)</f>
        <v>0</v>
      </c>
      <c r="AS41" s="17">
        <f>(SUMIFS('Bucket Counts'!$P:$P, 'Bucket Counts'!$D:$D, "*" &amp; AS$2 &amp; "*", 'Bucket Counts'!$A:$A, "="&amp;$A41))</f>
        <v>0</v>
      </c>
      <c r="AT41" s="398">
        <f>AS38+SUM(AR38:AR41)</f>
        <v>76113.333333333328</v>
      </c>
      <c r="AU41" s="17">
        <f>SUMIFS(Collection!$O:$O, Collection!$B:$B, "*" &amp; AU$2 &amp; "*", Collection!$A:$A, "="&amp;$A41)</f>
        <v>0</v>
      </c>
      <c r="AV41" s="17">
        <f>(SUMIFS('Bucket Counts'!$P:$P, 'Bucket Counts'!$D:$D, "*" &amp; AV$2 &amp; "*", 'Bucket Counts'!$A:$A, "="&amp;$A41))</f>
        <v>0</v>
      </c>
      <c r="AW41" s="398">
        <f>AV38+SUM(AU38:AU41)</f>
        <v>29233.333333333336</v>
      </c>
    </row>
    <row r="42" spans="1:49">
      <c r="A42" s="16">
        <f t="shared" si="0"/>
        <v>42912</v>
      </c>
      <c r="B42" s="397">
        <f>SUMIFS(Collection!$O:$O, Collection!$B:$B, "*" &amp; B$2 &amp; "*", Collection!$A:$A, "="&amp;$A42)</f>
        <v>0</v>
      </c>
      <c r="C42" s="118">
        <f>(SUMIFS('Bucket Counts'!$P:$P, 'Bucket Counts'!$D:$D, "*" &amp; C$2 &amp; "*", 'Bucket Counts'!$A:$A, "="&amp;$A42))</f>
        <v>10166.666666666666</v>
      </c>
      <c r="D42" s="398">
        <f>C42+B42</f>
        <v>10166.666666666666</v>
      </c>
      <c r="E42" s="397">
        <f>SUMIFS(Collection!$O:$O, Collection!$B:$B, "*" &amp; E$2 &amp; "*", Collection!$A:$A, "="&amp;$A42)</f>
        <v>0</v>
      </c>
      <c r="F42" s="118">
        <f>(SUMIFS('Bucket Counts'!$P:$P, 'Bucket Counts'!$D:$D, "*" &amp; F$2 &amp; "*", 'Bucket Counts'!$A:$A, "="&amp;$A42))</f>
        <v>0</v>
      </c>
      <c r="G42" s="398">
        <f>F42+E42</f>
        <v>0</v>
      </c>
      <c r="H42" s="397">
        <f>SUMIFS(Collection!$O:$O, Collection!$B:$B, "*" &amp; H$2 &amp; "*", Collection!$A:$A, "="&amp;$A42)</f>
        <v>0</v>
      </c>
      <c r="I42" s="118">
        <f>(SUMIFS('Bucket Counts'!$P:$P, 'Bucket Counts'!$D:$D, "*" &amp; I$2 &amp; "*", 'Bucket Counts'!$A:$A, "="&amp;$A42))</f>
        <v>4570</v>
      </c>
      <c r="J42" s="398">
        <f>I42+H42</f>
        <v>4570</v>
      </c>
      <c r="K42" s="17">
        <f>SUMIFS(Collection!$O:$O, Collection!$B:$B, "*" &amp; K$2 &amp; "*", Collection!$A:$A, "="&amp;$A42)</f>
        <v>0</v>
      </c>
      <c r="L42" s="17">
        <f>(SUMIFS('Bucket Counts'!$P:$P, 'Bucket Counts'!$D:$D, "*" &amp; L$2 &amp; "*", 'Bucket Counts'!$A:$A, "="&amp;$A42))</f>
        <v>48846.666666666672</v>
      </c>
      <c r="M42" s="398">
        <f>L42+K42</f>
        <v>48846.666666666672</v>
      </c>
      <c r="N42" s="17">
        <f>SUMIFS(Collection!$O:$O, Collection!$B:$B, "*" &amp; N$2 &amp; "*", Collection!$A:$A, "="&amp;$A42)</f>
        <v>0</v>
      </c>
      <c r="O42" s="17">
        <f>(SUMIFS('Bucket Counts'!$P:$P, 'Bucket Counts'!$D:$D, "*" &amp; O$2 &amp; "*", 'Bucket Counts'!$A:$A, "="&amp;$A42))</f>
        <v>450</v>
      </c>
      <c r="P42" s="398">
        <f>O42+N42</f>
        <v>450</v>
      </c>
      <c r="Q42" s="17">
        <f>SUMIFS(Collection!$O:$O, Collection!$B:$B, "*" &amp; Q$2 &amp; "*", Collection!$A:$A, "="&amp;$A42)</f>
        <v>0</v>
      </c>
      <c r="R42" s="17">
        <f>(SUMIFS('Bucket Counts'!$P:$P, 'Bucket Counts'!$D:$D, "*" &amp; R$2 &amp; "*", 'Bucket Counts'!$A:$A, "="&amp;$A42))</f>
        <v>0</v>
      </c>
      <c r="S42" s="398">
        <f>R42+Q42</f>
        <v>0</v>
      </c>
      <c r="T42" s="17">
        <f>SUMIFS(Collection!$O:$O, Collection!$B:$B, "*" &amp; T$2 &amp; "*", Collection!$A:$A, "="&amp;$A42)</f>
        <v>0</v>
      </c>
      <c r="U42" s="17">
        <f>(SUMIFS('Bucket Counts'!$P:$P, 'Bucket Counts'!$D:$D, "*" &amp; U$2 &amp; "*", 'Bucket Counts'!$A:$A, "="&amp;$A42))</f>
        <v>42900</v>
      </c>
      <c r="V42" s="398">
        <f>U42+T42</f>
        <v>42900</v>
      </c>
      <c r="W42" s="17">
        <f>SUMIFS(Collection!$O:$O, Collection!$B:$B, "*" &amp; W$2 &amp; "*", Collection!$A:$A, "="&amp;$A42)</f>
        <v>0</v>
      </c>
      <c r="X42" s="17">
        <f>(SUMIFS('Bucket Counts'!$P:$P, 'Bucket Counts'!$D:$D, "*" &amp; X$2 &amp; "*", 'Bucket Counts'!$A:$A, "="&amp;$A42))</f>
        <v>6210</v>
      </c>
      <c r="Y42" s="398">
        <f>X42+W42</f>
        <v>6210</v>
      </c>
      <c r="Z42" s="17">
        <f>SUMIFS(Collection!$O:$O, Collection!$B:$B, "*" &amp; Z$2 &amp; "*", Collection!$A:$A, "="&amp;$A42)</f>
        <v>0</v>
      </c>
      <c r="AA42" s="17">
        <f>(SUMIFS('Bucket Counts'!$P:$P, 'Bucket Counts'!$D:$D, "*" &amp; AA$2 &amp; "*", 'Bucket Counts'!$A:$A, "="&amp;$A42))</f>
        <v>28913.333333333336</v>
      </c>
      <c r="AB42" s="398">
        <f>AA42+Z42</f>
        <v>28913.333333333336</v>
      </c>
      <c r="AC42" s="17">
        <f>SUMIFS(Collection!$O:$O, Collection!$B:$B, "*" &amp; AC$2 &amp; "*", Collection!$A:$A, "="&amp;$A42)</f>
        <v>0</v>
      </c>
      <c r="AD42" s="17">
        <f>(SUMIFS('Bucket Counts'!$P:$P, 'Bucket Counts'!$D:$D, "*" &amp; AD$2 &amp; "*", 'Bucket Counts'!$A:$A, "="&amp;$A42))</f>
        <v>46803.333333333328</v>
      </c>
      <c r="AE42" s="398">
        <f>AD42+AC42</f>
        <v>46803.333333333328</v>
      </c>
      <c r="AF42" s="17">
        <f>SUMIFS(Collection!$O:$O, Collection!$B:$B, "*" &amp; AF$2 &amp; "*", Collection!$A:$A, "="&amp;$A42)</f>
        <v>0</v>
      </c>
      <c r="AG42" s="17">
        <f>(SUMIFS('Bucket Counts'!$P:$P, 'Bucket Counts'!$D:$D, "*" &amp; AG$2 &amp; "*", 'Bucket Counts'!$A:$A, "="&amp;$A42))</f>
        <v>27800</v>
      </c>
      <c r="AH42" s="398">
        <f>AG42+AF42</f>
        <v>27800</v>
      </c>
      <c r="AI42" s="17">
        <f>SUMIFS(Collection!$O:$O, Collection!$B:$B, "*" &amp; AI$2 &amp; "*", Collection!$A:$A, "="&amp;$A42)</f>
        <v>0</v>
      </c>
      <c r="AJ42" s="17">
        <f>(SUMIFS('Bucket Counts'!$P:$P, 'Bucket Counts'!$D:$D, "*" &amp; AJ$2 &amp; "*", 'Bucket Counts'!$A:$A, "="&amp;$A42))</f>
        <v>27298.333333333332</v>
      </c>
      <c r="AK42" s="398">
        <f>AJ42+AI42</f>
        <v>27298.333333333332</v>
      </c>
      <c r="AL42" s="17">
        <f>SUMIFS(Collection!$O:$O, Collection!$B:$B, "*" &amp; AL$2 &amp; "*", Collection!$A:$A, "="&amp;$A42)</f>
        <v>0</v>
      </c>
      <c r="AM42" s="17">
        <f>(SUMIFS('Bucket Counts'!$P:$P, 'Bucket Counts'!$D:$D, "*" &amp; AM$2 &amp; "*", 'Bucket Counts'!$A:$A, "="&amp;$A42))</f>
        <v>12756.666666666666</v>
      </c>
      <c r="AN42" s="398">
        <f>AM42+AL42</f>
        <v>12756.666666666666</v>
      </c>
      <c r="AO42" s="17">
        <f>SUMIFS(Collection!$O:$O, Collection!$B:$B, "*" &amp; AO$2 &amp; "*", Collection!$A:$A, "="&amp;$A42)</f>
        <v>0</v>
      </c>
      <c r="AP42" s="17">
        <f>(SUMIFS('Bucket Counts'!$P:$P, 'Bucket Counts'!$D:$D, "*" &amp; AP$2 &amp; "*", 'Bucket Counts'!$A:$A, "="&amp;$A42))</f>
        <v>0</v>
      </c>
      <c r="AQ42" s="398">
        <f>AP42+AO42</f>
        <v>0</v>
      </c>
      <c r="AR42" s="17">
        <f>SUMIFS(Collection!$O:$O, Collection!$B:$B, "*" &amp; AR$2 &amp; "*", Collection!$A:$A, "="&amp;$A42)</f>
        <v>0</v>
      </c>
      <c r="AS42" s="17">
        <f>(SUMIFS('Bucket Counts'!$P:$P, 'Bucket Counts'!$D:$D, "*" &amp; AS$2 &amp; "*", 'Bucket Counts'!$A:$A, "="&amp;$A42))</f>
        <v>45250</v>
      </c>
      <c r="AT42" s="398">
        <f>AS42+AR42</f>
        <v>45250</v>
      </c>
      <c r="AU42" s="17">
        <f>SUMIFS(Collection!$O:$O, Collection!$B:$B, "*" &amp; AU$2 &amp; "*", Collection!$A:$A, "="&amp;$A42)</f>
        <v>0</v>
      </c>
      <c r="AV42" s="17">
        <f>(SUMIFS('Bucket Counts'!$P:$P, 'Bucket Counts'!$D:$D, "*" &amp; AV$2 &amp; "*", 'Bucket Counts'!$A:$A, "="&amp;$A42))</f>
        <v>20500</v>
      </c>
      <c r="AW42" s="398">
        <f>AV42+AU42</f>
        <v>20500</v>
      </c>
    </row>
    <row r="43" spans="1:49">
      <c r="A43" s="16">
        <f t="shared" si="0"/>
        <v>42913</v>
      </c>
      <c r="B43" s="397">
        <f>SUMIFS(Collection!$O:$O, Collection!$B:$B, "*" &amp; B$2 &amp; "*", Collection!$A:$A, "="&amp;$A43)</f>
        <v>0</v>
      </c>
      <c r="C43" s="118">
        <f>(SUMIFS('Bucket Counts'!$P:$P, 'Bucket Counts'!$D:$D, "*" &amp; C$2 &amp; "*", 'Bucket Counts'!$A:$A, "="&amp;$A43))</f>
        <v>0</v>
      </c>
      <c r="D43" s="398">
        <f>C42+SUM(B42:B43)</f>
        <v>10166.666666666666</v>
      </c>
      <c r="E43" s="397">
        <f>SUMIFS(Collection!$O:$O, Collection!$B:$B, "*" &amp; E$2 &amp; "*", Collection!$A:$A, "="&amp;$A43)</f>
        <v>0</v>
      </c>
      <c r="F43" s="118">
        <f>(SUMIFS('Bucket Counts'!$P:$P, 'Bucket Counts'!$D:$D, "*" &amp; F$2 &amp; "*", 'Bucket Counts'!$A:$A, "="&amp;$A43))</f>
        <v>0</v>
      </c>
      <c r="G43" s="398">
        <f>F42+SUM(E42:E43)</f>
        <v>0</v>
      </c>
      <c r="H43" s="397">
        <f>SUMIFS(Collection!$O:$O, Collection!$B:$B, "*" &amp; H$2 &amp; "*", Collection!$A:$A, "="&amp;$A43)</f>
        <v>0</v>
      </c>
      <c r="I43" s="118">
        <f>(SUMIFS('Bucket Counts'!$P:$P, 'Bucket Counts'!$D:$D, "*" &amp; I$2 &amp; "*", 'Bucket Counts'!$A:$A, "="&amp;$A43))</f>
        <v>0</v>
      </c>
      <c r="J43" s="398">
        <f>I42+SUM(H42:H43)</f>
        <v>4570</v>
      </c>
      <c r="K43" s="17">
        <f>SUMIFS(Collection!$O:$O, Collection!$B:$B, "*" &amp; K$2 &amp; "*", Collection!$A:$A, "="&amp;$A43)</f>
        <v>0</v>
      </c>
      <c r="L43" s="17">
        <f>(SUMIFS('Bucket Counts'!$P:$P, 'Bucket Counts'!$D:$D, "*" &amp; L$2 &amp; "*", 'Bucket Counts'!$A:$A, "="&amp;$A43))</f>
        <v>0</v>
      </c>
      <c r="M43" s="398">
        <f>L42+SUM(K42:K43)</f>
        <v>48846.666666666672</v>
      </c>
      <c r="N43" s="17">
        <f>SUMIFS(Collection!$O:$O, Collection!$B:$B, "*" &amp; N$2 &amp; "*", Collection!$A:$A, "="&amp;$A43)</f>
        <v>0</v>
      </c>
      <c r="O43" s="17">
        <f>(SUMIFS('Bucket Counts'!$P:$P, 'Bucket Counts'!$D:$D, "*" &amp; O$2 &amp; "*", 'Bucket Counts'!$A:$A, "="&amp;$A43))</f>
        <v>0</v>
      </c>
      <c r="P43" s="398">
        <f>O42+SUM(N42:N43)</f>
        <v>450</v>
      </c>
      <c r="Q43" s="17">
        <f>SUMIFS(Collection!$O:$O, Collection!$B:$B, "*" &amp; Q$2 &amp; "*", Collection!$A:$A, "="&amp;$A43)</f>
        <v>0</v>
      </c>
      <c r="R43" s="17">
        <f>(SUMIFS('Bucket Counts'!$P:$P, 'Bucket Counts'!$D:$D, "*" &amp; R$2 &amp; "*", 'Bucket Counts'!$A:$A, "="&amp;$A43))</f>
        <v>0</v>
      </c>
      <c r="S43" s="398">
        <f>R42+SUM(Q42:Q43)</f>
        <v>0</v>
      </c>
      <c r="T43" s="17">
        <f>SUMIFS(Collection!$O:$O, Collection!$B:$B, "*" &amp; T$2 &amp; "*", Collection!$A:$A, "="&amp;$A43)</f>
        <v>0</v>
      </c>
      <c r="U43" s="17">
        <f>(SUMIFS('Bucket Counts'!$P:$P, 'Bucket Counts'!$D:$D, "*" &amp; U$2 &amp; "*", 'Bucket Counts'!$A:$A, "="&amp;$A43))</f>
        <v>0</v>
      </c>
      <c r="V43" s="398">
        <f>U42+SUM(T42:T43)</f>
        <v>42900</v>
      </c>
      <c r="W43" s="17">
        <f>SUMIFS(Collection!$O:$O, Collection!$B:$B, "*" &amp; W$2 &amp; "*", Collection!$A:$A, "="&amp;$A43)</f>
        <v>0</v>
      </c>
      <c r="X43" s="17">
        <f>(SUMIFS('Bucket Counts'!$P:$P, 'Bucket Counts'!$D:$D, "*" &amp; X$2 &amp; "*", 'Bucket Counts'!$A:$A, "="&amp;$A43))</f>
        <v>0</v>
      </c>
      <c r="Y43" s="398">
        <f>X42+SUM(W42:W43)</f>
        <v>6210</v>
      </c>
      <c r="Z43" s="17">
        <f>SUMIFS(Collection!$O:$O, Collection!$B:$B, "*" &amp; Z$2 &amp; "*", Collection!$A:$A, "="&amp;$A43)</f>
        <v>0</v>
      </c>
      <c r="AA43" s="17">
        <f>(SUMIFS('Bucket Counts'!$P:$P, 'Bucket Counts'!$D:$D, "*" &amp; AA$2 &amp; "*", 'Bucket Counts'!$A:$A, "="&amp;$A43))</f>
        <v>0</v>
      </c>
      <c r="AB43" s="398">
        <f>AA42+SUM(Z42:Z43)</f>
        <v>28913.333333333336</v>
      </c>
      <c r="AC43" s="17">
        <f>SUMIFS(Collection!$O:$O, Collection!$B:$B, "*" &amp; AC$2 &amp; "*", Collection!$A:$A, "="&amp;$A43)</f>
        <v>0</v>
      </c>
      <c r="AD43" s="17">
        <f>(SUMIFS('Bucket Counts'!$P:$P, 'Bucket Counts'!$D:$D, "*" &amp; AD$2 &amp; "*", 'Bucket Counts'!$A:$A, "="&amp;$A43))</f>
        <v>0</v>
      </c>
      <c r="AE43" s="398">
        <f>AD42+SUM(AC42:AC43)</f>
        <v>46803.333333333328</v>
      </c>
      <c r="AF43" s="17">
        <f>SUMIFS(Collection!$O:$O, Collection!$B:$B, "*" &amp; AF$2 &amp; "*", Collection!$A:$A, "="&amp;$A43)</f>
        <v>0</v>
      </c>
      <c r="AG43" s="17">
        <f>(SUMIFS('Bucket Counts'!$P:$P, 'Bucket Counts'!$D:$D, "*" &amp; AG$2 &amp; "*", 'Bucket Counts'!$A:$A, "="&amp;$A43))</f>
        <v>0</v>
      </c>
      <c r="AH43" s="398">
        <f>AG42+SUM(AF42:AF43)</f>
        <v>27800</v>
      </c>
      <c r="AI43" s="17">
        <f>SUMIFS(Collection!$O:$O, Collection!$B:$B, "*" &amp; AI$2 &amp; "*", Collection!$A:$A, "="&amp;$A43)</f>
        <v>0</v>
      </c>
      <c r="AJ43" s="17">
        <f>(SUMIFS('Bucket Counts'!$P:$P, 'Bucket Counts'!$D:$D, "*" &amp; AJ$2 &amp; "*", 'Bucket Counts'!$A:$A, "="&amp;$A43))</f>
        <v>0</v>
      </c>
      <c r="AK43" s="398">
        <f>AJ42+SUM(AI42:AI43)</f>
        <v>27298.333333333332</v>
      </c>
      <c r="AL43" s="17">
        <f>SUMIFS(Collection!$O:$O, Collection!$B:$B, "*" &amp; AL$2 &amp; "*", Collection!$A:$A, "="&amp;$A43)</f>
        <v>0</v>
      </c>
      <c r="AM43" s="17">
        <f>(SUMIFS('Bucket Counts'!$P:$P, 'Bucket Counts'!$D:$D, "*" &amp; AM$2 &amp; "*", 'Bucket Counts'!$A:$A, "="&amp;$A43))</f>
        <v>0</v>
      </c>
      <c r="AN43" s="398">
        <f>AM42+SUM(AL42:AL43)</f>
        <v>12756.666666666666</v>
      </c>
      <c r="AO43" s="17">
        <f>SUMIFS(Collection!$O:$O, Collection!$B:$B, "*" &amp; AO$2 &amp; "*", Collection!$A:$A, "="&amp;$A43)</f>
        <v>0</v>
      </c>
      <c r="AP43" s="17">
        <f>(SUMIFS('Bucket Counts'!$P:$P, 'Bucket Counts'!$D:$D, "*" &amp; AP$2 &amp; "*", 'Bucket Counts'!$A:$A, "="&amp;$A43))</f>
        <v>0</v>
      </c>
      <c r="AQ43" s="398">
        <f>AP42+SUM(AO42:AO43)</f>
        <v>0</v>
      </c>
      <c r="AR43" s="17">
        <f>SUMIFS(Collection!$O:$O, Collection!$B:$B, "*" &amp; AR$2 &amp; "*", Collection!$A:$A, "="&amp;$A43)</f>
        <v>0</v>
      </c>
      <c r="AS43" s="17">
        <f>(SUMIFS('Bucket Counts'!$P:$P, 'Bucket Counts'!$D:$D, "*" &amp; AS$2 &amp; "*", 'Bucket Counts'!$A:$A, "="&amp;$A43))</f>
        <v>0</v>
      </c>
      <c r="AT43" s="398">
        <f>AS42+SUM(AR42:AR43)</f>
        <v>45250</v>
      </c>
      <c r="AU43" s="17">
        <f>SUMIFS(Collection!$O:$O, Collection!$B:$B, "*" &amp; AU$2 &amp; "*", Collection!$A:$A, "="&amp;$A43)</f>
        <v>0</v>
      </c>
      <c r="AV43" s="17">
        <f>(SUMIFS('Bucket Counts'!$P:$P, 'Bucket Counts'!$D:$D, "*" &amp; AV$2 &amp; "*", 'Bucket Counts'!$A:$A, "="&amp;$A43))</f>
        <v>0</v>
      </c>
      <c r="AW43" s="398">
        <f>AV42+SUM(AU42:AU43)</f>
        <v>20500</v>
      </c>
    </row>
    <row r="44" spans="1:49">
      <c r="A44" s="16">
        <f t="shared" si="0"/>
        <v>42914</v>
      </c>
      <c r="B44" s="397">
        <f>SUMIFS(Collection!$O:$O, Collection!$B:$B, "*" &amp; B$2 &amp; "*", Collection!$A:$A, "="&amp;$A44)</f>
        <v>0</v>
      </c>
      <c r="C44" s="118">
        <f>(SUMIFS('Bucket Counts'!$P:$P, 'Bucket Counts'!$D:$D, "*" &amp; C$2 &amp; "*", 'Bucket Counts'!$A:$A, "="&amp;$A44))</f>
        <v>0</v>
      </c>
      <c r="D44" s="398">
        <f>C42+SUM(B42:B44)</f>
        <v>10166.666666666666</v>
      </c>
      <c r="E44" s="397">
        <f>SUMIFS(Collection!$O:$O, Collection!$B:$B, "*" &amp; E$2 &amp; "*", Collection!$A:$A, "="&amp;$A44)</f>
        <v>0</v>
      </c>
      <c r="F44" s="118">
        <f>(SUMIFS('Bucket Counts'!$P:$P, 'Bucket Counts'!$D:$D, "*" &amp; F$2 &amp; "*", 'Bucket Counts'!$A:$A, "="&amp;$A44))</f>
        <v>0</v>
      </c>
      <c r="G44" s="398">
        <f>F42+SUM(E42:E44)</f>
        <v>0</v>
      </c>
      <c r="H44" s="397">
        <f>SUMIFS(Collection!$O:$O, Collection!$B:$B, "*" &amp; H$2 &amp; "*", Collection!$A:$A, "="&amp;$A44)</f>
        <v>0</v>
      </c>
      <c r="I44" s="118">
        <f>(SUMIFS('Bucket Counts'!$P:$P, 'Bucket Counts'!$D:$D, "*" &amp; I$2 &amp; "*", 'Bucket Counts'!$A:$A, "="&amp;$A44))</f>
        <v>0</v>
      </c>
      <c r="J44" s="398">
        <f>I42+SUM(H42:H44)</f>
        <v>4570</v>
      </c>
      <c r="K44" s="17">
        <f>SUMIFS(Collection!$O:$O, Collection!$B:$B, "*" &amp; K$2 &amp; "*", Collection!$A:$A, "="&amp;$A44)</f>
        <v>0</v>
      </c>
      <c r="L44" s="17">
        <f>(SUMIFS('Bucket Counts'!$P:$P, 'Bucket Counts'!$D:$D, "*" &amp; L$2 &amp; "*", 'Bucket Counts'!$A:$A, "="&amp;$A44))</f>
        <v>0</v>
      </c>
      <c r="M44" s="398">
        <f>L42+SUM(K42:K44)</f>
        <v>48846.666666666672</v>
      </c>
      <c r="N44" s="17">
        <f>SUMIFS(Collection!$O:$O, Collection!$B:$B, "*" &amp; N$2 &amp; "*", Collection!$A:$A, "="&amp;$A44)</f>
        <v>0</v>
      </c>
      <c r="O44" s="17">
        <f>(SUMIFS('Bucket Counts'!$P:$P, 'Bucket Counts'!$D:$D, "*" &amp; O$2 &amp; "*", 'Bucket Counts'!$A:$A, "="&amp;$A44))</f>
        <v>0</v>
      </c>
      <c r="P44" s="398">
        <f>O42+SUM(N42:N44)</f>
        <v>450</v>
      </c>
      <c r="Q44" s="17">
        <f>SUMIFS(Collection!$O:$O, Collection!$B:$B, "*" &amp; Q$2 &amp; "*", Collection!$A:$A, "="&amp;$A44)</f>
        <v>0</v>
      </c>
      <c r="R44" s="17">
        <f>(SUMIFS('Bucket Counts'!$P:$P, 'Bucket Counts'!$D:$D, "*" &amp; R$2 &amp; "*", 'Bucket Counts'!$A:$A, "="&amp;$A44))</f>
        <v>0</v>
      </c>
      <c r="S44" s="398">
        <f>R42+SUM(Q42:Q44)</f>
        <v>0</v>
      </c>
      <c r="T44" s="17">
        <f>SUMIFS(Collection!$O:$O, Collection!$B:$B, "*" &amp; T$2 &amp; "*", Collection!$A:$A, "="&amp;$A44)</f>
        <v>0</v>
      </c>
      <c r="U44" s="17">
        <f>(SUMIFS('Bucket Counts'!$P:$P, 'Bucket Counts'!$D:$D, "*" &amp; U$2 &amp; "*", 'Bucket Counts'!$A:$A, "="&amp;$A44))</f>
        <v>0</v>
      </c>
      <c r="V44" s="398">
        <f>U42+SUM(T42:T44)</f>
        <v>42900</v>
      </c>
      <c r="W44" s="17">
        <f>SUMIFS(Collection!$O:$O, Collection!$B:$B, "*" &amp; W$2 &amp; "*", Collection!$A:$A, "="&amp;$A44)</f>
        <v>0</v>
      </c>
      <c r="X44" s="17">
        <f>(SUMIFS('Bucket Counts'!$P:$P, 'Bucket Counts'!$D:$D, "*" &amp; X$2 &amp; "*", 'Bucket Counts'!$A:$A, "="&amp;$A44))</f>
        <v>0</v>
      </c>
      <c r="Y44" s="398">
        <f>X42+SUM(W42:W44)</f>
        <v>6210</v>
      </c>
      <c r="Z44" s="17">
        <f>SUMIFS(Collection!$O:$O, Collection!$B:$B, "*" &amp; Z$2 &amp; "*", Collection!$A:$A, "="&amp;$A44)</f>
        <v>0</v>
      </c>
      <c r="AA44" s="17">
        <f>(SUMIFS('Bucket Counts'!$P:$P, 'Bucket Counts'!$D:$D, "*" &amp; AA$2 &amp; "*", 'Bucket Counts'!$A:$A, "="&amp;$A44))</f>
        <v>0</v>
      </c>
      <c r="AB44" s="398">
        <f>AA42+SUM(Z42:Z44)</f>
        <v>28913.333333333336</v>
      </c>
      <c r="AC44" s="17">
        <f>SUMIFS(Collection!$O:$O, Collection!$B:$B, "*" &amp; AC$2 &amp; "*", Collection!$A:$A, "="&amp;$A44)</f>
        <v>0</v>
      </c>
      <c r="AD44" s="17">
        <f>(SUMIFS('Bucket Counts'!$P:$P, 'Bucket Counts'!$D:$D, "*" &amp; AD$2 &amp; "*", 'Bucket Counts'!$A:$A, "="&amp;$A44))</f>
        <v>0</v>
      </c>
      <c r="AE44" s="398">
        <f>AD42+SUM(AC42:AC44)</f>
        <v>46803.333333333328</v>
      </c>
      <c r="AF44" s="17">
        <f>SUMIFS(Collection!$O:$O, Collection!$B:$B, "*" &amp; AF$2 &amp; "*", Collection!$A:$A, "="&amp;$A44)</f>
        <v>0</v>
      </c>
      <c r="AG44" s="17">
        <f>(SUMIFS('Bucket Counts'!$P:$P, 'Bucket Counts'!$D:$D, "*" &amp; AG$2 &amp; "*", 'Bucket Counts'!$A:$A, "="&amp;$A44))</f>
        <v>0</v>
      </c>
      <c r="AH44" s="398">
        <f>AG42+SUM(AF42:AF44)</f>
        <v>27800</v>
      </c>
      <c r="AI44" s="17">
        <f>SUMIFS(Collection!$O:$O, Collection!$B:$B, "*" &amp; AI$2 &amp; "*", Collection!$A:$A, "="&amp;$A44)</f>
        <v>0</v>
      </c>
      <c r="AJ44" s="17">
        <f>(SUMIFS('Bucket Counts'!$P:$P, 'Bucket Counts'!$D:$D, "*" &amp; AJ$2 &amp; "*", 'Bucket Counts'!$A:$A, "="&amp;$A44))</f>
        <v>0</v>
      </c>
      <c r="AK44" s="398">
        <f>AJ42+SUM(AI42:AI44)</f>
        <v>27298.333333333332</v>
      </c>
      <c r="AL44" s="17">
        <f>SUMIFS(Collection!$O:$O, Collection!$B:$B, "*" &amp; AL$2 &amp; "*", Collection!$A:$A, "="&amp;$A44)</f>
        <v>0</v>
      </c>
      <c r="AM44" s="17">
        <f>(SUMIFS('Bucket Counts'!$P:$P, 'Bucket Counts'!$D:$D, "*" &amp; AM$2 &amp; "*", 'Bucket Counts'!$A:$A, "="&amp;$A44))</f>
        <v>0</v>
      </c>
      <c r="AN44" s="398">
        <f>AM42+SUM(AL42:AL44)</f>
        <v>12756.666666666666</v>
      </c>
      <c r="AO44" s="17">
        <f>SUMIFS(Collection!$O:$O, Collection!$B:$B, "*" &amp; AO$2 &amp; "*", Collection!$A:$A, "="&amp;$A44)</f>
        <v>0</v>
      </c>
      <c r="AP44" s="17">
        <f>(SUMIFS('Bucket Counts'!$P:$P, 'Bucket Counts'!$D:$D, "*" &amp; AP$2 &amp; "*", 'Bucket Counts'!$A:$A, "="&amp;$A44))</f>
        <v>0</v>
      </c>
      <c r="AQ44" s="398">
        <f>AP42+SUM(AO42:AO44)</f>
        <v>0</v>
      </c>
      <c r="AR44" s="17">
        <f>SUMIFS(Collection!$O:$O, Collection!$B:$B, "*" &amp; AR$2 &amp; "*", Collection!$A:$A, "="&amp;$A44)</f>
        <v>0</v>
      </c>
      <c r="AS44" s="17">
        <f>(SUMIFS('Bucket Counts'!$P:$P, 'Bucket Counts'!$D:$D, "*" &amp; AS$2 &amp; "*", 'Bucket Counts'!$A:$A, "="&amp;$A44))</f>
        <v>0</v>
      </c>
      <c r="AT44" s="398">
        <f>AS42+SUM(AR42:AR44)</f>
        <v>45250</v>
      </c>
      <c r="AU44" s="17">
        <f>SUMIFS(Collection!$O:$O, Collection!$B:$B, "*" &amp; AU$2 &amp; "*", Collection!$A:$A, "="&amp;$A44)</f>
        <v>0</v>
      </c>
      <c r="AV44" s="17">
        <f>(SUMIFS('Bucket Counts'!$P:$P, 'Bucket Counts'!$D:$D, "*" &amp; AV$2 &amp; "*", 'Bucket Counts'!$A:$A, "="&amp;$A44))</f>
        <v>0</v>
      </c>
      <c r="AW44" s="398">
        <f>AV42+SUM(AU42:AU44)</f>
        <v>20500</v>
      </c>
    </row>
    <row r="45" spans="1:49">
      <c r="A45" s="16">
        <f t="shared" si="0"/>
        <v>42915</v>
      </c>
      <c r="B45" s="397">
        <f>SUMIFS(Collection!$O:$O, Collection!$B:$B, "*" &amp; B$2 &amp; "*", Collection!$A:$A, "="&amp;$A45)</f>
        <v>0</v>
      </c>
      <c r="C45" s="118">
        <f>(SUMIFS('Bucket Counts'!$P:$P, 'Bucket Counts'!$D:$D, "*" &amp; C$2 &amp; "*", 'Bucket Counts'!$A:$A, "="&amp;$A45))</f>
        <v>21619.999999999996</v>
      </c>
      <c r="D45" s="398">
        <f>C45+B45</f>
        <v>21619.999999999996</v>
      </c>
      <c r="E45" s="397">
        <f>SUMIFS(Collection!$O:$O, Collection!$B:$B, "*" &amp; E$2 &amp; "*", Collection!$A:$A, "="&amp;$A45)</f>
        <v>0</v>
      </c>
      <c r="F45" s="118">
        <f>(SUMIFS('Bucket Counts'!$P:$P, 'Bucket Counts'!$D:$D, "*" &amp; F$2 &amp; "*", 'Bucket Counts'!$A:$A, "="&amp;$A45))</f>
        <v>0</v>
      </c>
      <c r="G45" s="398">
        <f>F45+E45</f>
        <v>0</v>
      </c>
      <c r="H45" s="397">
        <f>SUMIFS(Collection!$O:$O, Collection!$B:$B, "*" &amp; H$2 &amp; "*", Collection!$A:$A, "="&amp;$A45)</f>
        <v>0</v>
      </c>
      <c r="I45" s="118">
        <f>(SUMIFS('Bucket Counts'!$P:$P, 'Bucket Counts'!$D:$D, "*" &amp; I$2 &amp; "*", 'Bucket Counts'!$A:$A, "="&amp;$A45))</f>
        <v>2250</v>
      </c>
      <c r="J45" s="398">
        <f>I45+H45</f>
        <v>2250</v>
      </c>
      <c r="K45" s="17">
        <f>SUMIFS(Collection!$O:$O, Collection!$B:$B, "*" &amp; K$2 &amp; "*", Collection!$A:$A, "="&amp;$A45)</f>
        <v>0</v>
      </c>
      <c r="L45" s="17">
        <f>(SUMIFS('Bucket Counts'!$P:$P, 'Bucket Counts'!$D:$D, "*" &amp; L$2 &amp; "*", 'Bucket Counts'!$A:$A, "="&amp;$A45))</f>
        <v>32100</v>
      </c>
      <c r="M45" s="398">
        <f>L45+K45</f>
        <v>32100</v>
      </c>
      <c r="N45" s="17">
        <f>SUMIFS(Collection!$O:$O, Collection!$B:$B, "*" &amp; N$2 &amp; "*", Collection!$A:$A, "="&amp;$A45)</f>
        <v>0</v>
      </c>
      <c r="O45" s="17">
        <f>(SUMIFS('Bucket Counts'!$P:$P, 'Bucket Counts'!$D:$D, "*" &amp; O$2 &amp; "*", 'Bucket Counts'!$A:$A, "="&amp;$A45))</f>
        <v>1886.6666666666667</v>
      </c>
      <c r="P45" s="398">
        <f>O45+N45</f>
        <v>1886.6666666666667</v>
      </c>
      <c r="Q45" s="17">
        <f>SUMIFS(Collection!$O:$O, Collection!$B:$B, "*" &amp; Q$2 &amp; "*", Collection!$A:$A, "="&amp;$A45)</f>
        <v>0</v>
      </c>
      <c r="R45" s="17">
        <f>(SUMIFS('Bucket Counts'!$P:$P, 'Bucket Counts'!$D:$D, "*" &amp; R$2 &amp; "*", 'Bucket Counts'!$A:$A, "="&amp;$A45))</f>
        <v>0</v>
      </c>
      <c r="S45" s="398">
        <f>R45+Q45</f>
        <v>0</v>
      </c>
      <c r="T45" s="17">
        <f>SUMIFS(Collection!$O:$O, Collection!$B:$B, "*" &amp; T$2 &amp; "*", Collection!$A:$A, "="&amp;$A45)</f>
        <v>0</v>
      </c>
      <c r="U45" s="17">
        <f>(SUMIFS('Bucket Counts'!$P:$P, 'Bucket Counts'!$D:$D, "*" &amp; U$2 &amp; "*", 'Bucket Counts'!$A:$A, "="&amp;$A45))</f>
        <v>7516.6666666666661</v>
      </c>
      <c r="V45" s="398">
        <f>U45+T45</f>
        <v>7516.6666666666661</v>
      </c>
      <c r="W45" s="17">
        <f>SUMIFS(Collection!$O:$O, Collection!$B:$B, "*" &amp; W$2 &amp; "*", Collection!$A:$A, "="&amp;$A45)</f>
        <v>0</v>
      </c>
      <c r="X45" s="17">
        <f>(SUMIFS('Bucket Counts'!$P:$P, 'Bucket Counts'!$D:$D, "*" &amp; X$2 &amp; "*", 'Bucket Counts'!$A:$A, "="&amp;$A45))</f>
        <v>2668.3333333333335</v>
      </c>
      <c r="Y45" s="398">
        <f>X45+W45</f>
        <v>2668.3333333333335</v>
      </c>
      <c r="Z45" s="17">
        <f>SUMIFS(Collection!$O:$O, Collection!$B:$B, "*" &amp; Z$2 &amp; "*", Collection!$A:$A, "="&amp;$A45)</f>
        <v>73800</v>
      </c>
      <c r="AA45" s="17">
        <f>(SUMIFS('Bucket Counts'!$P:$P, 'Bucket Counts'!$D:$D, "*" &amp; AA$2 &amp; "*", 'Bucket Counts'!$A:$A, "="&amp;$A45))</f>
        <v>12166.666666666668</v>
      </c>
      <c r="AB45" s="398">
        <f>AA45+Z45</f>
        <v>85966.666666666672</v>
      </c>
      <c r="AC45" s="17">
        <f>SUMIFS(Collection!$O:$O, Collection!$B:$B, "*" &amp; AC$2 &amp; "*", Collection!$A:$A, "="&amp;$A45)</f>
        <v>0</v>
      </c>
      <c r="AD45" s="17">
        <f>(SUMIFS('Bucket Counts'!$P:$P, 'Bucket Counts'!$D:$D, "*" &amp; AD$2 &amp; "*", 'Bucket Counts'!$A:$A, "="&amp;$A45))</f>
        <v>12756.666666666666</v>
      </c>
      <c r="AE45" s="398">
        <f>AD45+AC45</f>
        <v>12756.666666666666</v>
      </c>
      <c r="AF45" s="17">
        <f>SUMIFS(Collection!$O:$O, Collection!$B:$B, "*" &amp; AF$2 &amp; "*", Collection!$A:$A, "="&amp;$A45)</f>
        <v>0</v>
      </c>
      <c r="AG45" s="17">
        <f>(SUMIFS('Bucket Counts'!$P:$P, 'Bucket Counts'!$D:$D, "*" &amp; AG$2 &amp; "*", 'Bucket Counts'!$A:$A, "="&amp;$A45))</f>
        <v>19116.666666666668</v>
      </c>
      <c r="AH45" s="398">
        <f>AG45+AF45</f>
        <v>19116.666666666668</v>
      </c>
      <c r="AI45" s="17">
        <f>SUMIFS(Collection!$O:$O, Collection!$B:$B, "*" &amp; AI$2 &amp; "*", Collection!$A:$A, "="&amp;$A45)</f>
        <v>0</v>
      </c>
      <c r="AJ45" s="17">
        <f>(SUMIFS('Bucket Counts'!$P:$P, 'Bucket Counts'!$D:$D, "*" &amp; AJ$2 &amp; "*", 'Bucket Counts'!$A:$A, "="&amp;$A45))</f>
        <v>44716.666666666672</v>
      </c>
      <c r="AK45" s="398">
        <f>AJ45+AI45</f>
        <v>44716.666666666672</v>
      </c>
      <c r="AL45" s="17">
        <f>SUMIFS(Collection!$O:$O, Collection!$B:$B, "*" &amp; AL$2 &amp; "*", Collection!$A:$A, "="&amp;$A45)</f>
        <v>0</v>
      </c>
      <c r="AM45" s="17">
        <f>(SUMIFS('Bucket Counts'!$P:$P, 'Bucket Counts'!$D:$D, "*" &amp; AM$2 &amp; "*", 'Bucket Counts'!$A:$A, "="&amp;$A45))</f>
        <v>7763.333333333333</v>
      </c>
      <c r="AN45" s="398">
        <f>AM45+AL45</f>
        <v>7763.333333333333</v>
      </c>
      <c r="AO45" s="17">
        <f>SUMIFS(Collection!$O:$O, Collection!$B:$B, "*" &amp; AO$2 &amp; "*", Collection!$A:$A, "="&amp;$A45)</f>
        <v>0</v>
      </c>
      <c r="AP45" s="17">
        <f>(SUMIFS('Bucket Counts'!$P:$P, 'Bucket Counts'!$D:$D, "*" &amp; AP$2 &amp; "*", 'Bucket Counts'!$A:$A, "="&amp;$A45))</f>
        <v>0</v>
      </c>
      <c r="AQ45" s="398">
        <f>AP45+AO45</f>
        <v>0</v>
      </c>
      <c r="AR45" s="17">
        <f>SUMIFS(Collection!$O:$O, Collection!$B:$B, "*" &amp; AR$2 &amp; "*", Collection!$A:$A, "="&amp;$A45)</f>
        <v>0</v>
      </c>
      <c r="AS45" s="17">
        <f>(SUMIFS('Bucket Counts'!$P:$P, 'Bucket Counts'!$D:$D, "*" &amp; AS$2 &amp; "*", 'Bucket Counts'!$A:$A, "="&amp;$A45))</f>
        <v>49946.666666666664</v>
      </c>
      <c r="AT45" s="398">
        <f>AS45+AR45</f>
        <v>49946.666666666664</v>
      </c>
      <c r="AU45" s="17">
        <f>SUMIFS(Collection!$O:$O, Collection!$B:$B, "*" &amp; AU$2 &amp; "*", Collection!$A:$A, "="&amp;$A45)</f>
        <v>0</v>
      </c>
      <c r="AV45" s="17">
        <f>(SUMIFS('Bucket Counts'!$P:$P, 'Bucket Counts'!$D:$D, "*" &amp; AV$2 &amp; "*", 'Bucket Counts'!$A:$A, "="&amp;$A45))</f>
        <v>23533.333333333332</v>
      </c>
      <c r="AW45" s="398">
        <f>AV45+AU45</f>
        <v>23533.333333333332</v>
      </c>
    </row>
    <row r="46" spans="1:49">
      <c r="A46" s="16">
        <f t="shared" si="0"/>
        <v>42916</v>
      </c>
      <c r="B46" s="397">
        <f>SUMIFS(Collection!$O:$O, Collection!$B:$B, "*" &amp; B$2 &amp; "*", Collection!$A:$A, "="&amp;$A46)</f>
        <v>0</v>
      </c>
      <c r="C46" s="118">
        <f>(SUMIFS('Bucket Counts'!$P:$P, 'Bucket Counts'!$D:$D, "*" &amp; C$2 &amp; "*", 'Bucket Counts'!$A:$A, "="&amp;$A46))</f>
        <v>0</v>
      </c>
      <c r="D46" s="398">
        <f>C45+SUM(B45:B46)</f>
        <v>21619.999999999996</v>
      </c>
      <c r="E46" s="397">
        <f>SUMIFS(Collection!$O:$O, Collection!$B:$B, "*" &amp; E$2 &amp; "*", Collection!$A:$A, "="&amp;$A46)</f>
        <v>0</v>
      </c>
      <c r="F46" s="118">
        <f>(SUMIFS('Bucket Counts'!$P:$P, 'Bucket Counts'!$D:$D, "*" &amp; F$2 &amp; "*", 'Bucket Counts'!$A:$A, "="&amp;$A46))</f>
        <v>0</v>
      </c>
      <c r="G46" s="398">
        <f>F45+SUM(E45:E46)</f>
        <v>0</v>
      </c>
      <c r="H46" s="397">
        <f>SUMIFS(Collection!$O:$O, Collection!$B:$B, "*" &amp; H$2 &amp; "*", Collection!$A:$A, "="&amp;$A46)</f>
        <v>0</v>
      </c>
      <c r="I46" s="118">
        <f>(SUMIFS('Bucket Counts'!$P:$P, 'Bucket Counts'!$D:$D, "*" &amp; I$2 &amp; "*", 'Bucket Counts'!$A:$A, "="&amp;$A46))</f>
        <v>0</v>
      </c>
      <c r="J46" s="398">
        <f>I45+SUM(H45:H46)</f>
        <v>2250</v>
      </c>
      <c r="K46" s="17">
        <f>SUMIFS(Collection!$O:$O, Collection!$B:$B, "*" &amp; K$2 &amp; "*", Collection!$A:$A, "="&amp;$A46)</f>
        <v>0</v>
      </c>
      <c r="L46" s="17">
        <f>(SUMIFS('Bucket Counts'!$P:$P, 'Bucket Counts'!$D:$D, "*" &amp; L$2 &amp; "*", 'Bucket Counts'!$A:$A, "="&amp;$A46))</f>
        <v>0</v>
      </c>
      <c r="M46" s="398">
        <f>L45+SUM(K45:K46)</f>
        <v>32100</v>
      </c>
      <c r="N46" s="17">
        <f>SUMIFS(Collection!$O:$O, Collection!$B:$B, "*" &amp; N$2 &amp; "*", Collection!$A:$A, "="&amp;$A46)</f>
        <v>0</v>
      </c>
      <c r="O46" s="17">
        <f>(SUMIFS('Bucket Counts'!$P:$P, 'Bucket Counts'!$D:$D, "*" &amp; O$2 &amp; "*", 'Bucket Counts'!$A:$A, "="&amp;$A46))</f>
        <v>0</v>
      </c>
      <c r="P46" s="398">
        <f>O45+SUM(N45:N46)</f>
        <v>1886.6666666666667</v>
      </c>
      <c r="Q46" s="17">
        <f>SUMIFS(Collection!$O:$O, Collection!$B:$B, "*" &amp; Q$2 &amp; "*", Collection!$A:$A, "="&amp;$A46)</f>
        <v>0</v>
      </c>
      <c r="R46" s="17">
        <f>(SUMIFS('Bucket Counts'!$P:$P, 'Bucket Counts'!$D:$D, "*" &amp; R$2 &amp; "*", 'Bucket Counts'!$A:$A, "="&amp;$A46))</f>
        <v>0</v>
      </c>
      <c r="S46" s="398">
        <f>R45+SUM(Q45:Q46)</f>
        <v>0</v>
      </c>
      <c r="T46" s="17">
        <f>SUMIFS(Collection!$O:$O, Collection!$B:$B, "*" &amp; T$2 &amp; "*", Collection!$A:$A, "="&amp;$A46)</f>
        <v>0</v>
      </c>
      <c r="U46" s="17">
        <f>(SUMIFS('Bucket Counts'!$P:$P, 'Bucket Counts'!$D:$D, "*" &amp; U$2 &amp; "*", 'Bucket Counts'!$A:$A, "="&amp;$A46))</f>
        <v>0</v>
      </c>
      <c r="V46" s="398">
        <f>U45+SUM(T45:T46)</f>
        <v>7516.6666666666661</v>
      </c>
      <c r="W46" s="17">
        <f>SUMIFS(Collection!$O:$O, Collection!$B:$B, "*" &amp; W$2 &amp; "*", Collection!$A:$A, "="&amp;$A46)</f>
        <v>0</v>
      </c>
      <c r="X46" s="17">
        <f>(SUMIFS('Bucket Counts'!$P:$P, 'Bucket Counts'!$D:$D, "*" &amp; X$2 &amp; "*", 'Bucket Counts'!$A:$A, "="&amp;$A46))</f>
        <v>0</v>
      </c>
      <c r="Y46" s="398">
        <f>X45+SUM(W45:W46)</f>
        <v>2668.3333333333335</v>
      </c>
      <c r="Z46" s="17">
        <f>SUMIFS(Collection!$O:$O, Collection!$B:$B, "*" &amp; Z$2 &amp; "*", Collection!$A:$A, "="&amp;$A46)</f>
        <v>0</v>
      </c>
      <c r="AA46" s="17">
        <f>(SUMIFS('Bucket Counts'!$P:$P, 'Bucket Counts'!$D:$D, "*" &amp; AA$2 &amp; "*", 'Bucket Counts'!$A:$A, "="&amp;$A46))</f>
        <v>0</v>
      </c>
      <c r="AB46" s="398">
        <f>AA45+SUM(Z45:Z46)</f>
        <v>85966.666666666672</v>
      </c>
      <c r="AC46" s="17">
        <f>SUMIFS(Collection!$O:$O, Collection!$B:$B, "*" &amp; AC$2 &amp; "*", Collection!$A:$A, "="&amp;$A46)</f>
        <v>0</v>
      </c>
      <c r="AD46" s="17">
        <f>(SUMIFS('Bucket Counts'!$P:$P, 'Bucket Counts'!$D:$D, "*" &amp; AD$2 &amp; "*", 'Bucket Counts'!$A:$A, "="&amp;$A46))</f>
        <v>0</v>
      </c>
      <c r="AE46" s="398">
        <f>AD45+SUM(AC45:AC46)</f>
        <v>12756.666666666666</v>
      </c>
      <c r="AF46" s="17">
        <f>SUMIFS(Collection!$O:$O, Collection!$B:$B, "*" &amp; AF$2 &amp; "*", Collection!$A:$A, "="&amp;$A46)</f>
        <v>0</v>
      </c>
      <c r="AG46" s="17">
        <f>(SUMIFS('Bucket Counts'!$P:$P, 'Bucket Counts'!$D:$D, "*" &amp; AG$2 &amp; "*", 'Bucket Counts'!$A:$A, "="&amp;$A46))</f>
        <v>0</v>
      </c>
      <c r="AH46" s="398">
        <f>AG45+SUM(AF45:AF46)</f>
        <v>19116.666666666668</v>
      </c>
      <c r="AI46" s="17">
        <f>SUMIFS(Collection!$O:$O, Collection!$B:$B, "*" &amp; AI$2 &amp; "*", Collection!$A:$A, "="&amp;$A46)</f>
        <v>0</v>
      </c>
      <c r="AJ46" s="17">
        <f>(SUMIFS('Bucket Counts'!$P:$P, 'Bucket Counts'!$D:$D, "*" &amp; AJ$2 &amp; "*", 'Bucket Counts'!$A:$A, "="&amp;$A46))</f>
        <v>0</v>
      </c>
      <c r="AK46" s="398">
        <f>AJ45+SUM(AI45:AI46)</f>
        <v>44716.666666666672</v>
      </c>
      <c r="AL46" s="17">
        <f>SUMIFS(Collection!$O:$O, Collection!$B:$B, "*" &amp; AL$2 &amp; "*", Collection!$A:$A, "="&amp;$A46)</f>
        <v>0</v>
      </c>
      <c r="AM46" s="17">
        <f>(SUMIFS('Bucket Counts'!$P:$P, 'Bucket Counts'!$D:$D, "*" &amp; AM$2 &amp; "*", 'Bucket Counts'!$A:$A, "="&amp;$A46))</f>
        <v>0</v>
      </c>
      <c r="AN46" s="398">
        <f>AM45+SUM(AL45:AL46)</f>
        <v>7763.333333333333</v>
      </c>
      <c r="AO46" s="17">
        <f>SUMIFS(Collection!$O:$O, Collection!$B:$B, "*" &amp; AO$2 &amp; "*", Collection!$A:$A, "="&amp;$A46)</f>
        <v>0</v>
      </c>
      <c r="AP46" s="17">
        <f>(SUMIFS('Bucket Counts'!$P:$P, 'Bucket Counts'!$D:$D, "*" &amp; AP$2 &amp; "*", 'Bucket Counts'!$A:$A, "="&amp;$A46))</f>
        <v>0</v>
      </c>
      <c r="AQ46" s="398">
        <f>AP45+SUM(AO45:AO46)</f>
        <v>0</v>
      </c>
      <c r="AR46" s="17">
        <f>SUMIFS(Collection!$O:$O, Collection!$B:$B, "*" &amp; AR$2 &amp; "*", Collection!$A:$A, "="&amp;$A46)</f>
        <v>0</v>
      </c>
      <c r="AS46" s="17">
        <f>(SUMIFS('Bucket Counts'!$P:$P, 'Bucket Counts'!$D:$D, "*" &amp; AS$2 &amp; "*", 'Bucket Counts'!$A:$A, "="&amp;$A46))</f>
        <v>0</v>
      </c>
      <c r="AT46" s="398">
        <f>AS45+SUM(AR45:AR46)</f>
        <v>49946.666666666664</v>
      </c>
      <c r="AU46" s="17">
        <f>SUMIFS(Collection!$O:$O, Collection!$B:$B, "*" &amp; AU$2 &amp; "*", Collection!$A:$A, "="&amp;$A46)</f>
        <v>0</v>
      </c>
      <c r="AV46" s="17">
        <f>(SUMIFS('Bucket Counts'!$P:$P, 'Bucket Counts'!$D:$D, "*" &amp; AV$2 &amp; "*", 'Bucket Counts'!$A:$A, "="&amp;$A46))</f>
        <v>0</v>
      </c>
      <c r="AW46" s="398">
        <f>AV45+SUM(AU45:AU46)</f>
        <v>23533.333333333332</v>
      </c>
    </row>
    <row r="47" spans="1:49">
      <c r="A47" s="16">
        <f t="shared" si="0"/>
        <v>42917</v>
      </c>
      <c r="B47" s="397">
        <f>SUMIFS(Collection!$O:$O, Collection!$B:$B, "*" &amp; B$2 &amp; "*", Collection!$A:$A, "="&amp;$A47)</f>
        <v>0</v>
      </c>
      <c r="C47" s="118">
        <f>(SUMIFS('Bucket Counts'!$P:$P, 'Bucket Counts'!$D:$D, "*" &amp; C$2 &amp; "*", 'Bucket Counts'!$A:$A, "="&amp;$A47))</f>
        <v>0</v>
      </c>
      <c r="D47" s="398">
        <f>C45+SUM(B45:B47)</f>
        <v>21619.999999999996</v>
      </c>
      <c r="E47" s="397">
        <f>SUMIFS(Collection!$O:$O, Collection!$B:$B, "*" &amp; E$2 &amp; "*", Collection!$A:$A, "="&amp;$A47)</f>
        <v>0</v>
      </c>
      <c r="F47" s="118">
        <f>(SUMIFS('Bucket Counts'!$P:$P, 'Bucket Counts'!$D:$D, "*" &amp; F$2 &amp; "*", 'Bucket Counts'!$A:$A, "="&amp;$A47))</f>
        <v>0</v>
      </c>
      <c r="G47" s="398">
        <f>F45+SUM(E45:E47)</f>
        <v>0</v>
      </c>
      <c r="H47" s="397">
        <f>SUMIFS(Collection!$O:$O, Collection!$B:$B, "*" &amp; H$2 &amp; "*", Collection!$A:$A, "="&amp;$A47)</f>
        <v>0</v>
      </c>
      <c r="I47" s="118">
        <f>(SUMIFS('Bucket Counts'!$P:$P, 'Bucket Counts'!$D:$D, "*" &amp; I$2 &amp; "*", 'Bucket Counts'!$A:$A, "="&amp;$A47))</f>
        <v>0</v>
      </c>
      <c r="J47" s="398">
        <f>I45+SUM(H45:H47)</f>
        <v>2250</v>
      </c>
      <c r="K47" s="17">
        <f>SUMIFS(Collection!$O:$O, Collection!$B:$B, "*" &amp; K$2 &amp; "*", Collection!$A:$A, "="&amp;$A47)</f>
        <v>0</v>
      </c>
      <c r="L47" s="17">
        <f>(SUMIFS('Bucket Counts'!$P:$P, 'Bucket Counts'!$D:$D, "*" &amp; L$2 &amp; "*", 'Bucket Counts'!$A:$A, "="&amp;$A47))</f>
        <v>0</v>
      </c>
      <c r="M47" s="398">
        <f>L45+SUM(K45:K47)</f>
        <v>32100</v>
      </c>
      <c r="N47" s="17">
        <f>SUMIFS(Collection!$O:$O, Collection!$B:$B, "*" &amp; N$2 &amp; "*", Collection!$A:$A, "="&amp;$A47)</f>
        <v>0</v>
      </c>
      <c r="O47" s="17">
        <f>(SUMIFS('Bucket Counts'!$P:$P, 'Bucket Counts'!$D:$D, "*" &amp; O$2 &amp; "*", 'Bucket Counts'!$A:$A, "="&amp;$A47))</f>
        <v>0</v>
      </c>
      <c r="P47" s="398">
        <f>O45+SUM(N45:N47)</f>
        <v>1886.6666666666667</v>
      </c>
      <c r="Q47" s="17">
        <f>SUMIFS(Collection!$O:$O, Collection!$B:$B, "*" &amp; Q$2 &amp; "*", Collection!$A:$A, "="&amp;$A47)</f>
        <v>0</v>
      </c>
      <c r="R47" s="17">
        <f>(SUMIFS('Bucket Counts'!$P:$P, 'Bucket Counts'!$D:$D, "*" &amp; R$2 &amp; "*", 'Bucket Counts'!$A:$A, "="&amp;$A47))</f>
        <v>0</v>
      </c>
      <c r="S47" s="398">
        <f>R45+SUM(Q45:Q47)</f>
        <v>0</v>
      </c>
      <c r="T47" s="17">
        <f>SUMIFS(Collection!$O:$O, Collection!$B:$B, "*" &amp; T$2 &amp; "*", Collection!$A:$A, "="&amp;$A47)</f>
        <v>0</v>
      </c>
      <c r="U47" s="17">
        <f>(SUMIFS('Bucket Counts'!$P:$P, 'Bucket Counts'!$D:$D, "*" &amp; U$2 &amp; "*", 'Bucket Counts'!$A:$A, "="&amp;$A47))</f>
        <v>0</v>
      </c>
      <c r="V47" s="398">
        <f>U45+SUM(T45:T47)</f>
        <v>7516.6666666666661</v>
      </c>
      <c r="W47" s="17">
        <f>SUMIFS(Collection!$O:$O, Collection!$B:$B, "*" &amp; W$2 &amp; "*", Collection!$A:$A, "="&amp;$A47)</f>
        <v>0</v>
      </c>
      <c r="X47" s="17">
        <f>(SUMIFS('Bucket Counts'!$P:$P, 'Bucket Counts'!$D:$D, "*" &amp; X$2 &amp; "*", 'Bucket Counts'!$A:$A, "="&amp;$A47))</f>
        <v>0</v>
      </c>
      <c r="Y47" s="398">
        <f>X45+SUM(W45:W47)</f>
        <v>2668.3333333333335</v>
      </c>
      <c r="Z47" s="17">
        <f>SUMIFS(Collection!$O:$O, Collection!$B:$B, "*" &amp; Z$2 &amp; "*", Collection!$A:$A, "="&amp;$A47)</f>
        <v>1650</v>
      </c>
      <c r="AA47" s="17">
        <f>(SUMIFS('Bucket Counts'!$P:$P, 'Bucket Counts'!$D:$D, "*" &amp; AA$2 &amp; "*", 'Bucket Counts'!$A:$A, "="&amp;$A47))</f>
        <v>0</v>
      </c>
      <c r="AB47" s="398">
        <f>AA45+SUM(Z45:Z47)</f>
        <v>87616.666666666672</v>
      </c>
      <c r="AC47" s="17">
        <f>SUMIFS(Collection!$O:$O, Collection!$B:$B, "*" &amp; AC$2 &amp; "*", Collection!$A:$A, "="&amp;$A47)</f>
        <v>0</v>
      </c>
      <c r="AD47" s="17">
        <f>(SUMIFS('Bucket Counts'!$P:$P, 'Bucket Counts'!$D:$D, "*" &amp; AD$2 &amp; "*", 'Bucket Counts'!$A:$A, "="&amp;$A47))</f>
        <v>0</v>
      </c>
      <c r="AE47" s="398">
        <f>AD45+SUM(AC45:AC47)</f>
        <v>12756.666666666666</v>
      </c>
      <c r="AF47" s="17">
        <f>SUMIFS(Collection!$O:$O, Collection!$B:$B, "*" &amp; AF$2 &amp; "*", Collection!$A:$A, "="&amp;$A47)</f>
        <v>0</v>
      </c>
      <c r="AG47" s="17">
        <f>(SUMIFS('Bucket Counts'!$P:$P, 'Bucket Counts'!$D:$D, "*" &amp; AG$2 &amp; "*", 'Bucket Counts'!$A:$A, "="&amp;$A47))</f>
        <v>0</v>
      </c>
      <c r="AH47" s="398">
        <f>AG45+SUM(AF45:AF47)</f>
        <v>19116.666666666668</v>
      </c>
      <c r="AI47" s="17">
        <f>SUMIFS(Collection!$O:$O, Collection!$B:$B, "*" &amp; AI$2 &amp; "*", Collection!$A:$A, "="&amp;$A47)</f>
        <v>0</v>
      </c>
      <c r="AJ47" s="17">
        <f>(SUMIFS('Bucket Counts'!$P:$P, 'Bucket Counts'!$D:$D, "*" &amp; AJ$2 &amp; "*", 'Bucket Counts'!$A:$A, "="&amp;$A47))</f>
        <v>0</v>
      </c>
      <c r="AK47" s="398">
        <f>AJ45+SUM(AI45:AI47)</f>
        <v>44716.666666666672</v>
      </c>
      <c r="AL47" s="17">
        <f>SUMIFS(Collection!$O:$O, Collection!$B:$B, "*" &amp; AL$2 &amp; "*", Collection!$A:$A, "="&amp;$A47)</f>
        <v>0</v>
      </c>
      <c r="AM47" s="17">
        <f>(SUMIFS('Bucket Counts'!$P:$P, 'Bucket Counts'!$D:$D, "*" &amp; AM$2 &amp; "*", 'Bucket Counts'!$A:$A, "="&amp;$A47))</f>
        <v>0</v>
      </c>
      <c r="AN47" s="398">
        <f>AM45+SUM(AL45:AL47)</f>
        <v>7763.333333333333</v>
      </c>
      <c r="AO47" s="17">
        <f>SUMIFS(Collection!$O:$O, Collection!$B:$B, "*" &amp; AO$2 &amp; "*", Collection!$A:$A, "="&amp;$A47)</f>
        <v>0</v>
      </c>
      <c r="AP47" s="17">
        <f>(SUMIFS('Bucket Counts'!$P:$P, 'Bucket Counts'!$D:$D, "*" &amp; AP$2 &amp; "*", 'Bucket Counts'!$A:$A, "="&amp;$A47))</f>
        <v>0</v>
      </c>
      <c r="AQ47" s="398">
        <f>AP45+SUM(AO45:AO47)</f>
        <v>0</v>
      </c>
      <c r="AR47" s="17">
        <f>SUMIFS(Collection!$O:$O, Collection!$B:$B, "*" &amp; AR$2 &amp; "*", Collection!$A:$A, "="&amp;$A47)</f>
        <v>0</v>
      </c>
      <c r="AS47" s="17">
        <f>(SUMIFS('Bucket Counts'!$P:$P, 'Bucket Counts'!$D:$D, "*" &amp; AS$2 &amp; "*", 'Bucket Counts'!$A:$A, "="&amp;$A47))</f>
        <v>0</v>
      </c>
      <c r="AT47" s="398">
        <f>AS45+SUM(AR45:AR47)</f>
        <v>49946.666666666664</v>
      </c>
      <c r="AU47" s="17">
        <f>SUMIFS(Collection!$O:$O, Collection!$B:$B, "*" &amp; AU$2 &amp; "*", Collection!$A:$A, "="&amp;$A47)</f>
        <v>0</v>
      </c>
      <c r="AV47" s="17">
        <f>(SUMIFS('Bucket Counts'!$P:$P, 'Bucket Counts'!$D:$D, "*" &amp; AV$2 &amp; "*", 'Bucket Counts'!$A:$A, "="&amp;$A47))</f>
        <v>0</v>
      </c>
      <c r="AW47" s="398">
        <f>AV45+SUM(AU45:AU47)</f>
        <v>23533.333333333332</v>
      </c>
    </row>
    <row r="48" spans="1:49">
      <c r="A48" s="16">
        <f t="shared" si="0"/>
        <v>42918</v>
      </c>
      <c r="B48" s="397">
        <f>SUMIFS(Collection!$O:$O, Collection!$B:$B, "*" &amp; B$2 &amp; "*", Collection!$A:$A, "="&amp;$A48)</f>
        <v>0</v>
      </c>
      <c r="C48" s="118">
        <f>(SUMIFS('Bucket Counts'!$P:$P, 'Bucket Counts'!$D:$D, "*" &amp; C$2 &amp; "*", 'Bucket Counts'!$A:$A, "="&amp;$A48))</f>
        <v>0</v>
      </c>
      <c r="D48" s="398">
        <f>C45+SUM(B45:B48)</f>
        <v>21619.999999999996</v>
      </c>
      <c r="E48" s="397">
        <f>SUMIFS(Collection!$O:$O, Collection!$B:$B, "*" &amp; E$2 &amp; "*", Collection!$A:$A, "="&amp;$A48)</f>
        <v>0</v>
      </c>
      <c r="F48" s="118">
        <f>(SUMIFS('Bucket Counts'!$P:$P, 'Bucket Counts'!$D:$D, "*" &amp; F$2 &amp; "*", 'Bucket Counts'!$A:$A, "="&amp;$A48))</f>
        <v>0</v>
      </c>
      <c r="G48" s="398">
        <f>F45+SUM(E45:E48)</f>
        <v>0</v>
      </c>
      <c r="H48" s="397">
        <f>SUMIFS(Collection!$O:$O, Collection!$B:$B, "*" &amp; H$2 &amp; "*", Collection!$A:$A, "="&amp;$A48)</f>
        <v>0</v>
      </c>
      <c r="I48" s="118">
        <f>(SUMIFS('Bucket Counts'!$P:$P, 'Bucket Counts'!$D:$D, "*" &amp; I$2 &amp; "*", 'Bucket Counts'!$A:$A, "="&amp;$A48))</f>
        <v>0</v>
      </c>
      <c r="J48" s="398">
        <f>I45+SUM(H45:H48)</f>
        <v>2250</v>
      </c>
      <c r="K48" s="17">
        <f>SUMIFS(Collection!$O:$O, Collection!$B:$B, "*" &amp; K$2 &amp; "*", Collection!$A:$A, "="&amp;$A48)</f>
        <v>0</v>
      </c>
      <c r="L48" s="17">
        <f>(SUMIFS('Bucket Counts'!$P:$P, 'Bucket Counts'!$D:$D, "*" &amp; L$2 &amp; "*", 'Bucket Counts'!$A:$A, "="&amp;$A48))</f>
        <v>0</v>
      </c>
      <c r="M48" s="398">
        <f>L45+SUM(K45:K48)</f>
        <v>32100</v>
      </c>
      <c r="N48" s="17">
        <f>SUMIFS(Collection!$O:$O, Collection!$B:$B, "*" &amp; N$2 &amp; "*", Collection!$A:$A, "="&amp;$A48)</f>
        <v>0</v>
      </c>
      <c r="O48" s="17">
        <f>(SUMIFS('Bucket Counts'!$P:$P, 'Bucket Counts'!$D:$D, "*" &amp; O$2 &amp; "*", 'Bucket Counts'!$A:$A, "="&amp;$A48))</f>
        <v>0</v>
      </c>
      <c r="P48" s="398">
        <f>O45+SUM(N45:N48)</f>
        <v>1886.6666666666667</v>
      </c>
      <c r="Q48" s="17">
        <f>SUMIFS(Collection!$O:$O, Collection!$B:$B, "*" &amp; Q$2 &amp; "*", Collection!$A:$A, "="&amp;$A48)</f>
        <v>0</v>
      </c>
      <c r="R48" s="17">
        <f>(SUMIFS('Bucket Counts'!$P:$P, 'Bucket Counts'!$D:$D, "*" &amp; R$2 &amp; "*", 'Bucket Counts'!$A:$A, "="&amp;$A48))</f>
        <v>0</v>
      </c>
      <c r="S48" s="398">
        <f>R45+SUM(Q45:Q48)</f>
        <v>0</v>
      </c>
      <c r="T48" s="17">
        <f>SUMIFS(Collection!$O:$O, Collection!$B:$B, "*" &amp; T$2 &amp; "*", Collection!$A:$A, "="&amp;$A48)</f>
        <v>0</v>
      </c>
      <c r="U48" s="17">
        <f>(SUMIFS('Bucket Counts'!$P:$P, 'Bucket Counts'!$D:$D, "*" &amp; U$2 &amp; "*", 'Bucket Counts'!$A:$A, "="&amp;$A48))</f>
        <v>0</v>
      </c>
      <c r="V48" s="398">
        <f>U45+SUM(T45:T48)</f>
        <v>7516.6666666666661</v>
      </c>
      <c r="W48" s="17">
        <f>SUMIFS(Collection!$O:$O, Collection!$B:$B, "*" &amp; W$2 &amp; "*", Collection!$A:$A, "="&amp;$A48)</f>
        <v>0</v>
      </c>
      <c r="X48" s="17">
        <f>(SUMIFS('Bucket Counts'!$P:$P, 'Bucket Counts'!$D:$D, "*" &amp; X$2 &amp; "*", 'Bucket Counts'!$A:$A, "="&amp;$A48))</f>
        <v>0</v>
      </c>
      <c r="Y48" s="398">
        <f>X45+SUM(W45:W48)</f>
        <v>2668.3333333333335</v>
      </c>
      <c r="Z48" s="17">
        <f>SUMIFS(Collection!$O:$O, Collection!$B:$B, "*" &amp; Z$2 &amp; "*", Collection!$A:$A, "="&amp;$A48)</f>
        <v>0</v>
      </c>
      <c r="AA48" s="17">
        <f>(SUMIFS('Bucket Counts'!$P:$P, 'Bucket Counts'!$D:$D, "*" &amp; AA$2 &amp; "*", 'Bucket Counts'!$A:$A, "="&amp;$A48))</f>
        <v>0</v>
      </c>
      <c r="AB48" s="398">
        <f>AA45+SUM(Z45:Z48)</f>
        <v>87616.666666666672</v>
      </c>
      <c r="AC48" s="17">
        <f>SUMIFS(Collection!$O:$O, Collection!$B:$B, "*" &amp; AC$2 &amp; "*", Collection!$A:$A, "="&amp;$A48)</f>
        <v>0</v>
      </c>
      <c r="AD48" s="17">
        <f>(SUMIFS('Bucket Counts'!$P:$P, 'Bucket Counts'!$D:$D, "*" &amp; AD$2 &amp; "*", 'Bucket Counts'!$A:$A, "="&amp;$A48))</f>
        <v>0</v>
      </c>
      <c r="AE48" s="398">
        <f>AD45+SUM(AC45:AC48)</f>
        <v>12756.666666666666</v>
      </c>
      <c r="AF48" s="17">
        <f>SUMIFS(Collection!$O:$O, Collection!$B:$B, "*" &amp; AF$2 &amp; "*", Collection!$A:$A, "="&amp;$A48)</f>
        <v>0</v>
      </c>
      <c r="AG48" s="17">
        <f>(SUMIFS('Bucket Counts'!$P:$P, 'Bucket Counts'!$D:$D, "*" &amp; AG$2 &amp; "*", 'Bucket Counts'!$A:$A, "="&amp;$A48))</f>
        <v>0</v>
      </c>
      <c r="AH48" s="398">
        <f>AG45+SUM(AF45:AF48)</f>
        <v>19116.666666666668</v>
      </c>
      <c r="AI48" s="17">
        <f>SUMIFS(Collection!$O:$O, Collection!$B:$B, "*" &amp; AI$2 &amp; "*", Collection!$A:$A, "="&amp;$A48)</f>
        <v>0</v>
      </c>
      <c r="AJ48" s="17">
        <f>(SUMIFS('Bucket Counts'!$P:$P, 'Bucket Counts'!$D:$D, "*" &amp; AJ$2 &amp; "*", 'Bucket Counts'!$A:$A, "="&amp;$A48))</f>
        <v>0</v>
      </c>
      <c r="AK48" s="398">
        <f>AJ45+SUM(AI45:AI48)</f>
        <v>44716.666666666672</v>
      </c>
      <c r="AL48" s="17">
        <f>SUMIFS(Collection!$O:$O, Collection!$B:$B, "*" &amp; AL$2 &amp; "*", Collection!$A:$A, "="&amp;$A48)</f>
        <v>0</v>
      </c>
      <c r="AM48" s="17">
        <f>(SUMIFS('Bucket Counts'!$P:$P, 'Bucket Counts'!$D:$D, "*" &amp; AM$2 &amp; "*", 'Bucket Counts'!$A:$A, "="&amp;$A48))</f>
        <v>0</v>
      </c>
      <c r="AN48" s="398">
        <f>AM45+SUM(AL45:AL48)</f>
        <v>7763.333333333333</v>
      </c>
      <c r="AO48" s="17">
        <f>SUMIFS(Collection!$O:$O, Collection!$B:$B, "*" &amp; AO$2 &amp; "*", Collection!$A:$A, "="&amp;$A48)</f>
        <v>0</v>
      </c>
      <c r="AP48" s="17">
        <f>(SUMIFS('Bucket Counts'!$P:$P, 'Bucket Counts'!$D:$D, "*" &amp; AP$2 &amp; "*", 'Bucket Counts'!$A:$A, "="&amp;$A48))</f>
        <v>0</v>
      </c>
      <c r="AQ48" s="398">
        <f>AP45+SUM(AO45:AO48)</f>
        <v>0</v>
      </c>
      <c r="AR48" s="17">
        <f>SUMIFS(Collection!$O:$O, Collection!$B:$B, "*" &amp; AR$2 &amp; "*", Collection!$A:$A, "="&amp;$A48)</f>
        <v>0</v>
      </c>
      <c r="AS48" s="17">
        <f>(SUMIFS('Bucket Counts'!$P:$P, 'Bucket Counts'!$D:$D, "*" &amp; AS$2 &amp; "*", 'Bucket Counts'!$A:$A, "="&amp;$A48))</f>
        <v>0</v>
      </c>
      <c r="AT48" s="398">
        <f>AS45+SUM(AR45:AR48)</f>
        <v>49946.666666666664</v>
      </c>
      <c r="AU48" s="17">
        <f>SUMIFS(Collection!$O:$O, Collection!$B:$B, "*" &amp; AU$2 &amp; "*", Collection!$A:$A, "="&amp;$A48)</f>
        <v>0</v>
      </c>
      <c r="AV48" s="17">
        <f>(SUMIFS('Bucket Counts'!$P:$P, 'Bucket Counts'!$D:$D, "*" &amp; AV$2 &amp; "*", 'Bucket Counts'!$A:$A, "="&amp;$A48))</f>
        <v>0</v>
      </c>
      <c r="AW48" s="398">
        <f>AV45+SUM(AU45:AU48)</f>
        <v>23533.333333333332</v>
      </c>
    </row>
    <row r="49" spans="1:49">
      <c r="A49" s="16">
        <f t="shared" si="0"/>
        <v>42919</v>
      </c>
      <c r="B49" s="397">
        <f>SUMIFS(Collection!$O:$O, Collection!$B:$B, "*" &amp; B$2 &amp; "*", Collection!$A:$A, "="&amp;$A49)</f>
        <v>0</v>
      </c>
      <c r="C49" s="118">
        <f>(SUMIFS('Bucket Counts'!$P:$P, 'Bucket Counts'!$D:$D, "*" &amp; C$2 &amp; "*", 'Bucket Counts'!$A:$A, "="&amp;$A49))</f>
        <v>1210</v>
      </c>
      <c r="D49" s="398">
        <f>C49+B49</f>
        <v>1210</v>
      </c>
      <c r="E49" s="397">
        <f>SUMIFS(Collection!$O:$O, Collection!$B:$B, "*" &amp; E$2 &amp; "*", Collection!$A:$A, "="&amp;$A49)</f>
        <v>41958.333333333328</v>
      </c>
      <c r="F49" s="118">
        <f>(SUMIFS('Bucket Counts'!$P:$P, 'Bucket Counts'!$D:$D, "*" &amp; F$2 &amp; "*", 'Bucket Counts'!$A:$A, "="&amp;$A49))</f>
        <v>0</v>
      </c>
      <c r="G49" s="398">
        <f>F49+E49</f>
        <v>41958.333333333328</v>
      </c>
      <c r="H49" s="397">
        <f>SUMIFS(Collection!$O:$O, Collection!$B:$B, "*" &amp; H$2 &amp; "*", Collection!$A:$A, "="&amp;$A49)</f>
        <v>0</v>
      </c>
      <c r="I49" s="118">
        <f>(SUMIFS('Bucket Counts'!$P:$P, 'Bucket Counts'!$D:$D, "*" &amp; I$2 &amp; "*", 'Bucket Counts'!$A:$A, "="&amp;$A49))</f>
        <v>917.77777777777794</v>
      </c>
      <c r="J49" s="398">
        <f>I49+H49</f>
        <v>917.77777777777794</v>
      </c>
      <c r="K49" s="17">
        <f>SUMIFS(Collection!$O:$O, Collection!$B:$B, "*" &amp; K$2 &amp; "*", Collection!$A:$A, "="&amp;$A49)</f>
        <v>0</v>
      </c>
      <c r="L49" s="17">
        <f>(SUMIFS('Bucket Counts'!$P:$P, 'Bucket Counts'!$D:$D, "*" &amp; L$2 &amp; "*", 'Bucket Counts'!$A:$A, "="&amp;$A49))</f>
        <v>27896.666666666668</v>
      </c>
      <c r="M49" s="398">
        <f>L49+K49</f>
        <v>27896.666666666668</v>
      </c>
      <c r="N49" s="17">
        <f>SUMIFS(Collection!$O:$O, Collection!$B:$B, "*" &amp; N$2 &amp; "*", Collection!$A:$A, "="&amp;$A49)</f>
        <v>0</v>
      </c>
      <c r="O49" s="17">
        <f>(SUMIFS('Bucket Counts'!$P:$P, 'Bucket Counts'!$D:$D, "*" &amp; O$2 &amp; "*", 'Bucket Counts'!$A:$A, "="&amp;$A49))</f>
        <v>322.99999999999994</v>
      </c>
      <c r="P49" s="398">
        <f>O49+N49</f>
        <v>322.99999999999994</v>
      </c>
      <c r="Q49" s="17">
        <f>SUMIFS(Collection!$O:$O, Collection!$B:$B, "*" &amp; Q$2 &amp; "*", Collection!$A:$A, "="&amp;$A49)</f>
        <v>0</v>
      </c>
      <c r="R49" s="17">
        <f>(SUMIFS('Bucket Counts'!$P:$P, 'Bucket Counts'!$D:$D, "*" &amp; R$2 &amp; "*", 'Bucket Counts'!$A:$A, "="&amp;$A49))</f>
        <v>0</v>
      </c>
      <c r="S49" s="398">
        <f>R49+Q49</f>
        <v>0</v>
      </c>
      <c r="T49" s="17">
        <f>SUMIFS(Collection!$O:$O, Collection!$B:$B, "*" &amp; T$2 &amp; "*", Collection!$A:$A, "="&amp;$A49)</f>
        <v>0</v>
      </c>
      <c r="U49" s="17">
        <f>(SUMIFS('Bucket Counts'!$P:$P, 'Bucket Counts'!$D:$D, "*" &amp; U$2 &amp; "*", 'Bucket Counts'!$A:$A, "="&amp;$A49))</f>
        <v>2714.4444444444443</v>
      </c>
      <c r="V49" s="398">
        <f>U49+T49</f>
        <v>2714.4444444444443</v>
      </c>
      <c r="W49" s="17">
        <f>SUMIFS(Collection!$O:$O, Collection!$B:$B, "*" &amp; W$2 &amp; "*", Collection!$A:$A, "="&amp;$A49)</f>
        <v>0</v>
      </c>
      <c r="X49" s="17">
        <f>(SUMIFS('Bucket Counts'!$P:$P, 'Bucket Counts'!$D:$D, "*" &amp; X$2 &amp; "*", 'Bucket Counts'!$A:$A, "="&amp;$A49))</f>
        <v>1193.8888888888889</v>
      </c>
      <c r="Y49" s="398">
        <f>X49+W49</f>
        <v>1193.8888888888889</v>
      </c>
      <c r="Z49" s="17">
        <f>SUMIFS(Collection!$O:$O, Collection!$B:$B, "*" &amp; Z$2 &amp; "*", Collection!$A:$A, "="&amp;$A49)</f>
        <v>0</v>
      </c>
      <c r="AA49" s="17">
        <f>(SUMIFS('Bucket Counts'!$P:$P, 'Bucket Counts'!$D:$D, "*" &amp; AA$2 &amp; "*", 'Bucket Counts'!$A:$A, "="&amp;$A49))</f>
        <v>73835</v>
      </c>
      <c r="AB49" s="398">
        <f>AA49+Z49</f>
        <v>73835</v>
      </c>
      <c r="AC49" s="17">
        <f>SUMIFS(Collection!$O:$O, Collection!$B:$B, "*" &amp; AC$2 &amp; "*", Collection!$A:$A, "="&amp;$A49)</f>
        <v>0</v>
      </c>
      <c r="AD49" s="17">
        <f>(SUMIFS('Bucket Counts'!$P:$P, 'Bucket Counts'!$D:$D, "*" &amp; AD$2 &amp; "*", 'Bucket Counts'!$A:$A, "="&amp;$A49))</f>
        <v>35798.333333333336</v>
      </c>
      <c r="AE49" s="398">
        <f>AD49+AC49</f>
        <v>35798.333333333336</v>
      </c>
      <c r="AF49" s="17">
        <f>SUMIFS(Collection!$O:$O, Collection!$B:$B, "*" &amp; AF$2 &amp; "*", Collection!$A:$A, "="&amp;$A49)</f>
        <v>0</v>
      </c>
      <c r="AG49" s="17">
        <f>(SUMIFS('Bucket Counts'!$P:$P, 'Bucket Counts'!$D:$D, "*" &amp; AG$2 &amp; "*", 'Bucket Counts'!$A:$A, "="&amp;$A49))</f>
        <v>5666.666666666667</v>
      </c>
      <c r="AH49" s="398">
        <f>AG49+AF49</f>
        <v>5666.666666666667</v>
      </c>
      <c r="AI49" s="17">
        <f>SUMIFS(Collection!$O:$O, Collection!$B:$B, "*" &amp; AI$2 &amp; "*", Collection!$A:$A, "="&amp;$A49)</f>
        <v>0</v>
      </c>
      <c r="AJ49" s="17">
        <f>(SUMIFS('Bucket Counts'!$P:$P, 'Bucket Counts'!$D:$D, "*" &amp; AJ$2 &amp; "*", 'Bucket Counts'!$A:$A, "="&amp;$A49))</f>
        <v>21683.333333333328</v>
      </c>
      <c r="AK49" s="398">
        <f>AJ49+AI49</f>
        <v>21683.333333333328</v>
      </c>
      <c r="AL49" s="17">
        <f>SUMIFS(Collection!$O:$O, Collection!$B:$B, "*" &amp; AL$2 &amp; "*", Collection!$A:$A, "="&amp;$A49)</f>
        <v>0</v>
      </c>
      <c r="AM49" s="17">
        <f>(SUMIFS('Bucket Counts'!$P:$P, 'Bucket Counts'!$D:$D, "*" &amp; AM$2 &amp; "*", 'Bucket Counts'!$A:$A, "="&amp;$A49))</f>
        <v>5635.8333333333339</v>
      </c>
      <c r="AN49" s="398">
        <f>AM49+AL49</f>
        <v>5635.8333333333339</v>
      </c>
      <c r="AO49" s="17">
        <f>SUMIFS(Collection!$O:$O, Collection!$B:$B, "*" &amp; AO$2 &amp; "*", Collection!$A:$A, "="&amp;$A49)</f>
        <v>0</v>
      </c>
      <c r="AP49" s="17">
        <f>(SUMIFS('Bucket Counts'!$P:$P, 'Bucket Counts'!$D:$D, "*" &amp; AP$2 &amp; "*", 'Bucket Counts'!$A:$A, "="&amp;$A49))</f>
        <v>0</v>
      </c>
      <c r="AQ49" s="398">
        <f>AP49+AO49</f>
        <v>0</v>
      </c>
      <c r="AR49" s="17">
        <f>SUMIFS(Collection!$O:$O, Collection!$B:$B, "*" &amp; AR$2 &amp; "*", Collection!$A:$A, "="&amp;$A49)</f>
        <v>0</v>
      </c>
      <c r="AS49" s="17">
        <f>(SUMIFS('Bucket Counts'!$P:$P, 'Bucket Counts'!$D:$D, "*" &amp; AS$2 &amp; "*", 'Bucket Counts'!$A:$A, "="&amp;$A49))</f>
        <v>28153.333333333336</v>
      </c>
      <c r="AT49" s="398">
        <f>AS49+AR49</f>
        <v>28153.333333333336</v>
      </c>
      <c r="AU49" s="17">
        <f>SUMIFS(Collection!$O:$O, Collection!$B:$B, "*" &amp; AU$2 &amp; "*", Collection!$A:$A, "="&amp;$A49)</f>
        <v>0</v>
      </c>
      <c r="AV49" s="17">
        <f>(SUMIFS('Bucket Counts'!$P:$P, 'Bucket Counts'!$D:$D, "*" &amp; AV$2 &amp; "*", 'Bucket Counts'!$A:$A, "="&amp;$A49))</f>
        <v>16425</v>
      </c>
      <c r="AW49" s="398">
        <f>AV49+AU49</f>
        <v>16425</v>
      </c>
    </row>
    <row r="50" spans="1:49">
      <c r="A50" s="16">
        <f t="shared" si="0"/>
        <v>42920</v>
      </c>
      <c r="B50" s="397">
        <f>SUMIFS(Collection!$O:$O, Collection!$B:$B, "*" &amp; B$2 &amp; "*", Collection!$A:$A, "="&amp;$A50)</f>
        <v>0</v>
      </c>
      <c r="C50" s="118">
        <f>(SUMIFS('Bucket Counts'!$P:$P, 'Bucket Counts'!$D:$D, "*" &amp; C$2 &amp; "*", 'Bucket Counts'!$A:$A, "="&amp;$A50))</f>
        <v>0</v>
      </c>
      <c r="D50" s="398">
        <f>C49+SUM(B49:B50)</f>
        <v>1210</v>
      </c>
      <c r="E50" s="397">
        <f>SUMIFS(Collection!$O:$O, Collection!$B:$B, "*" &amp; E$2 &amp; "*", Collection!$A:$A, "="&amp;$A50)</f>
        <v>0</v>
      </c>
      <c r="F50" s="118">
        <f>(SUMIFS('Bucket Counts'!$P:$P, 'Bucket Counts'!$D:$D, "*" &amp; F$2 &amp; "*", 'Bucket Counts'!$A:$A, "="&amp;$A50))</f>
        <v>0</v>
      </c>
      <c r="G50" s="398">
        <f>F49+SUM(E49:E50)</f>
        <v>41958.333333333328</v>
      </c>
      <c r="H50" s="397">
        <f>SUMIFS(Collection!$O:$O, Collection!$B:$B, "*" &amp; H$2 &amp; "*", Collection!$A:$A, "="&amp;$A50)</f>
        <v>0</v>
      </c>
      <c r="I50" s="118">
        <f>(SUMIFS('Bucket Counts'!$P:$P, 'Bucket Counts'!$D:$D, "*" &amp; I$2 &amp; "*", 'Bucket Counts'!$A:$A, "="&amp;$A50))</f>
        <v>0</v>
      </c>
      <c r="J50" s="398">
        <f>I49+SUM(H49:H50)</f>
        <v>917.77777777777794</v>
      </c>
      <c r="K50" s="17">
        <f>SUMIFS(Collection!$O:$O, Collection!$B:$B, "*" &amp; K$2 &amp; "*", Collection!$A:$A, "="&amp;$A50)</f>
        <v>0</v>
      </c>
      <c r="L50" s="17">
        <f>(SUMIFS('Bucket Counts'!$P:$P, 'Bucket Counts'!$D:$D, "*" &amp; L$2 &amp; "*", 'Bucket Counts'!$A:$A, "="&amp;$A50))</f>
        <v>0</v>
      </c>
      <c r="M50" s="398">
        <f>L49+SUM(K49:K50)</f>
        <v>27896.666666666668</v>
      </c>
      <c r="N50" s="17">
        <f>SUMIFS(Collection!$O:$O, Collection!$B:$B, "*" &amp; N$2 &amp; "*", Collection!$A:$A, "="&amp;$A50)</f>
        <v>0</v>
      </c>
      <c r="O50" s="17">
        <f>(SUMIFS('Bucket Counts'!$P:$P, 'Bucket Counts'!$D:$D, "*" &amp; O$2 &amp; "*", 'Bucket Counts'!$A:$A, "="&amp;$A50))</f>
        <v>0</v>
      </c>
      <c r="P50" s="398">
        <f>O49+SUM(N49:N50)</f>
        <v>322.99999999999994</v>
      </c>
      <c r="Q50" s="17">
        <f>SUMIFS(Collection!$O:$O, Collection!$B:$B, "*" &amp; Q$2 &amp; "*", Collection!$A:$A, "="&amp;$A50)</f>
        <v>0</v>
      </c>
      <c r="R50" s="17">
        <f>(SUMIFS('Bucket Counts'!$P:$P, 'Bucket Counts'!$D:$D, "*" &amp; R$2 &amp; "*", 'Bucket Counts'!$A:$A, "="&amp;$A50))</f>
        <v>0</v>
      </c>
      <c r="S50" s="398">
        <f>R49+SUM(Q49:Q50)</f>
        <v>0</v>
      </c>
      <c r="T50" s="17">
        <f>SUMIFS(Collection!$O:$O, Collection!$B:$B, "*" &amp; T$2 &amp; "*", Collection!$A:$A, "="&amp;$A50)</f>
        <v>0</v>
      </c>
      <c r="U50" s="17">
        <f>(SUMIFS('Bucket Counts'!$P:$P, 'Bucket Counts'!$D:$D, "*" &amp; U$2 &amp; "*", 'Bucket Counts'!$A:$A, "="&amp;$A50))</f>
        <v>0</v>
      </c>
      <c r="V50" s="398">
        <f>U49+SUM(T49:T50)</f>
        <v>2714.4444444444443</v>
      </c>
      <c r="W50" s="17">
        <f>SUMIFS(Collection!$O:$O, Collection!$B:$B, "*" &amp; W$2 &amp; "*", Collection!$A:$A, "="&amp;$A50)</f>
        <v>0</v>
      </c>
      <c r="X50" s="17">
        <f>(SUMIFS('Bucket Counts'!$P:$P, 'Bucket Counts'!$D:$D, "*" &amp; X$2 &amp; "*", 'Bucket Counts'!$A:$A, "="&amp;$A50))</f>
        <v>0</v>
      </c>
      <c r="Y50" s="398">
        <f>X49+SUM(W49:W50)</f>
        <v>1193.8888888888889</v>
      </c>
      <c r="Z50" s="17">
        <f>SUMIFS(Collection!$O:$O, Collection!$B:$B, "*" &amp; Z$2 &amp; "*", Collection!$A:$A, "="&amp;$A50)</f>
        <v>0</v>
      </c>
      <c r="AA50" s="17">
        <f>(SUMIFS('Bucket Counts'!$P:$P, 'Bucket Counts'!$D:$D, "*" &amp; AA$2 &amp; "*", 'Bucket Counts'!$A:$A, "="&amp;$A50))</f>
        <v>0</v>
      </c>
      <c r="AB50" s="398">
        <f>AA49+SUM(Z49:Z50)</f>
        <v>73835</v>
      </c>
      <c r="AC50" s="17">
        <f>SUMIFS(Collection!$O:$O, Collection!$B:$B, "*" &amp; AC$2 &amp; "*", Collection!$A:$A, "="&amp;$A50)</f>
        <v>0</v>
      </c>
      <c r="AD50" s="17">
        <f>(SUMIFS('Bucket Counts'!$P:$P, 'Bucket Counts'!$D:$D, "*" &amp; AD$2 &amp; "*", 'Bucket Counts'!$A:$A, "="&amp;$A50))</f>
        <v>0</v>
      </c>
      <c r="AE50" s="398">
        <f>AD49+SUM(AC49:AC50)</f>
        <v>35798.333333333336</v>
      </c>
      <c r="AF50" s="17">
        <f>SUMIFS(Collection!$O:$O, Collection!$B:$B, "*" &amp; AF$2 &amp; "*", Collection!$A:$A, "="&amp;$A50)</f>
        <v>0</v>
      </c>
      <c r="AG50" s="17">
        <f>(SUMIFS('Bucket Counts'!$P:$P, 'Bucket Counts'!$D:$D, "*" &amp; AG$2 &amp; "*", 'Bucket Counts'!$A:$A, "="&amp;$A50))</f>
        <v>0</v>
      </c>
      <c r="AH50" s="398">
        <f>AG49+SUM(AF49:AF50)</f>
        <v>5666.666666666667</v>
      </c>
      <c r="AI50" s="17">
        <f>SUMIFS(Collection!$O:$O, Collection!$B:$B, "*" &amp; AI$2 &amp; "*", Collection!$A:$A, "="&amp;$A50)</f>
        <v>0</v>
      </c>
      <c r="AJ50" s="17">
        <f>(SUMIFS('Bucket Counts'!$P:$P, 'Bucket Counts'!$D:$D, "*" &amp; AJ$2 &amp; "*", 'Bucket Counts'!$A:$A, "="&amp;$A50))</f>
        <v>0</v>
      </c>
      <c r="AK50" s="398">
        <f>AJ49+SUM(AI49:AI50)</f>
        <v>21683.333333333328</v>
      </c>
      <c r="AL50" s="17">
        <f>SUMIFS(Collection!$O:$O, Collection!$B:$B, "*" &amp; AL$2 &amp; "*", Collection!$A:$A, "="&amp;$A50)</f>
        <v>0</v>
      </c>
      <c r="AM50" s="17">
        <f>(SUMIFS('Bucket Counts'!$P:$P, 'Bucket Counts'!$D:$D, "*" &amp; AM$2 &amp; "*", 'Bucket Counts'!$A:$A, "="&amp;$A50))</f>
        <v>0</v>
      </c>
      <c r="AN50" s="398">
        <f>AM49+SUM(AL49:AL50)</f>
        <v>5635.8333333333339</v>
      </c>
      <c r="AO50" s="17">
        <f>SUMIFS(Collection!$O:$O, Collection!$B:$B, "*" &amp; AO$2 &amp; "*", Collection!$A:$A, "="&amp;$A50)</f>
        <v>0</v>
      </c>
      <c r="AP50" s="17">
        <f>(SUMIFS('Bucket Counts'!$P:$P, 'Bucket Counts'!$D:$D, "*" &amp; AP$2 &amp; "*", 'Bucket Counts'!$A:$A, "="&amp;$A50))</f>
        <v>0</v>
      </c>
      <c r="AQ50" s="398">
        <f>AP49+SUM(AO49:AO50)</f>
        <v>0</v>
      </c>
      <c r="AR50" s="17">
        <f>SUMIFS(Collection!$O:$O, Collection!$B:$B, "*" &amp; AR$2 &amp; "*", Collection!$A:$A, "="&amp;$A50)</f>
        <v>0</v>
      </c>
      <c r="AS50" s="17">
        <f>(SUMIFS('Bucket Counts'!$P:$P, 'Bucket Counts'!$D:$D, "*" &amp; AS$2 &amp; "*", 'Bucket Counts'!$A:$A, "="&amp;$A50))</f>
        <v>0</v>
      </c>
      <c r="AT50" s="398">
        <f>AS49+SUM(AR49:AR50)</f>
        <v>28153.333333333336</v>
      </c>
      <c r="AU50" s="17">
        <f>SUMIFS(Collection!$O:$O, Collection!$B:$B, "*" &amp; AU$2 &amp; "*", Collection!$A:$A, "="&amp;$A50)</f>
        <v>0</v>
      </c>
      <c r="AV50" s="17">
        <f>(SUMIFS('Bucket Counts'!$P:$P, 'Bucket Counts'!$D:$D, "*" &amp; AV$2 &amp; "*", 'Bucket Counts'!$A:$A, "="&amp;$A50))</f>
        <v>0</v>
      </c>
      <c r="AW50" s="398">
        <f>AV49+SUM(AU49:AU50)</f>
        <v>16425</v>
      </c>
    </row>
    <row r="51" spans="1:49">
      <c r="A51" s="16">
        <f t="shared" si="0"/>
        <v>42921</v>
      </c>
      <c r="B51" s="397">
        <f>SUMIFS(Collection!$O:$O, Collection!$B:$B, "*" &amp; B$2 &amp; "*", Collection!$A:$A, "="&amp;$A51)</f>
        <v>0</v>
      </c>
      <c r="C51" s="118">
        <f>(SUMIFS('Bucket Counts'!$P:$P, 'Bucket Counts'!$D:$D, "*" &amp; C$2 &amp; "*", 'Bucket Counts'!$A:$A, "="&amp;$A51))</f>
        <v>0</v>
      </c>
      <c r="D51" s="398">
        <f>C49+SUM(B49:B51)</f>
        <v>1210</v>
      </c>
      <c r="E51" s="397">
        <f>SUMIFS(Collection!$O:$O, Collection!$B:$B, "*" &amp; E$2 &amp; "*", Collection!$A:$A, "="&amp;$A51)</f>
        <v>0</v>
      </c>
      <c r="F51" s="118">
        <f>(SUMIFS('Bucket Counts'!$P:$P, 'Bucket Counts'!$D:$D, "*" &amp; F$2 &amp; "*", 'Bucket Counts'!$A:$A, "="&amp;$A51))</f>
        <v>0</v>
      </c>
      <c r="G51" s="398">
        <f>F49+SUM(E49:E51)</f>
        <v>41958.333333333328</v>
      </c>
      <c r="H51" s="397">
        <f>SUMIFS(Collection!$O:$O, Collection!$B:$B, "*" &amp; H$2 &amp; "*", Collection!$A:$A, "="&amp;$A51)</f>
        <v>0</v>
      </c>
      <c r="I51" s="118">
        <f>(SUMIFS('Bucket Counts'!$P:$P, 'Bucket Counts'!$D:$D, "*" &amp; I$2 &amp; "*", 'Bucket Counts'!$A:$A, "="&amp;$A51))</f>
        <v>0</v>
      </c>
      <c r="J51" s="398">
        <f>I49+SUM(H49:H51)</f>
        <v>917.77777777777794</v>
      </c>
      <c r="K51" s="17">
        <f>SUMIFS(Collection!$O:$O, Collection!$B:$B, "*" &amp; K$2 &amp; "*", Collection!$A:$A, "="&amp;$A51)</f>
        <v>0</v>
      </c>
      <c r="L51" s="17">
        <f>(SUMIFS('Bucket Counts'!$P:$P, 'Bucket Counts'!$D:$D, "*" &amp; L$2 &amp; "*", 'Bucket Counts'!$A:$A, "="&amp;$A51))</f>
        <v>0</v>
      </c>
      <c r="M51" s="398">
        <f>L49+SUM(K49:K51)</f>
        <v>27896.666666666668</v>
      </c>
      <c r="N51" s="17">
        <f>SUMIFS(Collection!$O:$O, Collection!$B:$B, "*" &amp; N$2 &amp; "*", Collection!$A:$A, "="&amp;$A51)</f>
        <v>0</v>
      </c>
      <c r="O51" s="17">
        <f>(SUMIFS('Bucket Counts'!$P:$P, 'Bucket Counts'!$D:$D, "*" &amp; O$2 &amp; "*", 'Bucket Counts'!$A:$A, "="&amp;$A51))</f>
        <v>0</v>
      </c>
      <c r="P51" s="398">
        <f>O49+SUM(N49:N51)</f>
        <v>322.99999999999994</v>
      </c>
      <c r="Q51" s="17">
        <f>SUMIFS(Collection!$O:$O, Collection!$B:$B, "*" &amp; Q$2 &amp; "*", Collection!$A:$A, "="&amp;$A51)</f>
        <v>0</v>
      </c>
      <c r="R51" s="17">
        <f>(SUMIFS('Bucket Counts'!$P:$P, 'Bucket Counts'!$D:$D, "*" &amp; R$2 &amp; "*", 'Bucket Counts'!$A:$A, "="&amp;$A51))</f>
        <v>0</v>
      </c>
      <c r="S51" s="398">
        <f>R49+SUM(Q49:Q51)</f>
        <v>0</v>
      </c>
      <c r="T51" s="17">
        <f>SUMIFS(Collection!$O:$O, Collection!$B:$B, "*" &amp; T$2 &amp; "*", Collection!$A:$A, "="&amp;$A51)</f>
        <v>0</v>
      </c>
      <c r="U51" s="17">
        <f>(SUMIFS('Bucket Counts'!$P:$P, 'Bucket Counts'!$D:$D, "*" &amp; U$2 &amp; "*", 'Bucket Counts'!$A:$A, "="&amp;$A51))</f>
        <v>0</v>
      </c>
      <c r="V51" s="398">
        <f>U49+SUM(T49:T51)</f>
        <v>2714.4444444444443</v>
      </c>
      <c r="W51" s="17">
        <f>SUMIFS(Collection!$O:$O, Collection!$B:$B, "*" &amp; W$2 &amp; "*", Collection!$A:$A, "="&amp;$A51)</f>
        <v>0</v>
      </c>
      <c r="X51" s="17">
        <f>(SUMIFS('Bucket Counts'!$P:$P, 'Bucket Counts'!$D:$D, "*" &amp; X$2 &amp; "*", 'Bucket Counts'!$A:$A, "="&amp;$A51))</f>
        <v>0</v>
      </c>
      <c r="Y51" s="398">
        <f>X49+SUM(W49:W51)</f>
        <v>1193.8888888888889</v>
      </c>
      <c r="Z51" s="17">
        <f>SUMIFS(Collection!$O:$O, Collection!$B:$B, "*" &amp; Z$2 &amp; "*", Collection!$A:$A, "="&amp;$A51)</f>
        <v>0</v>
      </c>
      <c r="AA51" s="17">
        <f>(SUMIFS('Bucket Counts'!$P:$P, 'Bucket Counts'!$D:$D, "*" &amp; AA$2 &amp; "*", 'Bucket Counts'!$A:$A, "="&amp;$A51))</f>
        <v>0</v>
      </c>
      <c r="AB51" s="398">
        <f>AA49+SUM(Z49:Z51)</f>
        <v>73835</v>
      </c>
      <c r="AC51" s="17">
        <f>SUMIFS(Collection!$O:$O, Collection!$B:$B, "*" &amp; AC$2 &amp; "*", Collection!$A:$A, "="&amp;$A51)</f>
        <v>0</v>
      </c>
      <c r="AD51" s="17">
        <f>(SUMIFS('Bucket Counts'!$P:$P, 'Bucket Counts'!$D:$D, "*" &amp; AD$2 &amp; "*", 'Bucket Counts'!$A:$A, "="&amp;$A51))</f>
        <v>0</v>
      </c>
      <c r="AE51" s="398">
        <f>AD49+SUM(AC49:AC51)</f>
        <v>35798.333333333336</v>
      </c>
      <c r="AF51" s="17">
        <f>SUMIFS(Collection!$O:$O, Collection!$B:$B, "*" &amp; AF$2 &amp; "*", Collection!$A:$A, "="&amp;$A51)</f>
        <v>0</v>
      </c>
      <c r="AG51" s="17">
        <f>(SUMIFS('Bucket Counts'!$P:$P, 'Bucket Counts'!$D:$D, "*" &amp; AG$2 &amp; "*", 'Bucket Counts'!$A:$A, "="&amp;$A51))</f>
        <v>0</v>
      </c>
      <c r="AH51" s="398">
        <f>AG49+SUM(AF49:AF51)</f>
        <v>5666.666666666667</v>
      </c>
      <c r="AI51" s="17">
        <f>SUMIFS(Collection!$O:$O, Collection!$B:$B, "*" &amp; AI$2 &amp; "*", Collection!$A:$A, "="&amp;$A51)</f>
        <v>0</v>
      </c>
      <c r="AJ51" s="17">
        <f>(SUMIFS('Bucket Counts'!$P:$P, 'Bucket Counts'!$D:$D, "*" &amp; AJ$2 &amp; "*", 'Bucket Counts'!$A:$A, "="&amp;$A51))</f>
        <v>0</v>
      </c>
      <c r="AK51" s="398">
        <f>AJ49+SUM(AI49:AI51)</f>
        <v>21683.333333333328</v>
      </c>
      <c r="AL51" s="17">
        <f>SUMIFS(Collection!$O:$O, Collection!$B:$B, "*" &amp; AL$2 &amp; "*", Collection!$A:$A, "="&amp;$A51)</f>
        <v>0</v>
      </c>
      <c r="AM51" s="17">
        <f>(SUMIFS('Bucket Counts'!$P:$P, 'Bucket Counts'!$D:$D, "*" &amp; AM$2 &amp; "*", 'Bucket Counts'!$A:$A, "="&amp;$A51))</f>
        <v>0</v>
      </c>
      <c r="AN51" s="398">
        <f>AM49+SUM(AL49:AL51)</f>
        <v>5635.8333333333339</v>
      </c>
      <c r="AO51" s="17">
        <f>SUMIFS(Collection!$O:$O, Collection!$B:$B, "*" &amp; AO$2 &amp; "*", Collection!$A:$A, "="&amp;$A51)</f>
        <v>0</v>
      </c>
      <c r="AP51" s="17">
        <f>(SUMIFS('Bucket Counts'!$P:$P, 'Bucket Counts'!$D:$D, "*" &amp; AP$2 &amp; "*", 'Bucket Counts'!$A:$A, "="&amp;$A51))</f>
        <v>0</v>
      </c>
      <c r="AQ51" s="398">
        <f>AP49+SUM(AO49:AO51)</f>
        <v>0</v>
      </c>
      <c r="AR51" s="17">
        <f>SUMIFS(Collection!$O:$O, Collection!$B:$B, "*" &amp; AR$2 &amp; "*", Collection!$A:$A, "="&amp;$A51)</f>
        <v>0</v>
      </c>
      <c r="AS51" s="17">
        <f>(SUMIFS('Bucket Counts'!$P:$P, 'Bucket Counts'!$D:$D, "*" &amp; AS$2 &amp; "*", 'Bucket Counts'!$A:$A, "="&amp;$A51))</f>
        <v>0</v>
      </c>
      <c r="AT51" s="398">
        <f>AS49+SUM(AR49:AR51)</f>
        <v>28153.333333333336</v>
      </c>
      <c r="AU51" s="17">
        <f>SUMIFS(Collection!$O:$O, Collection!$B:$B, "*" &amp; AU$2 &amp; "*", Collection!$A:$A, "="&amp;$A51)</f>
        <v>0</v>
      </c>
      <c r="AV51" s="17">
        <f>(SUMIFS('Bucket Counts'!$P:$P, 'Bucket Counts'!$D:$D, "*" &amp; AV$2 &amp; "*", 'Bucket Counts'!$A:$A, "="&amp;$A51))</f>
        <v>0</v>
      </c>
      <c r="AW51" s="398">
        <f>AV49+SUM(AU49:AU51)</f>
        <v>16425</v>
      </c>
    </row>
    <row r="52" spans="1:49">
      <c r="A52" s="16">
        <f t="shared" si="0"/>
        <v>42922</v>
      </c>
      <c r="B52" s="397">
        <f>SUMIFS(Collection!$O:$O, Collection!$B:$B, "*" &amp; B$2 &amp; "*", Collection!$A:$A, "="&amp;$A52)</f>
        <v>0</v>
      </c>
      <c r="C52" s="118">
        <f>(SUMIFS('Bucket Counts'!$P:$P, 'Bucket Counts'!$D:$D, "*" &amp; C$2 &amp; "*", 'Bucket Counts'!$A:$A, "="&amp;$A52))</f>
        <v>466</v>
      </c>
      <c r="D52" s="398">
        <f>C52+B52</f>
        <v>466</v>
      </c>
      <c r="E52" s="397">
        <f>SUMIFS(Collection!$O:$O, Collection!$B:$B, "*" &amp; E$2 &amp; "*", Collection!$A:$A, "="&amp;$A52)</f>
        <v>0</v>
      </c>
      <c r="F52" s="118">
        <f>(SUMIFS('Bucket Counts'!$P:$P, 'Bucket Counts'!$D:$D, "*" &amp; F$2 &amp; "*", 'Bucket Counts'!$A:$A, "="&amp;$A52))</f>
        <v>0</v>
      </c>
      <c r="G52" s="398">
        <f>F52+E52</f>
        <v>0</v>
      </c>
      <c r="H52" s="397">
        <f>SUMIFS(Collection!$O:$O, Collection!$B:$B, "*" &amp; H$2 &amp; "*", Collection!$A:$A, "="&amp;$A52)</f>
        <v>0</v>
      </c>
      <c r="I52" s="118">
        <f>(SUMIFS('Bucket Counts'!$P:$P, 'Bucket Counts'!$D:$D, "*" &amp; I$2 &amp; "*", 'Bucket Counts'!$A:$A, "="&amp;$A52))</f>
        <v>200</v>
      </c>
      <c r="J52" s="398">
        <f>I52+H52</f>
        <v>200</v>
      </c>
      <c r="K52" s="17">
        <f>SUMIFS(Collection!$O:$O, Collection!$B:$B, "*" &amp; K$2 &amp; "*", Collection!$A:$A, "="&amp;$A52)</f>
        <v>0</v>
      </c>
      <c r="L52" s="17">
        <f>(SUMIFS('Bucket Counts'!$P:$P, 'Bucket Counts'!$D:$D, "*" &amp; L$2 &amp; "*", 'Bucket Counts'!$A:$A, "="&amp;$A52))</f>
        <v>20583.333333333336</v>
      </c>
      <c r="M52" s="398">
        <f>L52+K52</f>
        <v>20583.333333333336</v>
      </c>
      <c r="N52" s="17">
        <f>SUMIFS(Collection!$O:$O, Collection!$B:$B, "*" &amp; N$2 &amp; "*", Collection!$A:$A, "="&amp;$A52)</f>
        <v>200000</v>
      </c>
      <c r="O52" s="17">
        <f>(SUMIFS('Bucket Counts'!$P:$P, 'Bucket Counts'!$D:$D, "*" &amp; O$2 &amp; "*", 'Bucket Counts'!$A:$A, "="&amp;$A52))</f>
        <v>35.777777777777771</v>
      </c>
      <c r="P52" s="398">
        <f>O52+N52</f>
        <v>200035.77777777778</v>
      </c>
      <c r="Q52" s="17">
        <f>SUMIFS(Collection!$O:$O, Collection!$B:$B, "*" &amp; Q$2 &amp; "*", Collection!$A:$A, "="&amp;$A52)</f>
        <v>0</v>
      </c>
      <c r="R52" s="17">
        <f>(SUMIFS('Bucket Counts'!$P:$P, 'Bucket Counts'!$D:$D, "*" &amp; R$2 &amp; "*", 'Bucket Counts'!$A:$A, "="&amp;$A52))</f>
        <v>0</v>
      </c>
      <c r="S52" s="398">
        <f>R52+Q52</f>
        <v>0</v>
      </c>
      <c r="T52" s="17">
        <f>SUMIFS(Collection!$O:$O, Collection!$B:$B, "*" &amp; T$2 &amp; "*", Collection!$A:$A, "="&amp;$A52)</f>
        <v>0</v>
      </c>
      <c r="U52" s="17">
        <f>(SUMIFS('Bucket Counts'!$P:$P, 'Bucket Counts'!$D:$D, "*" &amp; U$2 &amp; "*", 'Bucket Counts'!$A:$A, "="&amp;$A52))</f>
        <v>1245.1111111111111</v>
      </c>
      <c r="V52" s="398">
        <f>U52+T52</f>
        <v>1245.1111111111111</v>
      </c>
      <c r="W52" s="17">
        <f>SUMIFS(Collection!$O:$O, Collection!$B:$B, "*" &amp; W$2 &amp; "*", Collection!$A:$A, "="&amp;$A52)</f>
        <v>0</v>
      </c>
      <c r="X52" s="17">
        <f>(SUMIFS('Bucket Counts'!$P:$P, 'Bucket Counts'!$D:$D, "*" &amp; X$2 &amp; "*", 'Bucket Counts'!$A:$A, "="&amp;$A52))</f>
        <v>396</v>
      </c>
      <c r="Y52" s="398">
        <f>X52+W52</f>
        <v>396</v>
      </c>
      <c r="Z52" s="17">
        <f>SUMIFS(Collection!$O:$O, Collection!$B:$B, "*" &amp; Z$2 &amp; "*", Collection!$A:$A, "="&amp;$A52)</f>
        <v>0</v>
      </c>
      <c r="AA52" s="17">
        <f>(SUMIFS('Bucket Counts'!$P:$P, 'Bucket Counts'!$D:$D, "*" &amp; AA$2 &amp; "*", 'Bucket Counts'!$A:$A, "="&amp;$A52))</f>
        <v>77396.666666666672</v>
      </c>
      <c r="AB52" s="398">
        <f>AA52+Z52</f>
        <v>77396.666666666672</v>
      </c>
      <c r="AC52" s="17">
        <f>SUMIFS(Collection!$O:$O, Collection!$B:$B, "*" &amp; AC$2 &amp; "*", Collection!$A:$A, "="&amp;$A52)</f>
        <v>0</v>
      </c>
      <c r="AD52" s="17">
        <f>(SUMIFS('Bucket Counts'!$P:$P, 'Bucket Counts'!$D:$D, "*" &amp; AD$2 &amp; "*", 'Bucket Counts'!$A:$A, "="&amp;$A52))</f>
        <v>28510</v>
      </c>
      <c r="AE52" s="398">
        <f>AD52+AC52</f>
        <v>28510</v>
      </c>
      <c r="AF52" s="17">
        <f>SUMIFS(Collection!$O:$O, Collection!$B:$B, "*" &amp; AF$2 &amp; "*", Collection!$A:$A, "="&amp;$A52)</f>
        <v>0</v>
      </c>
      <c r="AG52" s="17">
        <f>(SUMIFS('Bucket Counts'!$P:$P, 'Bucket Counts'!$D:$D, "*" &amp; AG$2 &amp; "*", 'Bucket Counts'!$A:$A, "="&amp;$A52))</f>
        <v>3669.4444444444443</v>
      </c>
      <c r="AH52" s="398">
        <f>AG52+AF52</f>
        <v>3669.4444444444443</v>
      </c>
      <c r="AI52" s="17">
        <f>SUMIFS(Collection!$O:$O, Collection!$B:$B, "*" &amp; AI$2 &amp; "*", Collection!$A:$A, "="&amp;$A52)</f>
        <v>0</v>
      </c>
      <c r="AJ52" s="17">
        <f>(SUMIFS('Bucket Counts'!$P:$P, 'Bucket Counts'!$D:$D, "*" &amp; AJ$2 &amp; "*", 'Bucket Counts'!$A:$A, "="&amp;$A52))</f>
        <v>20135</v>
      </c>
      <c r="AK52" s="398">
        <f>AJ52+AI52</f>
        <v>20135</v>
      </c>
      <c r="AL52" s="17">
        <f>SUMIFS(Collection!$O:$O, Collection!$B:$B, "*" &amp; AL$2 &amp; "*", Collection!$A:$A, "="&amp;$A52)</f>
        <v>0</v>
      </c>
      <c r="AM52" s="17">
        <f>(SUMIFS('Bucket Counts'!$P:$P, 'Bucket Counts'!$D:$D, "*" &amp; AM$2 &amp; "*", 'Bucket Counts'!$A:$A, "="&amp;$A52))</f>
        <v>3557.5000000000005</v>
      </c>
      <c r="AN52" s="398">
        <f>AM52+AL52</f>
        <v>3557.5000000000005</v>
      </c>
      <c r="AO52" s="17">
        <f>SUMIFS(Collection!$O:$O, Collection!$B:$B, "*" &amp; AO$2 &amp; "*", Collection!$A:$A, "="&amp;$A52)</f>
        <v>0</v>
      </c>
      <c r="AP52" s="17">
        <f>(SUMIFS('Bucket Counts'!$P:$P, 'Bucket Counts'!$D:$D, "*" &amp; AP$2 &amp; "*", 'Bucket Counts'!$A:$A, "="&amp;$A52))</f>
        <v>0</v>
      </c>
      <c r="AQ52" s="398">
        <f>AP52+AO52</f>
        <v>0</v>
      </c>
      <c r="AR52" s="17">
        <f>SUMIFS(Collection!$O:$O, Collection!$B:$B, "*" &amp; AR$2 &amp; "*", Collection!$A:$A, "="&amp;$A52)</f>
        <v>0</v>
      </c>
      <c r="AS52" s="17">
        <f>(SUMIFS('Bucket Counts'!$P:$P, 'Bucket Counts'!$D:$D, "*" &amp; AS$2 &amp; "*", 'Bucket Counts'!$A:$A, "="&amp;$A52))</f>
        <v>17280</v>
      </c>
      <c r="AT52" s="398">
        <f>AS52+AR52</f>
        <v>17280</v>
      </c>
      <c r="AU52" s="17">
        <f>SUMIFS(Collection!$O:$O, Collection!$B:$B, "*" &amp; AU$2 &amp; "*", Collection!$A:$A, "="&amp;$A52)</f>
        <v>0</v>
      </c>
      <c r="AV52" s="17">
        <f>(SUMIFS('Bucket Counts'!$P:$P, 'Bucket Counts'!$D:$D, "*" &amp; AV$2 &amp; "*", 'Bucket Counts'!$A:$A, "="&amp;$A52))</f>
        <v>7193.3333333333339</v>
      </c>
      <c r="AW52" s="398">
        <f>AV52+AU52</f>
        <v>7193.3333333333339</v>
      </c>
    </row>
    <row r="53" spans="1:49">
      <c r="A53" s="16">
        <f t="shared" si="0"/>
        <v>42923</v>
      </c>
      <c r="B53" s="397">
        <f>SUMIFS(Collection!$O:$O, Collection!$B:$B, "*" &amp; B$2 &amp; "*", Collection!$A:$A, "="&amp;$A53)</f>
        <v>0</v>
      </c>
      <c r="C53" s="118">
        <f>(SUMIFS('Bucket Counts'!$P:$P, 'Bucket Counts'!$D:$D, "*" &amp; C$2 &amp; "*", 'Bucket Counts'!$A:$A, "="&amp;$A53))</f>
        <v>0</v>
      </c>
      <c r="D53" s="398">
        <f>C52+SUM(B52:B53)</f>
        <v>466</v>
      </c>
      <c r="E53" s="397">
        <f>SUMIFS(Collection!$O:$O, Collection!$B:$B, "*" &amp; E$2 &amp; "*", Collection!$A:$A, "="&amp;$A53)</f>
        <v>0</v>
      </c>
      <c r="F53" s="118">
        <f>(SUMIFS('Bucket Counts'!$P:$P, 'Bucket Counts'!$D:$D, "*" &amp; F$2 &amp; "*", 'Bucket Counts'!$A:$A, "="&amp;$A53))</f>
        <v>0</v>
      </c>
      <c r="G53" s="398">
        <f>F52+SUM(E52:E53)</f>
        <v>0</v>
      </c>
      <c r="H53" s="397">
        <f>SUMIFS(Collection!$O:$O, Collection!$B:$B, "*" &amp; H$2 &amp; "*", Collection!$A:$A, "="&amp;$A53)</f>
        <v>0</v>
      </c>
      <c r="I53" s="118">
        <f>(SUMIFS('Bucket Counts'!$P:$P, 'Bucket Counts'!$D:$D, "*" &amp; I$2 &amp; "*", 'Bucket Counts'!$A:$A, "="&amp;$A53))</f>
        <v>0</v>
      </c>
      <c r="J53" s="398">
        <f>I52+SUM(H52:H53)</f>
        <v>200</v>
      </c>
      <c r="K53" s="17">
        <f>SUMIFS(Collection!$O:$O, Collection!$B:$B, "*" &amp; K$2 &amp; "*", Collection!$A:$A, "="&amp;$A53)</f>
        <v>0</v>
      </c>
      <c r="L53" s="17">
        <f>(SUMIFS('Bucket Counts'!$P:$P, 'Bucket Counts'!$D:$D, "*" &amp; L$2 &amp; "*", 'Bucket Counts'!$A:$A, "="&amp;$A53))</f>
        <v>0</v>
      </c>
      <c r="M53" s="398">
        <f>L52+SUM(K52:K53)</f>
        <v>20583.333333333336</v>
      </c>
      <c r="N53" s="17">
        <f>SUMIFS(Collection!$O:$O, Collection!$B:$B, "*" &amp; N$2 &amp; "*", Collection!$A:$A, "="&amp;$A53)</f>
        <v>0</v>
      </c>
      <c r="O53" s="17">
        <f>(SUMIFS('Bucket Counts'!$P:$P, 'Bucket Counts'!$D:$D, "*" &amp; O$2 &amp; "*", 'Bucket Counts'!$A:$A, "="&amp;$A53))</f>
        <v>0</v>
      </c>
      <c r="P53" s="398">
        <f>O52+SUM(N52:N53)</f>
        <v>200035.77777777778</v>
      </c>
      <c r="Q53" s="17">
        <f>SUMIFS(Collection!$O:$O, Collection!$B:$B, "*" &amp; Q$2 &amp; "*", Collection!$A:$A, "="&amp;$A53)</f>
        <v>0</v>
      </c>
      <c r="R53" s="17">
        <f>(SUMIFS('Bucket Counts'!$P:$P, 'Bucket Counts'!$D:$D, "*" &amp; R$2 &amp; "*", 'Bucket Counts'!$A:$A, "="&amp;$A53))</f>
        <v>0</v>
      </c>
      <c r="S53" s="398">
        <f>R52+SUM(Q52:Q53)</f>
        <v>0</v>
      </c>
      <c r="T53" s="17">
        <f>SUMIFS(Collection!$O:$O, Collection!$B:$B, "*" &amp; T$2 &amp; "*", Collection!$A:$A, "="&amp;$A53)</f>
        <v>0</v>
      </c>
      <c r="U53" s="17">
        <f>(SUMIFS('Bucket Counts'!$P:$P, 'Bucket Counts'!$D:$D, "*" &amp; U$2 &amp; "*", 'Bucket Counts'!$A:$A, "="&amp;$A53))</f>
        <v>0</v>
      </c>
      <c r="V53" s="398">
        <f>U52+SUM(T52:T53)</f>
        <v>1245.1111111111111</v>
      </c>
      <c r="W53" s="17">
        <f>SUMIFS(Collection!$O:$O, Collection!$B:$B, "*" &amp; W$2 &amp; "*", Collection!$A:$A, "="&amp;$A53)</f>
        <v>0</v>
      </c>
      <c r="X53" s="17">
        <f>(SUMIFS('Bucket Counts'!$P:$P, 'Bucket Counts'!$D:$D, "*" &amp; X$2 &amp; "*", 'Bucket Counts'!$A:$A, "="&amp;$A53))</f>
        <v>0</v>
      </c>
      <c r="Y53" s="398">
        <f>X52+SUM(W52:W53)</f>
        <v>396</v>
      </c>
      <c r="Z53" s="17">
        <f>SUMIFS(Collection!$O:$O, Collection!$B:$B, "*" &amp; Z$2 &amp; "*", Collection!$A:$A, "="&amp;$A53)</f>
        <v>0</v>
      </c>
      <c r="AA53" s="17">
        <f>(SUMIFS('Bucket Counts'!$P:$P, 'Bucket Counts'!$D:$D, "*" &amp; AA$2 &amp; "*", 'Bucket Counts'!$A:$A, "="&amp;$A53))</f>
        <v>0</v>
      </c>
      <c r="AB53" s="398">
        <f>AA52+SUM(Z52:Z53)</f>
        <v>77396.666666666672</v>
      </c>
      <c r="AC53" s="17">
        <f>SUMIFS(Collection!$O:$O, Collection!$B:$B, "*" &amp; AC$2 &amp; "*", Collection!$A:$A, "="&amp;$A53)</f>
        <v>0</v>
      </c>
      <c r="AD53" s="17">
        <f>(SUMIFS('Bucket Counts'!$P:$P, 'Bucket Counts'!$D:$D, "*" &amp; AD$2 &amp; "*", 'Bucket Counts'!$A:$A, "="&amp;$A53))</f>
        <v>0</v>
      </c>
      <c r="AE53" s="398">
        <f>AD52+SUM(AC52:AC53)</f>
        <v>28510</v>
      </c>
      <c r="AF53" s="17">
        <f>SUMIFS(Collection!$O:$O, Collection!$B:$B, "*" &amp; AF$2 &amp; "*", Collection!$A:$A, "="&amp;$A53)</f>
        <v>0</v>
      </c>
      <c r="AG53" s="17">
        <f>(SUMIFS('Bucket Counts'!$P:$P, 'Bucket Counts'!$D:$D, "*" &amp; AG$2 &amp; "*", 'Bucket Counts'!$A:$A, "="&amp;$A53))</f>
        <v>0</v>
      </c>
      <c r="AH53" s="398">
        <f>AG52+SUM(AF52:AF53)</f>
        <v>3669.4444444444443</v>
      </c>
      <c r="AI53" s="17">
        <f>SUMIFS(Collection!$O:$O, Collection!$B:$B, "*" &amp; AI$2 &amp; "*", Collection!$A:$A, "="&amp;$A53)</f>
        <v>0</v>
      </c>
      <c r="AJ53" s="17">
        <f>(SUMIFS('Bucket Counts'!$P:$P, 'Bucket Counts'!$D:$D, "*" &amp; AJ$2 &amp; "*", 'Bucket Counts'!$A:$A, "="&amp;$A53))</f>
        <v>0</v>
      </c>
      <c r="AK53" s="398">
        <f>AJ52+SUM(AI52:AI53)</f>
        <v>20135</v>
      </c>
      <c r="AL53" s="17">
        <f>SUMIFS(Collection!$O:$O, Collection!$B:$B, "*" &amp; AL$2 &amp; "*", Collection!$A:$A, "="&amp;$A53)</f>
        <v>0</v>
      </c>
      <c r="AM53" s="17">
        <f>(SUMIFS('Bucket Counts'!$P:$P, 'Bucket Counts'!$D:$D, "*" &amp; AM$2 &amp; "*", 'Bucket Counts'!$A:$A, "="&amp;$A53))</f>
        <v>0</v>
      </c>
      <c r="AN53" s="398">
        <f>AM52+SUM(AL52:AL53)</f>
        <v>3557.5000000000005</v>
      </c>
      <c r="AO53" s="17">
        <f>SUMIFS(Collection!$O:$O, Collection!$B:$B, "*" &amp; AO$2 &amp; "*", Collection!$A:$A, "="&amp;$A53)</f>
        <v>0</v>
      </c>
      <c r="AP53" s="17">
        <f>(SUMIFS('Bucket Counts'!$P:$P, 'Bucket Counts'!$D:$D, "*" &amp; AP$2 &amp; "*", 'Bucket Counts'!$A:$A, "="&amp;$A53))</f>
        <v>0</v>
      </c>
      <c r="AQ53" s="398">
        <f>AP52+SUM(AO52:AO53)</f>
        <v>0</v>
      </c>
      <c r="AR53" s="17">
        <f>SUMIFS(Collection!$O:$O, Collection!$B:$B, "*" &amp; AR$2 &amp; "*", Collection!$A:$A, "="&amp;$A53)</f>
        <v>0</v>
      </c>
      <c r="AS53" s="17">
        <f>(SUMIFS('Bucket Counts'!$P:$P, 'Bucket Counts'!$D:$D, "*" &amp; AS$2 &amp; "*", 'Bucket Counts'!$A:$A, "="&amp;$A53))</f>
        <v>0</v>
      </c>
      <c r="AT53" s="398">
        <f>AS52+SUM(AR52:AR53)</f>
        <v>17280</v>
      </c>
      <c r="AU53" s="17">
        <f>SUMIFS(Collection!$O:$O, Collection!$B:$B, "*" &amp; AU$2 &amp; "*", Collection!$A:$A, "="&amp;$A53)</f>
        <v>0</v>
      </c>
      <c r="AV53" s="17">
        <f>(SUMIFS('Bucket Counts'!$P:$P, 'Bucket Counts'!$D:$D, "*" &amp; AV$2 &amp; "*", 'Bucket Counts'!$A:$A, "="&amp;$A53))</f>
        <v>0</v>
      </c>
      <c r="AW53" s="398">
        <f>AV52+SUM(AU52:AU53)</f>
        <v>7193.3333333333339</v>
      </c>
    </row>
    <row r="54" spans="1:49">
      <c r="A54" s="16">
        <f t="shared" si="0"/>
        <v>42924</v>
      </c>
      <c r="B54" s="397">
        <f>SUMIFS(Collection!$O:$O, Collection!$B:$B, "*" &amp; B$2 &amp; "*", Collection!$A:$A, "="&amp;$A54)</f>
        <v>0</v>
      </c>
      <c r="C54" s="118">
        <f>(SUMIFS('Bucket Counts'!$P:$P, 'Bucket Counts'!$D:$D, "*" &amp; C$2 &amp; "*", 'Bucket Counts'!$A:$A, "="&amp;$A54))</f>
        <v>0</v>
      </c>
      <c r="D54" s="398">
        <f>C52+SUM(B52:B54)</f>
        <v>466</v>
      </c>
      <c r="E54" s="397">
        <f>SUMIFS(Collection!$O:$O, Collection!$B:$B, "*" &amp; E$2 &amp; "*", Collection!$A:$A, "="&amp;$A54)</f>
        <v>0</v>
      </c>
      <c r="F54" s="118">
        <f>(SUMIFS('Bucket Counts'!$P:$P, 'Bucket Counts'!$D:$D, "*" &amp; F$2 &amp; "*", 'Bucket Counts'!$A:$A, "="&amp;$A54))</f>
        <v>0</v>
      </c>
      <c r="G54" s="398">
        <f>F52+SUM(E52:E54)</f>
        <v>0</v>
      </c>
      <c r="H54" s="397">
        <f>SUMIFS(Collection!$O:$O, Collection!$B:$B, "*" &amp; H$2 &amp; "*", Collection!$A:$A, "="&amp;$A54)</f>
        <v>0</v>
      </c>
      <c r="I54" s="118">
        <f>(SUMIFS('Bucket Counts'!$P:$P, 'Bucket Counts'!$D:$D, "*" &amp; I$2 &amp; "*", 'Bucket Counts'!$A:$A, "="&amp;$A54))</f>
        <v>0</v>
      </c>
      <c r="J54" s="398">
        <f>I52+SUM(H52:H54)</f>
        <v>200</v>
      </c>
      <c r="K54" s="17">
        <f>SUMIFS(Collection!$O:$O, Collection!$B:$B, "*" &amp; K$2 &amp; "*", Collection!$A:$A, "="&amp;$A54)</f>
        <v>0</v>
      </c>
      <c r="L54" s="17">
        <f>(SUMIFS('Bucket Counts'!$P:$P, 'Bucket Counts'!$D:$D, "*" &amp; L$2 &amp; "*", 'Bucket Counts'!$A:$A, "="&amp;$A54))</f>
        <v>0</v>
      </c>
      <c r="M54" s="398">
        <f>L52+SUM(K52:K54)</f>
        <v>20583.333333333336</v>
      </c>
      <c r="N54" s="17">
        <f>SUMIFS(Collection!$O:$O, Collection!$B:$B, "*" &amp; N$2 &amp; "*", Collection!$A:$A, "="&amp;$A54)</f>
        <v>0</v>
      </c>
      <c r="O54" s="17">
        <f>(SUMIFS('Bucket Counts'!$P:$P, 'Bucket Counts'!$D:$D, "*" &amp; O$2 &amp; "*", 'Bucket Counts'!$A:$A, "="&amp;$A54))</f>
        <v>0</v>
      </c>
      <c r="P54" s="398">
        <f>O52+SUM(N52:N54)</f>
        <v>200035.77777777778</v>
      </c>
      <c r="Q54" s="17">
        <f>SUMIFS(Collection!$O:$O, Collection!$B:$B, "*" &amp; Q$2 &amp; "*", Collection!$A:$A, "="&amp;$A54)</f>
        <v>0</v>
      </c>
      <c r="R54" s="17">
        <f>(SUMIFS('Bucket Counts'!$P:$P, 'Bucket Counts'!$D:$D, "*" &amp; R$2 &amp; "*", 'Bucket Counts'!$A:$A, "="&amp;$A54))</f>
        <v>0</v>
      </c>
      <c r="S54" s="398">
        <f>R52+SUM(Q52:Q54)</f>
        <v>0</v>
      </c>
      <c r="T54" s="17">
        <f>SUMIFS(Collection!$O:$O, Collection!$B:$B, "*" &amp; T$2 &amp; "*", Collection!$A:$A, "="&amp;$A54)</f>
        <v>0</v>
      </c>
      <c r="U54" s="17">
        <f>(SUMIFS('Bucket Counts'!$P:$P, 'Bucket Counts'!$D:$D, "*" &amp; U$2 &amp; "*", 'Bucket Counts'!$A:$A, "="&amp;$A54))</f>
        <v>0</v>
      </c>
      <c r="V54" s="398">
        <f>U52+SUM(T52:T54)</f>
        <v>1245.1111111111111</v>
      </c>
      <c r="W54" s="17">
        <f>SUMIFS(Collection!$O:$O, Collection!$B:$B, "*" &amp; W$2 &amp; "*", Collection!$A:$A, "="&amp;$A54)</f>
        <v>0</v>
      </c>
      <c r="X54" s="17">
        <f>(SUMIFS('Bucket Counts'!$P:$P, 'Bucket Counts'!$D:$D, "*" &amp; X$2 &amp; "*", 'Bucket Counts'!$A:$A, "="&amp;$A54))</f>
        <v>0</v>
      </c>
      <c r="Y54" s="398">
        <f>X52+SUM(W52:W54)</f>
        <v>396</v>
      </c>
      <c r="Z54" s="17">
        <f>SUMIFS(Collection!$O:$O, Collection!$B:$B, "*" &amp; Z$2 &amp; "*", Collection!$A:$A, "="&amp;$A54)</f>
        <v>0</v>
      </c>
      <c r="AA54" s="17">
        <f>(SUMIFS('Bucket Counts'!$P:$P, 'Bucket Counts'!$D:$D, "*" &amp; AA$2 &amp; "*", 'Bucket Counts'!$A:$A, "="&amp;$A54))</f>
        <v>0</v>
      </c>
      <c r="AB54" s="398">
        <f>AA52+SUM(Z52:Z54)</f>
        <v>77396.666666666672</v>
      </c>
      <c r="AC54" s="17">
        <f>SUMIFS(Collection!$O:$O, Collection!$B:$B, "*" &amp; AC$2 &amp; "*", Collection!$A:$A, "="&amp;$A54)</f>
        <v>0</v>
      </c>
      <c r="AD54" s="17">
        <f>(SUMIFS('Bucket Counts'!$P:$P, 'Bucket Counts'!$D:$D, "*" &amp; AD$2 &amp; "*", 'Bucket Counts'!$A:$A, "="&amp;$A54))</f>
        <v>0</v>
      </c>
      <c r="AE54" s="398">
        <f>AD52+SUM(AC52:AC54)</f>
        <v>28510</v>
      </c>
      <c r="AF54" s="17">
        <f>SUMIFS(Collection!$O:$O, Collection!$B:$B, "*" &amp; AF$2 &amp; "*", Collection!$A:$A, "="&amp;$A54)</f>
        <v>0</v>
      </c>
      <c r="AG54" s="17">
        <f>(SUMIFS('Bucket Counts'!$P:$P, 'Bucket Counts'!$D:$D, "*" &amp; AG$2 &amp; "*", 'Bucket Counts'!$A:$A, "="&amp;$A54))</f>
        <v>0</v>
      </c>
      <c r="AH54" s="398">
        <f>AG52+SUM(AF52:AF54)</f>
        <v>3669.4444444444443</v>
      </c>
      <c r="AI54" s="17">
        <f>SUMIFS(Collection!$O:$O, Collection!$B:$B, "*" &amp; AI$2 &amp; "*", Collection!$A:$A, "="&amp;$A54)</f>
        <v>0</v>
      </c>
      <c r="AJ54" s="17">
        <f>(SUMIFS('Bucket Counts'!$P:$P, 'Bucket Counts'!$D:$D, "*" &amp; AJ$2 &amp; "*", 'Bucket Counts'!$A:$A, "="&amp;$A54))</f>
        <v>0</v>
      </c>
      <c r="AK54" s="398">
        <f>AJ52+SUM(AI52:AI54)</f>
        <v>20135</v>
      </c>
      <c r="AL54" s="17">
        <f>SUMIFS(Collection!$O:$O, Collection!$B:$B, "*" &amp; AL$2 &amp; "*", Collection!$A:$A, "="&amp;$A54)</f>
        <v>0</v>
      </c>
      <c r="AM54" s="17">
        <f>(SUMIFS('Bucket Counts'!$P:$P, 'Bucket Counts'!$D:$D, "*" &amp; AM$2 &amp; "*", 'Bucket Counts'!$A:$A, "="&amp;$A54))</f>
        <v>0</v>
      </c>
      <c r="AN54" s="398">
        <f>AM52+SUM(AL52:AL54)</f>
        <v>3557.5000000000005</v>
      </c>
      <c r="AO54" s="17">
        <f>SUMIFS(Collection!$O:$O, Collection!$B:$B, "*" &amp; AO$2 &amp; "*", Collection!$A:$A, "="&amp;$A54)</f>
        <v>0</v>
      </c>
      <c r="AP54" s="17">
        <f>(SUMIFS('Bucket Counts'!$P:$P, 'Bucket Counts'!$D:$D, "*" &amp; AP$2 &amp; "*", 'Bucket Counts'!$A:$A, "="&amp;$A54))</f>
        <v>0</v>
      </c>
      <c r="AQ54" s="398">
        <f>AP52+SUM(AO52:AO54)</f>
        <v>0</v>
      </c>
      <c r="AR54" s="17">
        <f>SUMIFS(Collection!$O:$O, Collection!$B:$B, "*" &amp; AR$2 &amp; "*", Collection!$A:$A, "="&amp;$A54)</f>
        <v>0</v>
      </c>
      <c r="AS54" s="17">
        <f>(SUMIFS('Bucket Counts'!$P:$P, 'Bucket Counts'!$D:$D, "*" &amp; AS$2 &amp; "*", 'Bucket Counts'!$A:$A, "="&amp;$A54))</f>
        <v>0</v>
      </c>
      <c r="AT54" s="398">
        <f>AS52+SUM(AR52:AR54)</f>
        <v>17280</v>
      </c>
      <c r="AU54" s="17">
        <f>SUMIFS(Collection!$O:$O, Collection!$B:$B, "*" &amp; AU$2 &amp; "*", Collection!$A:$A, "="&amp;$A54)</f>
        <v>0</v>
      </c>
      <c r="AV54" s="17">
        <f>(SUMIFS('Bucket Counts'!$P:$P, 'Bucket Counts'!$D:$D, "*" &amp; AV$2 &amp; "*", 'Bucket Counts'!$A:$A, "="&amp;$A54))</f>
        <v>0</v>
      </c>
      <c r="AW54" s="398">
        <f>AV52+SUM(AU52:AU54)</f>
        <v>7193.3333333333339</v>
      </c>
    </row>
    <row r="55" spans="1:49">
      <c r="A55" s="16">
        <f t="shared" si="0"/>
        <v>42925</v>
      </c>
      <c r="B55" s="397">
        <f>SUMIFS(Collection!$O:$O, Collection!$B:$B, "*" &amp; B$2 &amp; "*", Collection!$A:$A, "="&amp;$A55)</f>
        <v>0</v>
      </c>
      <c r="C55" s="118">
        <f>(SUMIFS('Bucket Counts'!$P:$P, 'Bucket Counts'!$D:$D, "*" &amp; C$2 &amp; "*", 'Bucket Counts'!$A:$A, "="&amp;$A55))</f>
        <v>0</v>
      </c>
      <c r="D55" s="398">
        <f>C52+SUM(B52:B55)</f>
        <v>466</v>
      </c>
      <c r="E55" s="397">
        <f>SUMIFS(Collection!$O:$O, Collection!$B:$B, "*" &amp; E$2 &amp; "*", Collection!$A:$A, "="&amp;$A55)</f>
        <v>0</v>
      </c>
      <c r="F55" s="118">
        <f>(SUMIFS('Bucket Counts'!$P:$P, 'Bucket Counts'!$D:$D, "*" &amp; F$2 &amp; "*", 'Bucket Counts'!$A:$A, "="&amp;$A55))</f>
        <v>0</v>
      </c>
      <c r="G55" s="398">
        <f>F52+SUM(E52:E55)</f>
        <v>0</v>
      </c>
      <c r="H55" s="397">
        <f>SUMIFS(Collection!$O:$O, Collection!$B:$B, "*" &amp; H$2 &amp; "*", Collection!$A:$A, "="&amp;$A55)</f>
        <v>0</v>
      </c>
      <c r="I55" s="118">
        <f>(SUMIFS('Bucket Counts'!$P:$P, 'Bucket Counts'!$D:$D, "*" &amp; I$2 &amp; "*", 'Bucket Counts'!$A:$A, "="&amp;$A55))</f>
        <v>0</v>
      </c>
      <c r="J55" s="398">
        <f>I52+SUM(H52:H55)</f>
        <v>200</v>
      </c>
      <c r="K55" s="17">
        <f>SUMIFS(Collection!$O:$O, Collection!$B:$B, "*" &amp; K$2 &amp; "*", Collection!$A:$A, "="&amp;$A55)</f>
        <v>0</v>
      </c>
      <c r="L55" s="17">
        <f>(SUMIFS('Bucket Counts'!$P:$P, 'Bucket Counts'!$D:$D, "*" &amp; L$2 &amp; "*", 'Bucket Counts'!$A:$A, "="&amp;$A55))</f>
        <v>0</v>
      </c>
      <c r="M55" s="398">
        <f>L52+SUM(K52:K55)</f>
        <v>20583.333333333336</v>
      </c>
      <c r="N55" s="17">
        <f>SUMIFS(Collection!$O:$O, Collection!$B:$B, "*" &amp; N$2 &amp; "*", Collection!$A:$A, "="&amp;$A55)</f>
        <v>0</v>
      </c>
      <c r="O55" s="17">
        <f>(SUMIFS('Bucket Counts'!$P:$P, 'Bucket Counts'!$D:$D, "*" &amp; O$2 &amp; "*", 'Bucket Counts'!$A:$A, "="&amp;$A55))</f>
        <v>0</v>
      </c>
      <c r="P55" s="398">
        <f>O52+SUM(N52:N55)</f>
        <v>200035.77777777778</v>
      </c>
      <c r="Q55" s="17">
        <f>SUMIFS(Collection!$O:$O, Collection!$B:$B, "*" &amp; Q$2 &amp; "*", Collection!$A:$A, "="&amp;$A55)</f>
        <v>0</v>
      </c>
      <c r="R55" s="17">
        <f>(SUMIFS('Bucket Counts'!$P:$P, 'Bucket Counts'!$D:$D, "*" &amp; R$2 &amp; "*", 'Bucket Counts'!$A:$A, "="&amp;$A55))</f>
        <v>0</v>
      </c>
      <c r="S55" s="398">
        <f>R52+SUM(Q52:Q55)</f>
        <v>0</v>
      </c>
      <c r="T55" s="17">
        <f>SUMIFS(Collection!$O:$O, Collection!$B:$B, "*" &amp; T$2 &amp; "*", Collection!$A:$A, "="&amp;$A55)</f>
        <v>0</v>
      </c>
      <c r="U55" s="17">
        <f>(SUMIFS('Bucket Counts'!$P:$P, 'Bucket Counts'!$D:$D, "*" &amp; U$2 &amp; "*", 'Bucket Counts'!$A:$A, "="&amp;$A55))</f>
        <v>0</v>
      </c>
      <c r="V55" s="398">
        <f>U52+SUM(T52:T55)</f>
        <v>1245.1111111111111</v>
      </c>
      <c r="W55" s="17">
        <f>SUMIFS(Collection!$O:$O, Collection!$B:$B, "*" &amp; W$2 &amp; "*", Collection!$A:$A, "="&amp;$A55)</f>
        <v>0</v>
      </c>
      <c r="X55" s="17">
        <f>(SUMIFS('Bucket Counts'!$P:$P, 'Bucket Counts'!$D:$D, "*" &amp; X$2 &amp; "*", 'Bucket Counts'!$A:$A, "="&amp;$A55))</f>
        <v>0</v>
      </c>
      <c r="Y55" s="398">
        <f>X52+SUM(W52:W55)</f>
        <v>396</v>
      </c>
      <c r="Z55" s="17">
        <f>SUMIFS(Collection!$O:$O, Collection!$B:$B, "*" &amp; Z$2 &amp; "*", Collection!$A:$A, "="&amp;$A55)</f>
        <v>0</v>
      </c>
      <c r="AA55" s="17">
        <f>(SUMIFS('Bucket Counts'!$P:$P, 'Bucket Counts'!$D:$D, "*" &amp; AA$2 &amp; "*", 'Bucket Counts'!$A:$A, "="&amp;$A55))</f>
        <v>0</v>
      </c>
      <c r="AB55" s="398">
        <f>AA52+SUM(Z52:Z55)</f>
        <v>77396.666666666672</v>
      </c>
      <c r="AC55" s="17">
        <f>SUMIFS(Collection!$O:$O, Collection!$B:$B, "*" &amp; AC$2 &amp; "*", Collection!$A:$A, "="&amp;$A55)</f>
        <v>0</v>
      </c>
      <c r="AD55" s="17">
        <f>(SUMIFS('Bucket Counts'!$P:$P, 'Bucket Counts'!$D:$D, "*" &amp; AD$2 &amp; "*", 'Bucket Counts'!$A:$A, "="&amp;$A55))</f>
        <v>0</v>
      </c>
      <c r="AE55" s="398">
        <f>AD52+SUM(AC52:AC55)</f>
        <v>28510</v>
      </c>
      <c r="AF55" s="17">
        <f>SUMIFS(Collection!$O:$O, Collection!$B:$B, "*" &amp; AF$2 &amp; "*", Collection!$A:$A, "="&amp;$A55)</f>
        <v>0</v>
      </c>
      <c r="AG55" s="17">
        <f>(SUMIFS('Bucket Counts'!$P:$P, 'Bucket Counts'!$D:$D, "*" &amp; AG$2 &amp; "*", 'Bucket Counts'!$A:$A, "="&amp;$A55))</f>
        <v>0</v>
      </c>
      <c r="AH55" s="398">
        <f>AG52+SUM(AF52:AF55)</f>
        <v>3669.4444444444443</v>
      </c>
      <c r="AI55" s="17">
        <f>SUMIFS(Collection!$O:$O, Collection!$B:$B, "*" &amp; AI$2 &amp; "*", Collection!$A:$A, "="&amp;$A55)</f>
        <v>0</v>
      </c>
      <c r="AJ55" s="17">
        <f>(SUMIFS('Bucket Counts'!$P:$P, 'Bucket Counts'!$D:$D, "*" &amp; AJ$2 &amp; "*", 'Bucket Counts'!$A:$A, "="&amp;$A55))</f>
        <v>0</v>
      </c>
      <c r="AK55" s="398">
        <f>AJ52+SUM(AI52:AI55)</f>
        <v>20135</v>
      </c>
      <c r="AL55" s="17">
        <f>SUMIFS(Collection!$O:$O, Collection!$B:$B, "*" &amp; AL$2 &amp; "*", Collection!$A:$A, "="&amp;$A55)</f>
        <v>0</v>
      </c>
      <c r="AM55" s="17">
        <f>(SUMIFS('Bucket Counts'!$P:$P, 'Bucket Counts'!$D:$D, "*" &amp; AM$2 &amp; "*", 'Bucket Counts'!$A:$A, "="&amp;$A55))</f>
        <v>0</v>
      </c>
      <c r="AN55" s="398">
        <f>AM52+SUM(AL52:AL55)</f>
        <v>3557.5000000000005</v>
      </c>
      <c r="AO55" s="17">
        <f>SUMIFS(Collection!$O:$O, Collection!$B:$B, "*" &amp; AO$2 &amp; "*", Collection!$A:$A, "="&amp;$A55)</f>
        <v>0</v>
      </c>
      <c r="AP55" s="17">
        <f>(SUMIFS('Bucket Counts'!$P:$P, 'Bucket Counts'!$D:$D, "*" &amp; AP$2 &amp; "*", 'Bucket Counts'!$A:$A, "="&amp;$A55))</f>
        <v>0</v>
      </c>
      <c r="AQ55" s="398">
        <f>AP52+SUM(AO52:AO55)</f>
        <v>0</v>
      </c>
      <c r="AR55" s="17">
        <f>SUMIFS(Collection!$O:$O, Collection!$B:$B, "*" &amp; AR$2 &amp; "*", Collection!$A:$A, "="&amp;$A55)</f>
        <v>0</v>
      </c>
      <c r="AS55" s="17">
        <f>(SUMIFS('Bucket Counts'!$P:$P, 'Bucket Counts'!$D:$D, "*" &amp; AS$2 &amp; "*", 'Bucket Counts'!$A:$A, "="&amp;$A55))</f>
        <v>0</v>
      </c>
      <c r="AT55" s="398">
        <f>AS52+SUM(AR52:AR55)</f>
        <v>17280</v>
      </c>
      <c r="AU55" s="17">
        <f>SUMIFS(Collection!$O:$O, Collection!$B:$B, "*" &amp; AU$2 &amp; "*", Collection!$A:$A, "="&amp;$A55)</f>
        <v>0</v>
      </c>
      <c r="AV55" s="17">
        <f>(SUMIFS('Bucket Counts'!$P:$P, 'Bucket Counts'!$D:$D, "*" &amp; AV$2 &amp; "*", 'Bucket Counts'!$A:$A, "="&amp;$A55))</f>
        <v>0</v>
      </c>
      <c r="AW55" s="398">
        <f>AV52+SUM(AU52:AU55)</f>
        <v>7193.3333333333339</v>
      </c>
    </row>
    <row r="56" spans="1:49">
      <c r="A56" s="16">
        <f t="shared" si="0"/>
        <v>42926</v>
      </c>
      <c r="B56" s="397">
        <f>SUMIFS(Collection!$O:$O, Collection!$B:$B, "*" &amp; B$2 &amp; "*", Collection!$A:$A, "="&amp;$A56)</f>
        <v>0</v>
      </c>
      <c r="C56" s="118">
        <f>(SUMIFS('Bucket Counts'!$P:$P, 'Bucket Counts'!$D:$D, "*" &amp; C$2 &amp; "*", 'Bucket Counts'!$A:$A, "="&amp;$A56))</f>
        <v>155.55555555555557</v>
      </c>
      <c r="D56" s="398">
        <f>C56+B56</f>
        <v>155.55555555555557</v>
      </c>
      <c r="E56" s="397">
        <f>SUMIFS(Collection!$O:$O, Collection!$B:$B, "*" &amp; E$2 &amp; "*", Collection!$A:$A, "="&amp;$A56)</f>
        <v>0</v>
      </c>
      <c r="F56" s="118">
        <f>(SUMIFS('Bucket Counts'!$P:$P, 'Bucket Counts'!$D:$D, "*" &amp; F$2 &amp; "*", 'Bucket Counts'!$A:$A, "="&amp;$A56))</f>
        <v>0</v>
      </c>
      <c r="G56" s="398">
        <f>F56+E56</f>
        <v>0</v>
      </c>
      <c r="H56" s="397">
        <f>SUMIFS(Collection!$O:$O, Collection!$B:$B, "*" &amp; H$2 &amp; "*", Collection!$A:$A, "="&amp;$A56)</f>
        <v>0</v>
      </c>
      <c r="I56" s="118">
        <f>(SUMIFS('Bucket Counts'!$P:$P, 'Bucket Counts'!$D:$D, "*" &amp; I$2 &amp; "*", 'Bucket Counts'!$A:$A, "="&amp;$A56))</f>
        <v>20</v>
      </c>
      <c r="J56" s="398">
        <f>I56+H56</f>
        <v>20</v>
      </c>
      <c r="K56" s="17">
        <f>SUMIFS(Collection!$O:$O, Collection!$B:$B, "*" &amp; K$2 &amp; "*", Collection!$A:$A, "="&amp;$A56)</f>
        <v>0</v>
      </c>
      <c r="L56" s="17">
        <f>(SUMIFS('Bucket Counts'!$P:$P, 'Bucket Counts'!$D:$D, "*" &amp; L$2 &amp; "*", 'Bucket Counts'!$A:$A, "="&amp;$A56))</f>
        <v>14127.499999999998</v>
      </c>
      <c r="M56" s="398">
        <f>L56+K56</f>
        <v>14127.499999999998</v>
      </c>
      <c r="N56" s="17">
        <f>SUMIFS(Collection!$O:$O, Collection!$B:$B, "*" &amp; N$2 &amp; "*", Collection!$A:$A, "="&amp;$A56)</f>
        <v>0</v>
      </c>
      <c r="O56" s="17">
        <f>(SUMIFS('Bucket Counts'!$P:$P, 'Bucket Counts'!$D:$D, "*" &amp; O$2 &amp; "*", 'Bucket Counts'!$A:$A, "="&amp;$A56))</f>
        <v>74258.333333333328</v>
      </c>
      <c r="P56" s="398">
        <f>O56+N56</f>
        <v>74258.333333333328</v>
      </c>
      <c r="Q56" s="17">
        <f>SUMIFS(Collection!$O:$O, Collection!$B:$B, "*" &amp; Q$2 &amp; "*", Collection!$A:$A, "="&amp;$A56)</f>
        <v>0</v>
      </c>
      <c r="R56" s="17">
        <f>(SUMIFS('Bucket Counts'!$P:$P, 'Bucket Counts'!$D:$D, "*" &amp; R$2 &amp; "*", 'Bucket Counts'!$A:$A, "="&amp;$A56))</f>
        <v>0</v>
      </c>
      <c r="S56" s="398">
        <f>R56+Q56</f>
        <v>0</v>
      </c>
      <c r="T56" s="17">
        <f>SUMIFS(Collection!$O:$O, Collection!$B:$B, "*" &amp; T$2 &amp; "*", Collection!$A:$A, "="&amp;$A56)</f>
        <v>0</v>
      </c>
      <c r="U56" s="17">
        <f>(SUMIFS('Bucket Counts'!$P:$P, 'Bucket Counts'!$D:$D, "*" &amp; U$2 &amp; "*", 'Bucket Counts'!$A:$A, "="&amp;$A56))</f>
        <v>491.11111111111109</v>
      </c>
      <c r="V56" s="398">
        <f>U56+T56</f>
        <v>491.11111111111109</v>
      </c>
      <c r="W56" s="17">
        <f>SUMIFS(Collection!$O:$O, Collection!$B:$B, "*" &amp; W$2 &amp; "*", Collection!$A:$A, "="&amp;$A56)</f>
        <v>0</v>
      </c>
      <c r="X56" s="17">
        <f>(SUMIFS('Bucket Counts'!$P:$P, 'Bucket Counts'!$D:$D, "*" &amp; X$2 &amp; "*", 'Bucket Counts'!$A:$A, "="&amp;$A56))</f>
        <v>39</v>
      </c>
      <c r="Y56" s="398">
        <f>X56+W56</f>
        <v>39</v>
      </c>
      <c r="Z56" s="17">
        <f>SUMIFS(Collection!$O:$O, Collection!$B:$B, "*" &amp; Z$2 &amp; "*", Collection!$A:$A, "="&amp;$A56)</f>
        <v>0</v>
      </c>
      <c r="AA56" s="17">
        <f>(SUMIFS('Bucket Counts'!$P:$P, 'Bucket Counts'!$D:$D, "*" &amp; AA$2 &amp; "*", 'Bucket Counts'!$A:$A, "="&amp;$A56))</f>
        <v>50100</v>
      </c>
      <c r="AB56" s="398">
        <f>AA56+Z56</f>
        <v>50100</v>
      </c>
      <c r="AC56" s="17">
        <f>SUMIFS(Collection!$O:$O, Collection!$B:$B, "*" &amp; AC$2 &amp; "*", Collection!$A:$A, "="&amp;$A56)</f>
        <v>0</v>
      </c>
      <c r="AD56" s="17">
        <f>(SUMIFS('Bucket Counts'!$P:$P, 'Bucket Counts'!$D:$D, "*" &amp; AD$2 &amp; "*", 'Bucket Counts'!$A:$A, "="&amp;$A56))</f>
        <v>23628.333333333336</v>
      </c>
      <c r="AE56" s="398">
        <f>AD56+AC56</f>
        <v>23628.333333333336</v>
      </c>
      <c r="AF56" s="17">
        <f>SUMIFS(Collection!$O:$O, Collection!$B:$B, "*" &amp; AF$2 &amp; "*", Collection!$A:$A, "="&amp;$A56)</f>
        <v>0</v>
      </c>
      <c r="AG56" s="17">
        <f>(SUMIFS('Bucket Counts'!$P:$P, 'Bucket Counts'!$D:$D, "*" &amp; AG$2 &amp; "*", 'Bucket Counts'!$A:$A, "="&amp;$A56))</f>
        <v>2128.3333333333335</v>
      </c>
      <c r="AH56" s="398">
        <f>AG56+AF56</f>
        <v>2128.3333333333335</v>
      </c>
      <c r="AI56" s="17">
        <f>SUMIFS(Collection!$O:$O, Collection!$B:$B, "*" &amp; AI$2 &amp; "*", Collection!$A:$A, "="&amp;$A56)</f>
        <v>0</v>
      </c>
      <c r="AJ56" s="17">
        <f>(SUMIFS('Bucket Counts'!$P:$P, 'Bucket Counts'!$D:$D, "*" &amp; AJ$2 &amp; "*", 'Bucket Counts'!$A:$A, "="&amp;$A56))</f>
        <v>7483.333333333333</v>
      </c>
      <c r="AK56" s="398">
        <f>AJ56+AI56</f>
        <v>7483.333333333333</v>
      </c>
      <c r="AL56" s="17">
        <f>SUMIFS(Collection!$O:$O, Collection!$B:$B, "*" &amp; AL$2 &amp; "*", Collection!$A:$A, "="&amp;$A56)</f>
        <v>0</v>
      </c>
      <c r="AM56" s="17">
        <f>(SUMIFS('Bucket Counts'!$P:$P, 'Bucket Counts'!$D:$D, "*" &amp; AM$2 &amp; "*", 'Bucket Counts'!$A:$A, "="&amp;$A56))</f>
        <v>1892.7777777777778</v>
      </c>
      <c r="AN56" s="398">
        <f>AM56+AL56</f>
        <v>1892.7777777777778</v>
      </c>
      <c r="AO56" s="17">
        <f>SUMIFS(Collection!$O:$O, Collection!$B:$B, "*" &amp; AO$2 &amp; "*", Collection!$A:$A, "="&amp;$A56)</f>
        <v>0</v>
      </c>
      <c r="AP56" s="17">
        <f>(SUMIFS('Bucket Counts'!$P:$P, 'Bucket Counts'!$D:$D, "*" &amp; AP$2 &amp; "*", 'Bucket Counts'!$A:$A, "="&amp;$A56))</f>
        <v>0</v>
      </c>
      <c r="AQ56" s="398">
        <f>AP56+AO56</f>
        <v>0</v>
      </c>
      <c r="AR56" s="17">
        <f>SUMIFS(Collection!$O:$O, Collection!$B:$B, "*" &amp; AR$2 &amp; "*", Collection!$A:$A, "="&amp;$A56)</f>
        <v>0</v>
      </c>
      <c r="AS56" s="17">
        <f>(SUMIFS('Bucket Counts'!$P:$P, 'Bucket Counts'!$D:$D, "*" &amp; AS$2 &amp; "*", 'Bucket Counts'!$A:$A, "="&amp;$A56))</f>
        <v>7969.4444444444434</v>
      </c>
      <c r="AT56" s="398">
        <f>AS56+AR56</f>
        <v>7969.4444444444434</v>
      </c>
      <c r="AU56" s="17">
        <f>SUMIFS(Collection!$O:$O, Collection!$B:$B, "*" &amp; AU$2 &amp; "*", Collection!$A:$A, "="&amp;$A56)</f>
        <v>0</v>
      </c>
      <c r="AV56" s="17">
        <f>(SUMIFS('Bucket Counts'!$P:$P, 'Bucket Counts'!$D:$D, "*" &amp; AV$2 &amp; "*", 'Bucket Counts'!$A:$A, "="&amp;$A56))</f>
        <v>3277.5</v>
      </c>
      <c r="AW56" s="398">
        <f>AV56+AU56</f>
        <v>3277.5</v>
      </c>
    </row>
    <row r="57" spans="1:49">
      <c r="A57" s="16">
        <f t="shared" si="0"/>
        <v>42927</v>
      </c>
      <c r="B57" s="397">
        <f>SUMIFS(Collection!$O:$O, Collection!$B:$B, "*" &amp; B$2 &amp; "*", Collection!$A:$A, "="&amp;$A57)</f>
        <v>0</v>
      </c>
      <c r="C57" s="118">
        <f>(SUMIFS('Bucket Counts'!$P:$P, 'Bucket Counts'!$D:$D, "*" &amp; C$2 &amp; "*", 'Bucket Counts'!$A:$A, "="&amp;$A57))</f>
        <v>0</v>
      </c>
      <c r="D57" s="398">
        <f>C56+SUM(B56:B57)</f>
        <v>155.55555555555557</v>
      </c>
      <c r="E57" s="397">
        <f>SUMIFS(Collection!$O:$O, Collection!$B:$B, "*" &amp; E$2 &amp; "*", Collection!$A:$A, "="&amp;$A57)</f>
        <v>0</v>
      </c>
      <c r="F57" s="118">
        <f>(SUMIFS('Bucket Counts'!$P:$P, 'Bucket Counts'!$D:$D, "*" &amp; F$2 &amp; "*", 'Bucket Counts'!$A:$A, "="&amp;$A57))</f>
        <v>0</v>
      </c>
      <c r="G57" s="398">
        <f>F56+SUM(E56:E57)</f>
        <v>0</v>
      </c>
      <c r="H57" s="397">
        <f>SUMIFS(Collection!$O:$O, Collection!$B:$B, "*" &amp; H$2 &amp; "*", Collection!$A:$A, "="&amp;$A57)</f>
        <v>0</v>
      </c>
      <c r="I57" s="118">
        <f>(SUMIFS('Bucket Counts'!$P:$P, 'Bucket Counts'!$D:$D, "*" &amp; I$2 &amp; "*", 'Bucket Counts'!$A:$A, "="&amp;$A57))</f>
        <v>0</v>
      </c>
      <c r="J57" s="398">
        <f>I56+SUM(H56:H57)</f>
        <v>20</v>
      </c>
      <c r="K57" s="17">
        <f>SUMIFS(Collection!$O:$O, Collection!$B:$B, "*" &amp; K$2 &amp; "*", Collection!$A:$A, "="&amp;$A57)</f>
        <v>0</v>
      </c>
      <c r="L57" s="17">
        <f>(SUMIFS('Bucket Counts'!$P:$P, 'Bucket Counts'!$D:$D, "*" &amp; L$2 &amp; "*", 'Bucket Counts'!$A:$A, "="&amp;$A57))</f>
        <v>0</v>
      </c>
      <c r="M57" s="398">
        <f>L56+SUM(K56:K57)</f>
        <v>14127.499999999998</v>
      </c>
      <c r="N57" s="17">
        <f>SUMIFS(Collection!$O:$O, Collection!$B:$B, "*" &amp; N$2 &amp; "*", Collection!$A:$A, "="&amp;$A57)</f>
        <v>0</v>
      </c>
      <c r="O57" s="17">
        <f>(SUMIFS('Bucket Counts'!$P:$P, 'Bucket Counts'!$D:$D, "*" &amp; O$2 &amp; "*", 'Bucket Counts'!$A:$A, "="&amp;$A57))</f>
        <v>0</v>
      </c>
      <c r="P57" s="398">
        <f>O56+SUM(N56:N57)</f>
        <v>74258.333333333328</v>
      </c>
      <c r="Q57" s="17">
        <f>SUMIFS(Collection!$O:$O, Collection!$B:$B, "*" &amp; Q$2 &amp; "*", Collection!$A:$A, "="&amp;$A57)</f>
        <v>0</v>
      </c>
      <c r="R57" s="17">
        <f>(SUMIFS('Bucket Counts'!$P:$P, 'Bucket Counts'!$D:$D, "*" &amp; R$2 &amp; "*", 'Bucket Counts'!$A:$A, "="&amp;$A57))</f>
        <v>0</v>
      </c>
      <c r="S57" s="398">
        <f>R56+SUM(Q56:Q57)</f>
        <v>0</v>
      </c>
      <c r="T57" s="17">
        <f>SUMIFS(Collection!$O:$O, Collection!$B:$B, "*" &amp; T$2 &amp; "*", Collection!$A:$A, "="&amp;$A57)</f>
        <v>0</v>
      </c>
      <c r="U57" s="17">
        <f>(SUMIFS('Bucket Counts'!$P:$P, 'Bucket Counts'!$D:$D, "*" &amp; U$2 &amp; "*", 'Bucket Counts'!$A:$A, "="&amp;$A57))</f>
        <v>0</v>
      </c>
      <c r="V57" s="398">
        <f>U56+SUM(T56:T57)</f>
        <v>491.11111111111109</v>
      </c>
      <c r="W57" s="17">
        <f>SUMIFS(Collection!$O:$O, Collection!$B:$B, "*" &amp; W$2 &amp; "*", Collection!$A:$A, "="&amp;$A57)</f>
        <v>0</v>
      </c>
      <c r="X57" s="17">
        <f>(SUMIFS('Bucket Counts'!$P:$P, 'Bucket Counts'!$D:$D, "*" &amp; X$2 &amp; "*", 'Bucket Counts'!$A:$A, "="&amp;$A57))</f>
        <v>0</v>
      </c>
      <c r="Y57" s="398">
        <f>X56+SUM(W56:W57)</f>
        <v>39</v>
      </c>
      <c r="Z57" s="17">
        <f>SUMIFS(Collection!$O:$O, Collection!$B:$B, "*" &amp; Z$2 &amp; "*", Collection!$A:$A, "="&amp;$A57)</f>
        <v>0</v>
      </c>
      <c r="AA57" s="17">
        <f>(SUMIFS('Bucket Counts'!$P:$P, 'Bucket Counts'!$D:$D, "*" &amp; AA$2 &amp; "*", 'Bucket Counts'!$A:$A, "="&amp;$A57))</f>
        <v>0</v>
      </c>
      <c r="AB57" s="398">
        <f>AA56+SUM(Z56:Z57)</f>
        <v>50100</v>
      </c>
      <c r="AC57" s="17">
        <f>SUMIFS(Collection!$O:$O, Collection!$B:$B, "*" &amp; AC$2 &amp; "*", Collection!$A:$A, "="&amp;$A57)</f>
        <v>0</v>
      </c>
      <c r="AD57" s="17">
        <f>(SUMIFS('Bucket Counts'!$P:$P, 'Bucket Counts'!$D:$D, "*" &amp; AD$2 &amp; "*", 'Bucket Counts'!$A:$A, "="&amp;$A57))</f>
        <v>0</v>
      </c>
      <c r="AE57" s="398">
        <f>AD56+SUM(AC56:AC57)</f>
        <v>23628.333333333336</v>
      </c>
      <c r="AF57" s="17">
        <f>SUMIFS(Collection!$O:$O, Collection!$B:$B, "*" &amp; AF$2 &amp; "*", Collection!$A:$A, "="&amp;$A57)</f>
        <v>0</v>
      </c>
      <c r="AG57" s="17">
        <f>(SUMIFS('Bucket Counts'!$P:$P, 'Bucket Counts'!$D:$D, "*" &amp; AG$2 &amp; "*", 'Bucket Counts'!$A:$A, "="&amp;$A57))</f>
        <v>0</v>
      </c>
      <c r="AH57" s="398">
        <f>AG56+SUM(AF56:AF57)</f>
        <v>2128.3333333333335</v>
      </c>
      <c r="AI57" s="17">
        <f>SUMIFS(Collection!$O:$O, Collection!$B:$B, "*" &amp; AI$2 &amp; "*", Collection!$A:$A, "="&amp;$A57)</f>
        <v>0</v>
      </c>
      <c r="AJ57" s="17">
        <f>(SUMIFS('Bucket Counts'!$P:$P, 'Bucket Counts'!$D:$D, "*" &amp; AJ$2 &amp; "*", 'Bucket Counts'!$A:$A, "="&amp;$A57))</f>
        <v>0</v>
      </c>
      <c r="AK57" s="398">
        <f>AJ56+SUM(AI56:AI57)</f>
        <v>7483.333333333333</v>
      </c>
      <c r="AL57" s="17">
        <f>SUMIFS(Collection!$O:$O, Collection!$B:$B, "*" &amp; AL$2 &amp; "*", Collection!$A:$A, "="&amp;$A57)</f>
        <v>0</v>
      </c>
      <c r="AM57" s="17">
        <f>(SUMIFS('Bucket Counts'!$P:$P, 'Bucket Counts'!$D:$D, "*" &amp; AM$2 &amp; "*", 'Bucket Counts'!$A:$A, "="&amp;$A57))</f>
        <v>0</v>
      </c>
      <c r="AN57" s="398">
        <f>AM56+SUM(AL56:AL57)</f>
        <v>1892.7777777777778</v>
      </c>
      <c r="AO57" s="17">
        <f>SUMIFS(Collection!$O:$O, Collection!$B:$B, "*" &amp; AO$2 &amp; "*", Collection!$A:$A, "="&amp;$A57)</f>
        <v>0</v>
      </c>
      <c r="AP57" s="17">
        <f>(SUMIFS('Bucket Counts'!$P:$P, 'Bucket Counts'!$D:$D, "*" &amp; AP$2 &amp; "*", 'Bucket Counts'!$A:$A, "="&amp;$A57))</f>
        <v>0</v>
      </c>
      <c r="AQ57" s="398">
        <f>AP56+SUM(AO56:AO57)</f>
        <v>0</v>
      </c>
      <c r="AR57" s="17">
        <f>SUMIFS(Collection!$O:$O, Collection!$B:$B, "*" &amp; AR$2 &amp; "*", Collection!$A:$A, "="&amp;$A57)</f>
        <v>0</v>
      </c>
      <c r="AS57" s="17">
        <f>(SUMIFS('Bucket Counts'!$P:$P, 'Bucket Counts'!$D:$D, "*" &amp; AS$2 &amp; "*", 'Bucket Counts'!$A:$A, "="&amp;$A57))</f>
        <v>0</v>
      </c>
      <c r="AT57" s="398">
        <f>AS56+SUM(AR56:AR57)</f>
        <v>7969.4444444444434</v>
      </c>
      <c r="AU57" s="17">
        <f>SUMIFS(Collection!$O:$O, Collection!$B:$B, "*" &amp; AU$2 &amp; "*", Collection!$A:$A, "="&amp;$A57)</f>
        <v>0</v>
      </c>
      <c r="AV57" s="17">
        <f>(SUMIFS('Bucket Counts'!$P:$P, 'Bucket Counts'!$D:$D, "*" &amp; AV$2 &amp; "*", 'Bucket Counts'!$A:$A, "="&amp;$A57))</f>
        <v>0</v>
      </c>
      <c r="AW57" s="398">
        <f>AV56+SUM(AU56:AU57)</f>
        <v>3277.5</v>
      </c>
    </row>
    <row r="58" spans="1:49">
      <c r="A58" s="16">
        <f t="shared" si="0"/>
        <v>42928</v>
      </c>
      <c r="B58" s="397">
        <f>SUMIFS(Collection!$O:$O, Collection!$B:$B, "*" &amp; B$2 &amp; "*", Collection!$A:$A, "="&amp;$A58)</f>
        <v>0</v>
      </c>
      <c r="C58" s="118">
        <f>(SUMIFS('Bucket Counts'!$P:$P, 'Bucket Counts'!$D:$D, "*" &amp; C$2 &amp; "*", 'Bucket Counts'!$A:$A, "="&amp;$A58))</f>
        <v>0</v>
      </c>
      <c r="D58" s="398">
        <f>C56+SUM(B56:B58)</f>
        <v>155.55555555555557</v>
      </c>
      <c r="E58" s="397">
        <f>SUMIFS(Collection!$O:$O, Collection!$B:$B, "*" &amp; E$2 &amp; "*", Collection!$A:$A, "="&amp;$A58)</f>
        <v>0</v>
      </c>
      <c r="F58" s="118">
        <f>(SUMIFS('Bucket Counts'!$P:$P, 'Bucket Counts'!$D:$D, "*" &amp; F$2 &amp; "*", 'Bucket Counts'!$A:$A, "="&amp;$A58))</f>
        <v>0</v>
      </c>
      <c r="G58" s="398">
        <f>F56+SUM(E56:E58)</f>
        <v>0</v>
      </c>
      <c r="H58" s="397">
        <f>SUMIFS(Collection!$O:$O, Collection!$B:$B, "*" &amp; H$2 &amp; "*", Collection!$A:$A, "="&amp;$A58)</f>
        <v>0</v>
      </c>
      <c r="I58" s="118">
        <f>(SUMIFS('Bucket Counts'!$P:$P, 'Bucket Counts'!$D:$D, "*" &amp; I$2 &amp; "*", 'Bucket Counts'!$A:$A, "="&amp;$A58))</f>
        <v>0</v>
      </c>
      <c r="J58" s="398">
        <f>I56+SUM(H56:H58)</f>
        <v>20</v>
      </c>
      <c r="K58" s="17">
        <f>SUMIFS(Collection!$O:$O, Collection!$B:$B, "*" &amp; K$2 &amp; "*", Collection!$A:$A, "="&amp;$A58)</f>
        <v>0</v>
      </c>
      <c r="L58" s="17">
        <f>(SUMIFS('Bucket Counts'!$P:$P, 'Bucket Counts'!$D:$D, "*" &amp; L$2 &amp; "*", 'Bucket Counts'!$A:$A, "="&amp;$A58))</f>
        <v>0</v>
      </c>
      <c r="M58" s="398">
        <f>L56+SUM(K56:K58)</f>
        <v>14127.499999999998</v>
      </c>
      <c r="N58" s="17">
        <f>SUMIFS(Collection!$O:$O, Collection!$B:$B, "*" &amp; N$2 &amp; "*", Collection!$A:$A, "="&amp;$A58)</f>
        <v>0</v>
      </c>
      <c r="O58" s="17">
        <f>(SUMIFS('Bucket Counts'!$P:$P, 'Bucket Counts'!$D:$D, "*" &amp; O$2 &amp; "*", 'Bucket Counts'!$A:$A, "="&amp;$A58))</f>
        <v>0</v>
      </c>
      <c r="P58" s="398">
        <f>O56+SUM(N56:N58)</f>
        <v>74258.333333333328</v>
      </c>
      <c r="Q58" s="17">
        <f>SUMIFS(Collection!$O:$O, Collection!$B:$B, "*" &amp; Q$2 &amp; "*", Collection!$A:$A, "="&amp;$A58)</f>
        <v>0</v>
      </c>
      <c r="R58" s="17">
        <f>(SUMIFS('Bucket Counts'!$P:$P, 'Bucket Counts'!$D:$D, "*" &amp; R$2 &amp; "*", 'Bucket Counts'!$A:$A, "="&amp;$A58))</f>
        <v>0</v>
      </c>
      <c r="S58" s="398">
        <f>R56+SUM(Q56:Q58)</f>
        <v>0</v>
      </c>
      <c r="T58" s="17">
        <f>SUMIFS(Collection!$O:$O, Collection!$B:$B, "*" &amp; T$2 &amp; "*", Collection!$A:$A, "="&amp;$A58)</f>
        <v>0</v>
      </c>
      <c r="U58" s="17">
        <f>(SUMIFS('Bucket Counts'!$P:$P, 'Bucket Counts'!$D:$D, "*" &amp; U$2 &amp; "*", 'Bucket Counts'!$A:$A, "="&amp;$A58))</f>
        <v>0</v>
      </c>
      <c r="V58" s="398">
        <f>U56+SUM(T56:T58)</f>
        <v>491.11111111111109</v>
      </c>
      <c r="W58" s="17">
        <f>SUMIFS(Collection!$O:$O, Collection!$B:$B, "*" &amp; W$2 &amp; "*", Collection!$A:$A, "="&amp;$A58)</f>
        <v>0</v>
      </c>
      <c r="X58" s="17">
        <f>(SUMIFS('Bucket Counts'!$P:$P, 'Bucket Counts'!$D:$D, "*" &amp; X$2 &amp; "*", 'Bucket Counts'!$A:$A, "="&amp;$A58))</f>
        <v>0</v>
      </c>
      <c r="Y58" s="398">
        <f>X56+SUM(W56:W58)</f>
        <v>39</v>
      </c>
      <c r="Z58" s="17">
        <f>SUMIFS(Collection!$O:$O, Collection!$B:$B, "*" &amp; Z$2 &amp; "*", Collection!$A:$A, "="&amp;$A58)</f>
        <v>0</v>
      </c>
      <c r="AA58" s="17">
        <f>(SUMIFS('Bucket Counts'!$P:$P, 'Bucket Counts'!$D:$D, "*" &amp; AA$2 &amp; "*", 'Bucket Counts'!$A:$A, "="&amp;$A58))</f>
        <v>0</v>
      </c>
      <c r="AB58" s="398">
        <f>AA56+SUM(Z56:Z58)</f>
        <v>50100</v>
      </c>
      <c r="AC58" s="17">
        <f>SUMIFS(Collection!$O:$O, Collection!$B:$B, "*" &amp; AC$2 &amp; "*", Collection!$A:$A, "="&amp;$A58)</f>
        <v>0</v>
      </c>
      <c r="AD58" s="17">
        <f>(SUMIFS('Bucket Counts'!$P:$P, 'Bucket Counts'!$D:$D, "*" &amp; AD$2 &amp; "*", 'Bucket Counts'!$A:$A, "="&amp;$A58))</f>
        <v>0</v>
      </c>
      <c r="AE58" s="398">
        <f>AD56+SUM(AC56:AC58)</f>
        <v>23628.333333333336</v>
      </c>
      <c r="AF58" s="17">
        <f>SUMIFS(Collection!$O:$O, Collection!$B:$B, "*" &amp; AF$2 &amp; "*", Collection!$A:$A, "="&amp;$A58)</f>
        <v>0</v>
      </c>
      <c r="AG58" s="17">
        <f>(SUMIFS('Bucket Counts'!$P:$P, 'Bucket Counts'!$D:$D, "*" &amp; AG$2 &amp; "*", 'Bucket Counts'!$A:$A, "="&amp;$A58))</f>
        <v>0</v>
      </c>
      <c r="AH58" s="398">
        <f>AG56+SUM(AF56:AF58)</f>
        <v>2128.3333333333335</v>
      </c>
      <c r="AI58" s="17">
        <f>SUMIFS(Collection!$O:$O, Collection!$B:$B, "*" &amp; AI$2 &amp; "*", Collection!$A:$A, "="&amp;$A58)</f>
        <v>0</v>
      </c>
      <c r="AJ58" s="17">
        <f>(SUMIFS('Bucket Counts'!$P:$P, 'Bucket Counts'!$D:$D, "*" &amp; AJ$2 &amp; "*", 'Bucket Counts'!$A:$A, "="&amp;$A58))</f>
        <v>0</v>
      </c>
      <c r="AK58" s="398">
        <f>AJ56+SUM(AI56:AI58)</f>
        <v>7483.333333333333</v>
      </c>
      <c r="AL58" s="17">
        <f>SUMIFS(Collection!$O:$O, Collection!$B:$B, "*" &amp; AL$2 &amp; "*", Collection!$A:$A, "="&amp;$A58)</f>
        <v>0</v>
      </c>
      <c r="AM58" s="17">
        <f>(SUMIFS('Bucket Counts'!$P:$P, 'Bucket Counts'!$D:$D, "*" &amp; AM$2 &amp; "*", 'Bucket Counts'!$A:$A, "="&amp;$A58))</f>
        <v>0</v>
      </c>
      <c r="AN58" s="398">
        <f>AM56+SUM(AL56:AL58)</f>
        <v>1892.7777777777778</v>
      </c>
      <c r="AO58" s="17">
        <f>SUMIFS(Collection!$O:$O, Collection!$B:$B, "*" &amp; AO$2 &amp; "*", Collection!$A:$A, "="&amp;$A58)</f>
        <v>0</v>
      </c>
      <c r="AP58" s="17">
        <f>(SUMIFS('Bucket Counts'!$P:$P, 'Bucket Counts'!$D:$D, "*" &amp; AP$2 &amp; "*", 'Bucket Counts'!$A:$A, "="&amp;$A58))</f>
        <v>0</v>
      </c>
      <c r="AQ58" s="398">
        <f>AP56+SUM(AO56:AO58)</f>
        <v>0</v>
      </c>
      <c r="AR58" s="17">
        <f>SUMIFS(Collection!$O:$O, Collection!$B:$B, "*" &amp; AR$2 &amp; "*", Collection!$A:$A, "="&amp;$A58)</f>
        <v>0</v>
      </c>
      <c r="AS58" s="17">
        <f>(SUMIFS('Bucket Counts'!$P:$P, 'Bucket Counts'!$D:$D, "*" &amp; AS$2 &amp; "*", 'Bucket Counts'!$A:$A, "="&amp;$A58))</f>
        <v>0</v>
      </c>
      <c r="AT58" s="398">
        <f>AS56+SUM(AR56:AR58)</f>
        <v>7969.4444444444434</v>
      </c>
      <c r="AU58" s="17">
        <f>SUMIFS(Collection!$O:$O, Collection!$B:$B, "*" &amp; AU$2 &amp; "*", Collection!$A:$A, "="&amp;$A58)</f>
        <v>0</v>
      </c>
      <c r="AV58" s="17">
        <f>(SUMIFS('Bucket Counts'!$P:$P, 'Bucket Counts'!$D:$D, "*" &amp; AV$2 &amp; "*", 'Bucket Counts'!$A:$A, "="&amp;$A58))</f>
        <v>0</v>
      </c>
      <c r="AW58" s="398">
        <f>AV56+SUM(AU56:AU58)</f>
        <v>3277.5</v>
      </c>
    </row>
    <row r="59" spans="1:49">
      <c r="A59" s="16">
        <f t="shared" si="0"/>
        <v>42929</v>
      </c>
      <c r="B59" s="397">
        <f>SUMIFS(Collection!$O:$O, Collection!$B:$B, "*" &amp; B$2 &amp; "*", Collection!$A:$A, "="&amp;$A59)</f>
        <v>0</v>
      </c>
      <c r="C59" s="118">
        <f>(SUMIFS('Bucket Counts'!$P:$P, 'Bucket Counts'!$D:$D, "*" &amp; C$2 &amp; "*", 'Bucket Counts'!$A:$A, "="&amp;$A59))</f>
        <v>46</v>
      </c>
      <c r="D59" s="398">
        <f>C59+B59</f>
        <v>46</v>
      </c>
      <c r="E59" s="397">
        <f>SUMIFS(Collection!$O:$O, Collection!$B:$B, "*" &amp; E$2 &amp; "*", Collection!$A:$A, "="&amp;$A59)</f>
        <v>0</v>
      </c>
      <c r="F59" s="118">
        <f>(SUMIFS('Bucket Counts'!$P:$P, 'Bucket Counts'!$D:$D, "*" &amp; F$2 &amp; "*", 'Bucket Counts'!$A:$A, "="&amp;$A59))</f>
        <v>0</v>
      </c>
      <c r="G59" s="398">
        <f>F59+E59</f>
        <v>0</v>
      </c>
      <c r="H59" s="397">
        <f>SUMIFS(Collection!$O:$O, Collection!$B:$B, "*" &amp; H$2 &amp; "*", Collection!$A:$A, "="&amp;$A59)</f>
        <v>0</v>
      </c>
      <c r="I59" s="118">
        <f>(SUMIFS('Bucket Counts'!$P:$P, 'Bucket Counts'!$D:$D, "*" &amp; I$2 &amp; "*", 'Bucket Counts'!$A:$A, "="&amp;$A59))</f>
        <v>0</v>
      </c>
      <c r="J59" s="398">
        <f>I59+H59</f>
        <v>0</v>
      </c>
      <c r="K59" s="17">
        <f>SUMIFS(Collection!$O:$O, Collection!$B:$B, "*" &amp; K$2 &amp; "*", Collection!$A:$A, "="&amp;$A59)</f>
        <v>0</v>
      </c>
      <c r="L59" s="17">
        <f>(SUMIFS('Bucket Counts'!$P:$P, 'Bucket Counts'!$D:$D, "*" &amp; L$2 &amp; "*", 'Bucket Counts'!$A:$A, "="&amp;$A59))</f>
        <v>704.44444444444457</v>
      </c>
      <c r="M59" s="398">
        <f>L59+K59</f>
        <v>704.44444444444457</v>
      </c>
      <c r="N59" s="17">
        <f>SUMIFS(Collection!$O:$O, Collection!$B:$B, "*" &amp; N$2 &amp; "*", Collection!$A:$A, "="&amp;$A59)</f>
        <v>0</v>
      </c>
      <c r="O59" s="17">
        <f>(SUMIFS('Bucket Counts'!$P:$P, 'Bucket Counts'!$D:$D, "*" &amp; O$2 &amp; "*", 'Bucket Counts'!$A:$A, "="&amp;$A59))</f>
        <v>45880.555555555555</v>
      </c>
      <c r="P59" s="398">
        <f>O59+N59</f>
        <v>45880.555555555555</v>
      </c>
      <c r="Q59" s="17">
        <f>SUMIFS(Collection!$O:$O, Collection!$B:$B, "*" &amp; Q$2 &amp; "*", Collection!$A:$A, "="&amp;$A59)</f>
        <v>0</v>
      </c>
      <c r="R59" s="17">
        <f>(SUMIFS('Bucket Counts'!$P:$P, 'Bucket Counts'!$D:$D, "*" &amp; R$2 &amp; "*", 'Bucket Counts'!$A:$A, "="&amp;$A59))</f>
        <v>0</v>
      </c>
      <c r="S59" s="398">
        <f>R59+Q59</f>
        <v>0</v>
      </c>
      <c r="T59" s="17">
        <f>SUMIFS(Collection!$O:$O, Collection!$B:$B, "*" &amp; T$2 &amp; "*", Collection!$A:$A, "="&amp;$A59)</f>
        <v>0</v>
      </c>
      <c r="U59" s="17">
        <f>(SUMIFS('Bucket Counts'!$P:$P, 'Bucket Counts'!$D:$D, "*" &amp; U$2 &amp; "*", 'Bucket Counts'!$A:$A, "="&amp;$A59))</f>
        <v>208.88888888888889</v>
      </c>
      <c r="V59" s="398">
        <f>U59+T59</f>
        <v>208.88888888888889</v>
      </c>
      <c r="W59" s="17">
        <f>SUMIFS(Collection!$O:$O, Collection!$B:$B, "*" &amp; W$2 &amp; "*", Collection!$A:$A, "="&amp;$A59)</f>
        <v>0</v>
      </c>
      <c r="X59" s="17">
        <f>(SUMIFS('Bucket Counts'!$P:$P, 'Bucket Counts'!$D:$D, "*" &amp; X$2 &amp; "*", 'Bucket Counts'!$A:$A, "="&amp;$A59))</f>
        <v>0</v>
      </c>
      <c r="Y59" s="398">
        <f>X59+W59</f>
        <v>0</v>
      </c>
      <c r="Z59" s="17">
        <f>SUMIFS(Collection!$O:$O, Collection!$B:$B, "*" &amp; Z$2 &amp; "*", Collection!$A:$A, "="&amp;$A59)</f>
        <v>0</v>
      </c>
      <c r="AA59" s="17">
        <f>(SUMIFS('Bucket Counts'!$P:$P, 'Bucket Counts'!$D:$D, "*" &amp; AA$2 &amp; "*", 'Bucket Counts'!$A:$A, "="&amp;$A59))</f>
        <v>16531.666666666668</v>
      </c>
      <c r="AB59" s="398">
        <f>AA59+Z59</f>
        <v>16531.666666666668</v>
      </c>
      <c r="AC59" s="17">
        <f>SUMIFS(Collection!$O:$O, Collection!$B:$B, "*" &amp; AC$2 &amp; "*", Collection!$A:$A, "="&amp;$A59)</f>
        <v>0</v>
      </c>
      <c r="AD59" s="17">
        <f>(SUMIFS('Bucket Counts'!$P:$P, 'Bucket Counts'!$D:$D, "*" &amp; AD$2 &amp; "*", 'Bucket Counts'!$A:$A, "="&amp;$A59))</f>
        <v>10900.000000000002</v>
      </c>
      <c r="AE59" s="398">
        <f>AD59+AC59</f>
        <v>10900.000000000002</v>
      </c>
      <c r="AF59" s="17">
        <f>SUMIFS(Collection!$O:$O, Collection!$B:$B, "*" &amp; AF$2 &amp; "*", Collection!$A:$A, "="&amp;$A59)</f>
        <v>0</v>
      </c>
      <c r="AG59" s="17">
        <f>(SUMIFS('Bucket Counts'!$P:$P, 'Bucket Counts'!$D:$D, "*" &amp; AG$2 &amp; "*", 'Bucket Counts'!$A:$A, "="&amp;$A59))</f>
        <v>760.83333333333337</v>
      </c>
      <c r="AH59" s="398">
        <f>AG59+AF59</f>
        <v>760.83333333333337</v>
      </c>
      <c r="AI59" s="17">
        <f>SUMIFS(Collection!$O:$O, Collection!$B:$B, "*" &amp; AI$2 &amp; "*", Collection!$A:$A, "="&amp;$A59)</f>
        <v>0</v>
      </c>
      <c r="AJ59" s="17">
        <f>(SUMIFS('Bucket Counts'!$P:$P, 'Bucket Counts'!$D:$D, "*" &amp; AJ$2 &amp; "*", 'Bucket Counts'!$A:$A, "="&amp;$A59))</f>
        <v>4795</v>
      </c>
      <c r="AK59" s="398">
        <f>AJ59+AI59</f>
        <v>4795</v>
      </c>
      <c r="AL59" s="17">
        <f>SUMIFS(Collection!$O:$O, Collection!$B:$B, "*" &amp; AL$2 &amp; "*", Collection!$A:$A, "="&amp;$A59)</f>
        <v>0</v>
      </c>
      <c r="AM59" s="17">
        <f>(SUMIFS('Bucket Counts'!$P:$P, 'Bucket Counts'!$D:$D, "*" &amp; AM$2 &amp; "*", 'Bucket Counts'!$A:$A, "="&amp;$A59))</f>
        <v>371.66666666666669</v>
      </c>
      <c r="AN59" s="398">
        <f>AM59+AL59</f>
        <v>371.66666666666669</v>
      </c>
      <c r="AO59" s="17">
        <f>SUMIFS(Collection!$O:$O, Collection!$B:$B, "*" &amp; AO$2 &amp; "*", Collection!$A:$A, "="&amp;$A59)</f>
        <v>0</v>
      </c>
      <c r="AP59" s="17">
        <f>(SUMIFS('Bucket Counts'!$P:$P, 'Bucket Counts'!$D:$D, "*" &amp; AP$2 &amp; "*", 'Bucket Counts'!$A:$A, "="&amp;$A59))</f>
        <v>0</v>
      </c>
      <c r="AQ59" s="398">
        <f>AP59+AO59</f>
        <v>0</v>
      </c>
      <c r="AR59" s="17">
        <f>SUMIFS(Collection!$O:$O, Collection!$B:$B, "*" &amp; AR$2 &amp; "*", Collection!$A:$A, "="&amp;$A59)</f>
        <v>0</v>
      </c>
      <c r="AS59" s="17">
        <f>(SUMIFS('Bucket Counts'!$P:$P, 'Bucket Counts'!$D:$D, "*" &amp; AS$2 &amp; "*", 'Bucket Counts'!$A:$A, "="&amp;$A59))</f>
        <v>2829.166666666667</v>
      </c>
      <c r="AT59" s="398">
        <f>AS59+AR59</f>
        <v>2829.166666666667</v>
      </c>
      <c r="AU59" s="17">
        <f>SUMIFS(Collection!$O:$O, Collection!$B:$B, "*" &amp; AU$2 &amp; "*", Collection!$A:$A, "="&amp;$A59)</f>
        <v>0</v>
      </c>
      <c r="AV59" s="17">
        <f>(SUMIFS('Bucket Counts'!$P:$P, 'Bucket Counts'!$D:$D, "*" &amp; AV$2 &amp; "*", 'Bucket Counts'!$A:$A, "="&amp;$A59))</f>
        <v>401.11111111111109</v>
      </c>
      <c r="AW59" s="398">
        <f>AV59+AU59</f>
        <v>401.11111111111109</v>
      </c>
    </row>
    <row r="60" spans="1:49">
      <c r="A60" s="16">
        <f t="shared" si="0"/>
        <v>42930</v>
      </c>
      <c r="B60" s="397">
        <f>SUMIFS(Collection!$O:$O, Collection!$B:$B, "*" &amp; B$2 &amp; "*", Collection!$A:$A, "="&amp;$A60)</f>
        <v>0</v>
      </c>
      <c r="C60" s="118">
        <f>(SUMIFS('Bucket Counts'!$P:$P, 'Bucket Counts'!$D:$D, "*" &amp; C$2 &amp; "*", 'Bucket Counts'!$A:$A, "="&amp;$A60))</f>
        <v>0</v>
      </c>
      <c r="D60" s="398">
        <f>C59+SUM(B59:B60)</f>
        <v>46</v>
      </c>
      <c r="E60" s="397">
        <f>SUMIFS(Collection!$O:$O, Collection!$B:$B, "*" &amp; E$2 &amp; "*", Collection!$A:$A, "="&amp;$A60)</f>
        <v>0</v>
      </c>
      <c r="F60" s="118">
        <f>(SUMIFS('Bucket Counts'!$P:$P, 'Bucket Counts'!$D:$D, "*" &amp; F$2 &amp; "*", 'Bucket Counts'!$A:$A, "="&amp;$A60))</f>
        <v>0</v>
      </c>
      <c r="G60" s="398">
        <f>F59+SUM(E59:E60)</f>
        <v>0</v>
      </c>
      <c r="H60" s="397">
        <f>SUMIFS(Collection!$O:$O, Collection!$B:$B, "*" &amp; H$2 &amp; "*", Collection!$A:$A, "="&amp;$A60)</f>
        <v>0</v>
      </c>
      <c r="I60" s="118">
        <f>(SUMIFS('Bucket Counts'!$P:$P, 'Bucket Counts'!$D:$D, "*" &amp; I$2 &amp; "*", 'Bucket Counts'!$A:$A, "="&amp;$A60))</f>
        <v>0</v>
      </c>
      <c r="J60" s="398">
        <f>I59+SUM(H59:H60)</f>
        <v>0</v>
      </c>
      <c r="K60" s="17">
        <f>SUMIFS(Collection!$O:$O, Collection!$B:$B, "*" &amp; K$2 &amp; "*", Collection!$A:$A, "="&amp;$A60)</f>
        <v>0</v>
      </c>
      <c r="L60" s="17">
        <f>(SUMIFS('Bucket Counts'!$P:$P, 'Bucket Counts'!$D:$D, "*" &amp; L$2 &amp; "*", 'Bucket Counts'!$A:$A, "="&amp;$A60))</f>
        <v>0</v>
      </c>
      <c r="M60" s="398">
        <f>L59+SUM(K59:K60)</f>
        <v>704.44444444444457</v>
      </c>
      <c r="N60" s="17">
        <f>SUMIFS(Collection!$O:$O, Collection!$B:$B, "*" &amp; N$2 &amp; "*", Collection!$A:$A, "="&amp;$A60)</f>
        <v>0</v>
      </c>
      <c r="O60" s="17">
        <f>(SUMIFS('Bucket Counts'!$P:$P, 'Bucket Counts'!$D:$D, "*" &amp; O$2 &amp; "*", 'Bucket Counts'!$A:$A, "="&amp;$A60))</f>
        <v>0</v>
      </c>
      <c r="P60" s="398">
        <f>O59+SUM(N59:N60)</f>
        <v>45880.555555555555</v>
      </c>
      <c r="Q60" s="17">
        <f>SUMIFS(Collection!$O:$O, Collection!$B:$B, "*" &amp; Q$2 &amp; "*", Collection!$A:$A, "="&amp;$A60)</f>
        <v>0</v>
      </c>
      <c r="R60" s="17">
        <f>(SUMIFS('Bucket Counts'!$P:$P, 'Bucket Counts'!$D:$D, "*" &amp; R$2 &amp; "*", 'Bucket Counts'!$A:$A, "="&amp;$A60))</f>
        <v>0</v>
      </c>
      <c r="S60" s="398">
        <f>R59+SUM(Q59:Q60)</f>
        <v>0</v>
      </c>
      <c r="T60" s="17">
        <f>SUMIFS(Collection!$O:$O, Collection!$B:$B, "*" &amp; T$2 &amp; "*", Collection!$A:$A, "="&amp;$A60)</f>
        <v>0</v>
      </c>
      <c r="U60" s="17">
        <f>(SUMIFS('Bucket Counts'!$P:$P, 'Bucket Counts'!$D:$D, "*" &amp; U$2 &amp; "*", 'Bucket Counts'!$A:$A, "="&amp;$A60))</f>
        <v>0</v>
      </c>
      <c r="V60" s="398">
        <f>U59+SUM(T59:T60)</f>
        <v>208.88888888888889</v>
      </c>
      <c r="W60" s="17">
        <f>SUMIFS(Collection!$O:$O, Collection!$B:$B, "*" &amp; W$2 &amp; "*", Collection!$A:$A, "="&amp;$A60)</f>
        <v>0</v>
      </c>
      <c r="X60" s="17">
        <f>(SUMIFS('Bucket Counts'!$P:$P, 'Bucket Counts'!$D:$D, "*" &amp; X$2 &amp; "*", 'Bucket Counts'!$A:$A, "="&amp;$A60))</f>
        <v>0</v>
      </c>
      <c r="Y60" s="398">
        <f>X59+SUM(W59:W60)</f>
        <v>0</v>
      </c>
      <c r="Z60" s="17">
        <f>SUMIFS(Collection!$O:$O, Collection!$B:$B, "*" &amp; Z$2 &amp; "*", Collection!$A:$A, "="&amp;$A60)</f>
        <v>0</v>
      </c>
      <c r="AA60" s="17">
        <f>(SUMIFS('Bucket Counts'!$P:$P, 'Bucket Counts'!$D:$D, "*" &amp; AA$2 &amp; "*", 'Bucket Counts'!$A:$A, "="&amp;$A60))</f>
        <v>0</v>
      </c>
      <c r="AB60" s="398">
        <f>AA59+SUM(Z59:Z60)</f>
        <v>16531.666666666668</v>
      </c>
      <c r="AC60" s="17">
        <f>SUMIFS(Collection!$O:$O, Collection!$B:$B, "*" &amp; AC$2 &amp; "*", Collection!$A:$A, "="&amp;$A60)</f>
        <v>0</v>
      </c>
      <c r="AD60" s="17">
        <f>(SUMIFS('Bucket Counts'!$P:$P, 'Bucket Counts'!$D:$D, "*" &amp; AD$2 &amp; "*", 'Bucket Counts'!$A:$A, "="&amp;$A60))</f>
        <v>0</v>
      </c>
      <c r="AE60" s="398">
        <f>AD59+SUM(AC59:AC60)</f>
        <v>10900.000000000002</v>
      </c>
      <c r="AF60" s="17">
        <f>SUMIFS(Collection!$O:$O, Collection!$B:$B, "*" &amp; AF$2 &amp; "*", Collection!$A:$A, "="&amp;$A60)</f>
        <v>0</v>
      </c>
      <c r="AG60" s="17">
        <f>(SUMIFS('Bucket Counts'!$P:$P, 'Bucket Counts'!$D:$D, "*" &amp; AG$2 &amp; "*", 'Bucket Counts'!$A:$A, "="&amp;$A60))</f>
        <v>0</v>
      </c>
      <c r="AH60" s="398">
        <f>AG59+SUM(AF59:AF60)</f>
        <v>760.83333333333337</v>
      </c>
      <c r="AI60" s="17">
        <f>SUMIFS(Collection!$O:$O, Collection!$B:$B, "*" &amp; AI$2 &amp; "*", Collection!$A:$A, "="&amp;$A60)</f>
        <v>0</v>
      </c>
      <c r="AJ60" s="17">
        <f>(SUMIFS('Bucket Counts'!$P:$P, 'Bucket Counts'!$D:$D, "*" &amp; AJ$2 &amp; "*", 'Bucket Counts'!$A:$A, "="&amp;$A60))</f>
        <v>0</v>
      </c>
      <c r="AK60" s="398">
        <f>AJ59+SUM(AI59:AI60)</f>
        <v>4795</v>
      </c>
      <c r="AL60" s="17">
        <f>SUMIFS(Collection!$O:$O, Collection!$B:$B, "*" &amp; AL$2 &amp; "*", Collection!$A:$A, "="&amp;$A60)</f>
        <v>0</v>
      </c>
      <c r="AM60" s="17">
        <f>(SUMIFS('Bucket Counts'!$P:$P, 'Bucket Counts'!$D:$D, "*" &amp; AM$2 &amp; "*", 'Bucket Counts'!$A:$A, "="&amp;$A60))</f>
        <v>0</v>
      </c>
      <c r="AN60" s="398">
        <f>AM59+SUM(AL59:AL60)</f>
        <v>371.66666666666669</v>
      </c>
      <c r="AO60" s="17">
        <f>SUMIFS(Collection!$O:$O, Collection!$B:$B, "*" &amp; AO$2 &amp; "*", Collection!$A:$A, "="&amp;$A60)</f>
        <v>0</v>
      </c>
      <c r="AP60" s="17">
        <f>(SUMIFS('Bucket Counts'!$P:$P, 'Bucket Counts'!$D:$D, "*" &amp; AP$2 &amp; "*", 'Bucket Counts'!$A:$A, "="&amp;$A60))</f>
        <v>0</v>
      </c>
      <c r="AQ60" s="398">
        <f>AP59+SUM(AO59:AO60)</f>
        <v>0</v>
      </c>
      <c r="AR60" s="17">
        <f>SUMIFS(Collection!$O:$O, Collection!$B:$B, "*" &amp; AR$2 &amp; "*", Collection!$A:$A, "="&amp;$A60)</f>
        <v>0</v>
      </c>
      <c r="AS60" s="17">
        <f>(SUMIFS('Bucket Counts'!$P:$P, 'Bucket Counts'!$D:$D, "*" &amp; AS$2 &amp; "*", 'Bucket Counts'!$A:$A, "="&amp;$A60))</f>
        <v>0</v>
      </c>
      <c r="AT60" s="398">
        <f>AS59+SUM(AR59:AR60)</f>
        <v>2829.166666666667</v>
      </c>
      <c r="AU60" s="17">
        <f>SUMIFS(Collection!$O:$O, Collection!$B:$B, "*" &amp; AU$2 &amp; "*", Collection!$A:$A, "="&amp;$A60)</f>
        <v>0</v>
      </c>
      <c r="AV60" s="17">
        <f>(SUMIFS('Bucket Counts'!$P:$P, 'Bucket Counts'!$D:$D, "*" &amp; AV$2 &amp; "*", 'Bucket Counts'!$A:$A, "="&amp;$A60))</f>
        <v>0</v>
      </c>
      <c r="AW60" s="398">
        <f>AV59+SUM(AU59:AU60)</f>
        <v>401.11111111111109</v>
      </c>
    </row>
    <row r="61" spans="1:49">
      <c r="A61" s="16">
        <f t="shared" si="0"/>
        <v>42931</v>
      </c>
      <c r="B61" s="397">
        <f>SUMIFS(Collection!$O:$O, Collection!$B:$B, "*" &amp; B$2 &amp; "*", Collection!$A:$A, "="&amp;$A61)</f>
        <v>0</v>
      </c>
      <c r="C61" s="118">
        <f>(SUMIFS('Bucket Counts'!$P:$P, 'Bucket Counts'!$D:$D, "*" &amp; C$2 &amp; "*", 'Bucket Counts'!$A:$A, "="&amp;$A61))</f>
        <v>0</v>
      </c>
      <c r="D61" s="398">
        <f>C59+SUM(B59:B61)</f>
        <v>46</v>
      </c>
      <c r="E61" s="397">
        <f>SUMIFS(Collection!$O:$O, Collection!$B:$B, "*" &amp; E$2 &amp; "*", Collection!$A:$A, "="&amp;$A61)</f>
        <v>0</v>
      </c>
      <c r="F61" s="118">
        <f>(SUMIFS('Bucket Counts'!$P:$P, 'Bucket Counts'!$D:$D, "*" &amp; F$2 &amp; "*", 'Bucket Counts'!$A:$A, "="&amp;$A61))</f>
        <v>0</v>
      </c>
      <c r="G61" s="398">
        <f>F59+SUM(E59:E61)</f>
        <v>0</v>
      </c>
      <c r="H61" s="397">
        <f>SUMIFS(Collection!$O:$O, Collection!$B:$B, "*" &amp; H$2 &amp; "*", Collection!$A:$A, "="&amp;$A61)</f>
        <v>0</v>
      </c>
      <c r="I61" s="118">
        <f>(SUMIFS('Bucket Counts'!$P:$P, 'Bucket Counts'!$D:$D, "*" &amp; I$2 &amp; "*", 'Bucket Counts'!$A:$A, "="&amp;$A61))</f>
        <v>0</v>
      </c>
      <c r="J61" s="398">
        <f>I59+SUM(H59:H61)</f>
        <v>0</v>
      </c>
      <c r="K61" s="17">
        <f>SUMIFS(Collection!$O:$O, Collection!$B:$B, "*" &amp; K$2 &amp; "*", Collection!$A:$A, "="&amp;$A61)</f>
        <v>0</v>
      </c>
      <c r="L61" s="17">
        <f>(SUMIFS('Bucket Counts'!$P:$P, 'Bucket Counts'!$D:$D, "*" &amp; L$2 &amp; "*", 'Bucket Counts'!$A:$A, "="&amp;$A61))</f>
        <v>0</v>
      </c>
      <c r="M61" s="398">
        <f>L59+SUM(K59:K61)</f>
        <v>704.44444444444457</v>
      </c>
      <c r="N61" s="17">
        <f>SUMIFS(Collection!$O:$O, Collection!$B:$B, "*" &amp; N$2 &amp; "*", Collection!$A:$A, "="&amp;$A61)</f>
        <v>0</v>
      </c>
      <c r="O61" s="17">
        <f>(SUMIFS('Bucket Counts'!$P:$P, 'Bucket Counts'!$D:$D, "*" &amp; O$2 &amp; "*", 'Bucket Counts'!$A:$A, "="&amp;$A61))</f>
        <v>0</v>
      </c>
      <c r="P61" s="398">
        <f>O59+SUM(N59:N61)</f>
        <v>45880.555555555555</v>
      </c>
      <c r="Q61" s="17">
        <f>SUMIFS(Collection!$O:$O, Collection!$B:$B, "*" &amp; Q$2 &amp; "*", Collection!$A:$A, "="&amp;$A61)</f>
        <v>0</v>
      </c>
      <c r="R61" s="17">
        <f>(SUMIFS('Bucket Counts'!$P:$P, 'Bucket Counts'!$D:$D, "*" &amp; R$2 &amp; "*", 'Bucket Counts'!$A:$A, "="&amp;$A61))</f>
        <v>0</v>
      </c>
      <c r="S61" s="398">
        <f>R59+SUM(Q59:Q61)</f>
        <v>0</v>
      </c>
      <c r="T61" s="17">
        <f>SUMIFS(Collection!$O:$O, Collection!$B:$B, "*" &amp; T$2 &amp; "*", Collection!$A:$A, "="&amp;$A61)</f>
        <v>0</v>
      </c>
      <c r="U61" s="17">
        <f>(SUMIFS('Bucket Counts'!$P:$P, 'Bucket Counts'!$D:$D, "*" &amp; U$2 &amp; "*", 'Bucket Counts'!$A:$A, "="&amp;$A61))</f>
        <v>0</v>
      </c>
      <c r="V61" s="398">
        <f>U59+SUM(T59:T61)</f>
        <v>208.88888888888889</v>
      </c>
      <c r="W61" s="17">
        <f>SUMIFS(Collection!$O:$O, Collection!$B:$B, "*" &amp; W$2 &amp; "*", Collection!$A:$A, "="&amp;$A61)</f>
        <v>0</v>
      </c>
      <c r="X61" s="17">
        <f>(SUMIFS('Bucket Counts'!$P:$P, 'Bucket Counts'!$D:$D, "*" &amp; X$2 &amp; "*", 'Bucket Counts'!$A:$A, "="&amp;$A61))</f>
        <v>0</v>
      </c>
      <c r="Y61" s="398">
        <f>X59+SUM(W59:W61)</f>
        <v>0</v>
      </c>
      <c r="Z61" s="17">
        <f>SUMIFS(Collection!$O:$O, Collection!$B:$B, "*" &amp; Z$2 &amp; "*", Collection!$A:$A, "="&amp;$A61)</f>
        <v>0</v>
      </c>
      <c r="AA61" s="17">
        <f>(SUMIFS('Bucket Counts'!$P:$P, 'Bucket Counts'!$D:$D, "*" &amp; AA$2 &amp; "*", 'Bucket Counts'!$A:$A, "="&amp;$A61))</f>
        <v>0</v>
      </c>
      <c r="AB61" s="398">
        <f>AA59+SUM(Z59:Z61)</f>
        <v>16531.666666666668</v>
      </c>
      <c r="AC61" s="17">
        <f>SUMIFS(Collection!$O:$O, Collection!$B:$B, "*" &amp; AC$2 &amp; "*", Collection!$A:$A, "="&amp;$A61)</f>
        <v>0</v>
      </c>
      <c r="AD61" s="17">
        <f>(SUMIFS('Bucket Counts'!$P:$P, 'Bucket Counts'!$D:$D, "*" &amp; AD$2 &amp; "*", 'Bucket Counts'!$A:$A, "="&amp;$A61))</f>
        <v>0</v>
      </c>
      <c r="AE61" s="398">
        <f>AD59+SUM(AC59:AC61)</f>
        <v>10900.000000000002</v>
      </c>
      <c r="AF61" s="17">
        <f>SUMIFS(Collection!$O:$O, Collection!$B:$B, "*" &amp; AF$2 &amp; "*", Collection!$A:$A, "="&amp;$A61)</f>
        <v>0</v>
      </c>
      <c r="AG61" s="17">
        <f>(SUMIFS('Bucket Counts'!$P:$P, 'Bucket Counts'!$D:$D, "*" &amp; AG$2 &amp; "*", 'Bucket Counts'!$A:$A, "="&amp;$A61))</f>
        <v>0</v>
      </c>
      <c r="AH61" s="398">
        <f>AG59+SUM(AF59:AF61)</f>
        <v>760.83333333333337</v>
      </c>
      <c r="AI61" s="17">
        <f>SUMIFS(Collection!$O:$O, Collection!$B:$B, "*" &amp; AI$2 &amp; "*", Collection!$A:$A, "="&amp;$A61)</f>
        <v>0</v>
      </c>
      <c r="AJ61" s="17">
        <f>(SUMIFS('Bucket Counts'!$P:$P, 'Bucket Counts'!$D:$D, "*" &amp; AJ$2 &amp; "*", 'Bucket Counts'!$A:$A, "="&amp;$A61))</f>
        <v>0</v>
      </c>
      <c r="AK61" s="398">
        <f>AJ59+SUM(AI59:AI61)</f>
        <v>4795</v>
      </c>
      <c r="AL61" s="17">
        <f>SUMIFS(Collection!$O:$O, Collection!$B:$B, "*" &amp; AL$2 &amp; "*", Collection!$A:$A, "="&amp;$A61)</f>
        <v>0</v>
      </c>
      <c r="AM61" s="17">
        <f>(SUMIFS('Bucket Counts'!$P:$P, 'Bucket Counts'!$D:$D, "*" &amp; AM$2 &amp; "*", 'Bucket Counts'!$A:$A, "="&amp;$A61))</f>
        <v>0</v>
      </c>
      <c r="AN61" s="398">
        <f>AM59+SUM(AL59:AL61)</f>
        <v>371.66666666666669</v>
      </c>
      <c r="AO61" s="17">
        <f>SUMIFS(Collection!$O:$O, Collection!$B:$B, "*" &amp; AO$2 &amp; "*", Collection!$A:$A, "="&amp;$A61)</f>
        <v>0</v>
      </c>
      <c r="AP61" s="17">
        <f>(SUMIFS('Bucket Counts'!$P:$P, 'Bucket Counts'!$D:$D, "*" &amp; AP$2 &amp; "*", 'Bucket Counts'!$A:$A, "="&amp;$A61))</f>
        <v>0</v>
      </c>
      <c r="AQ61" s="398">
        <f>AP59+SUM(AO59:AO61)</f>
        <v>0</v>
      </c>
      <c r="AR61" s="17">
        <f>SUMIFS(Collection!$O:$O, Collection!$B:$B, "*" &amp; AR$2 &amp; "*", Collection!$A:$A, "="&amp;$A61)</f>
        <v>0</v>
      </c>
      <c r="AS61" s="17">
        <f>(SUMIFS('Bucket Counts'!$P:$P, 'Bucket Counts'!$D:$D, "*" &amp; AS$2 &amp; "*", 'Bucket Counts'!$A:$A, "="&amp;$A61))</f>
        <v>0</v>
      </c>
      <c r="AT61" s="398">
        <f>AS59+SUM(AR59:AR61)</f>
        <v>2829.166666666667</v>
      </c>
      <c r="AU61" s="17">
        <f>SUMIFS(Collection!$O:$O, Collection!$B:$B, "*" &amp; AU$2 &amp; "*", Collection!$A:$A, "="&amp;$A61)</f>
        <v>0</v>
      </c>
      <c r="AV61" s="17">
        <f>(SUMIFS('Bucket Counts'!$P:$P, 'Bucket Counts'!$D:$D, "*" &amp; AV$2 &amp; "*", 'Bucket Counts'!$A:$A, "="&amp;$A61))</f>
        <v>0</v>
      </c>
      <c r="AW61" s="398">
        <f>AV59+SUM(AU59:AU61)</f>
        <v>401.11111111111109</v>
      </c>
    </row>
    <row r="62" spans="1:49">
      <c r="A62" s="16">
        <f t="shared" si="0"/>
        <v>42932</v>
      </c>
      <c r="B62" s="397">
        <f>SUMIFS(Collection!$O:$O, Collection!$B:$B, "*" &amp; B$2 &amp; "*", Collection!$A:$A, "="&amp;$A62)</f>
        <v>0</v>
      </c>
      <c r="C62" s="118">
        <f>(SUMIFS('Bucket Counts'!$P:$P, 'Bucket Counts'!$D:$D, "*" &amp; C$2 &amp; "*", 'Bucket Counts'!$A:$A, "="&amp;$A62))</f>
        <v>0</v>
      </c>
      <c r="D62" s="398">
        <f>C59+SUM(B59:B62)</f>
        <v>46</v>
      </c>
      <c r="E62" s="397">
        <f>SUMIFS(Collection!$O:$O, Collection!$B:$B, "*" &amp; E$2 &amp; "*", Collection!$A:$A, "="&amp;$A62)</f>
        <v>0</v>
      </c>
      <c r="F62" s="118">
        <f>(SUMIFS('Bucket Counts'!$P:$P, 'Bucket Counts'!$D:$D, "*" &amp; F$2 &amp; "*", 'Bucket Counts'!$A:$A, "="&amp;$A62))</f>
        <v>0</v>
      </c>
      <c r="G62" s="398">
        <f>F59+SUM(E59:E62)</f>
        <v>0</v>
      </c>
      <c r="H62" s="397">
        <f>SUMIFS(Collection!$O:$O, Collection!$B:$B, "*" &amp; H$2 &amp; "*", Collection!$A:$A, "="&amp;$A62)</f>
        <v>0</v>
      </c>
      <c r="I62" s="118">
        <f>(SUMIFS('Bucket Counts'!$P:$P, 'Bucket Counts'!$D:$D, "*" &amp; I$2 &amp; "*", 'Bucket Counts'!$A:$A, "="&amp;$A62))</f>
        <v>0</v>
      </c>
      <c r="J62" s="398">
        <f>I59+SUM(H59:H62)</f>
        <v>0</v>
      </c>
      <c r="K62" s="17">
        <f>SUMIFS(Collection!$O:$O, Collection!$B:$B, "*" &amp; K$2 &amp; "*", Collection!$A:$A, "="&amp;$A62)</f>
        <v>0</v>
      </c>
      <c r="L62" s="17">
        <f>(SUMIFS('Bucket Counts'!$P:$P, 'Bucket Counts'!$D:$D, "*" &amp; L$2 &amp; "*", 'Bucket Counts'!$A:$A, "="&amp;$A62))</f>
        <v>0</v>
      </c>
      <c r="M62" s="398">
        <f>L59+SUM(K59:K62)</f>
        <v>704.44444444444457</v>
      </c>
      <c r="N62" s="17">
        <f>SUMIFS(Collection!$O:$O, Collection!$B:$B, "*" &amp; N$2 &amp; "*", Collection!$A:$A, "="&amp;$A62)</f>
        <v>0</v>
      </c>
      <c r="O62" s="17">
        <f>(SUMIFS('Bucket Counts'!$P:$P, 'Bucket Counts'!$D:$D, "*" &amp; O$2 &amp; "*", 'Bucket Counts'!$A:$A, "="&amp;$A62))</f>
        <v>0</v>
      </c>
      <c r="P62" s="398">
        <f>O59+SUM(N59:N62)</f>
        <v>45880.555555555555</v>
      </c>
      <c r="Q62" s="17">
        <f>SUMIFS(Collection!$O:$O, Collection!$B:$B, "*" &amp; Q$2 &amp; "*", Collection!$A:$A, "="&amp;$A62)</f>
        <v>0</v>
      </c>
      <c r="R62" s="17">
        <f>(SUMIFS('Bucket Counts'!$P:$P, 'Bucket Counts'!$D:$D, "*" &amp; R$2 &amp; "*", 'Bucket Counts'!$A:$A, "="&amp;$A62))</f>
        <v>0</v>
      </c>
      <c r="S62" s="398">
        <f>R59+SUM(Q59:Q62)</f>
        <v>0</v>
      </c>
      <c r="T62" s="17">
        <f>SUMIFS(Collection!$O:$O, Collection!$B:$B, "*" &amp; T$2 &amp; "*", Collection!$A:$A, "="&amp;$A62)</f>
        <v>0</v>
      </c>
      <c r="U62" s="17">
        <f>(SUMIFS('Bucket Counts'!$P:$P, 'Bucket Counts'!$D:$D, "*" &amp; U$2 &amp; "*", 'Bucket Counts'!$A:$A, "="&amp;$A62))</f>
        <v>0</v>
      </c>
      <c r="V62" s="398">
        <f>U59+SUM(T59:T62)</f>
        <v>208.88888888888889</v>
      </c>
      <c r="W62" s="17">
        <f>SUMIFS(Collection!$O:$O, Collection!$B:$B, "*" &amp; W$2 &amp; "*", Collection!$A:$A, "="&amp;$A62)</f>
        <v>0</v>
      </c>
      <c r="X62" s="17">
        <f>(SUMIFS('Bucket Counts'!$P:$P, 'Bucket Counts'!$D:$D, "*" &amp; X$2 &amp; "*", 'Bucket Counts'!$A:$A, "="&amp;$A62))</f>
        <v>0</v>
      </c>
      <c r="Y62" s="398">
        <f>X59+SUM(W59:W62)</f>
        <v>0</v>
      </c>
      <c r="Z62" s="17">
        <f>SUMIFS(Collection!$O:$O, Collection!$B:$B, "*" &amp; Z$2 &amp; "*", Collection!$A:$A, "="&amp;$A62)</f>
        <v>0</v>
      </c>
      <c r="AA62" s="17">
        <f>(SUMIFS('Bucket Counts'!$P:$P, 'Bucket Counts'!$D:$D, "*" &amp; AA$2 &amp; "*", 'Bucket Counts'!$A:$A, "="&amp;$A62))</f>
        <v>0</v>
      </c>
      <c r="AB62" s="398">
        <f>AA59+SUM(Z59:Z62)</f>
        <v>16531.666666666668</v>
      </c>
      <c r="AC62" s="17">
        <f>SUMIFS(Collection!$O:$O, Collection!$B:$B, "*" &amp; AC$2 &amp; "*", Collection!$A:$A, "="&amp;$A62)</f>
        <v>0</v>
      </c>
      <c r="AD62" s="17">
        <f>(SUMIFS('Bucket Counts'!$P:$P, 'Bucket Counts'!$D:$D, "*" &amp; AD$2 &amp; "*", 'Bucket Counts'!$A:$A, "="&amp;$A62))</f>
        <v>0</v>
      </c>
      <c r="AE62" s="398">
        <f>AD59+SUM(AC59:AC62)</f>
        <v>10900.000000000002</v>
      </c>
      <c r="AF62" s="17">
        <f>SUMIFS(Collection!$O:$O, Collection!$B:$B, "*" &amp; AF$2 &amp; "*", Collection!$A:$A, "="&amp;$A62)</f>
        <v>0</v>
      </c>
      <c r="AG62" s="17">
        <f>(SUMIFS('Bucket Counts'!$P:$P, 'Bucket Counts'!$D:$D, "*" &amp; AG$2 &amp; "*", 'Bucket Counts'!$A:$A, "="&amp;$A62))</f>
        <v>0</v>
      </c>
      <c r="AH62" s="398">
        <f>AG59+SUM(AF59:AF62)</f>
        <v>760.83333333333337</v>
      </c>
      <c r="AI62" s="17">
        <f>SUMIFS(Collection!$O:$O, Collection!$B:$B, "*" &amp; AI$2 &amp; "*", Collection!$A:$A, "="&amp;$A62)</f>
        <v>0</v>
      </c>
      <c r="AJ62" s="17">
        <f>(SUMIFS('Bucket Counts'!$P:$P, 'Bucket Counts'!$D:$D, "*" &amp; AJ$2 &amp; "*", 'Bucket Counts'!$A:$A, "="&amp;$A62))</f>
        <v>0</v>
      </c>
      <c r="AK62" s="398">
        <f>AJ59+SUM(AI59:AI62)</f>
        <v>4795</v>
      </c>
      <c r="AL62" s="17">
        <f>SUMIFS(Collection!$O:$O, Collection!$B:$B, "*" &amp; AL$2 &amp; "*", Collection!$A:$A, "="&amp;$A62)</f>
        <v>0</v>
      </c>
      <c r="AM62" s="17">
        <f>(SUMIFS('Bucket Counts'!$P:$P, 'Bucket Counts'!$D:$D, "*" &amp; AM$2 &amp; "*", 'Bucket Counts'!$A:$A, "="&amp;$A62))</f>
        <v>0</v>
      </c>
      <c r="AN62" s="398">
        <f>AM59+SUM(AL59:AL62)</f>
        <v>371.66666666666669</v>
      </c>
      <c r="AO62" s="17">
        <f>SUMIFS(Collection!$O:$O, Collection!$B:$B, "*" &amp; AO$2 &amp; "*", Collection!$A:$A, "="&amp;$A62)</f>
        <v>0</v>
      </c>
      <c r="AP62" s="17">
        <f>(SUMIFS('Bucket Counts'!$P:$P, 'Bucket Counts'!$D:$D, "*" &amp; AP$2 &amp; "*", 'Bucket Counts'!$A:$A, "="&amp;$A62))</f>
        <v>0</v>
      </c>
      <c r="AQ62" s="398">
        <f>AP59+SUM(AO59:AO62)</f>
        <v>0</v>
      </c>
      <c r="AR62" s="17">
        <f>SUMIFS(Collection!$O:$O, Collection!$B:$B, "*" &amp; AR$2 &amp; "*", Collection!$A:$A, "="&amp;$A62)</f>
        <v>0</v>
      </c>
      <c r="AS62" s="17">
        <f>(SUMIFS('Bucket Counts'!$P:$P, 'Bucket Counts'!$D:$D, "*" &amp; AS$2 &amp; "*", 'Bucket Counts'!$A:$A, "="&amp;$A62))</f>
        <v>0</v>
      </c>
      <c r="AT62" s="398">
        <f>AS59+SUM(AR59:AR62)</f>
        <v>2829.166666666667</v>
      </c>
      <c r="AU62" s="17">
        <f>SUMIFS(Collection!$O:$O, Collection!$B:$B, "*" &amp; AU$2 &amp; "*", Collection!$A:$A, "="&amp;$A62)</f>
        <v>0</v>
      </c>
      <c r="AV62" s="17">
        <f>(SUMIFS('Bucket Counts'!$P:$P, 'Bucket Counts'!$D:$D, "*" &amp; AV$2 &amp; "*", 'Bucket Counts'!$A:$A, "="&amp;$A62))</f>
        <v>0</v>
      </c>
      <c r="AW62" s="398">
        <f>AV59+SUM(AU59:AU62)</f>
        <v>401.11111111111109</v>
      </c>
    </row>
    <row r="63" spans="1:49">
      <c r="A63" s="16">
        <f t="shared" si="0"/>
        <v>42933</v>
      </c>
      <c r="B63" s="397">
        <f>SUMIFS(Collection!$O:$O, Collection!$B:$B, "*" &amp; B$2 &amp; "*", Collection!$A:$A, "="&amp;$A63)</f>
        <v>0</v>
      </c>
      <c r="C63" s="118">
        <f>(SUMIFS('Bucket Counts'!$P:$P, 'Bucket Counts'!$D:$D, "*" &amp; C$2 &amp; "*", 'Bucket Counts'!$A:$A, "="&amp;$A63))</f>
        <v>142.77777777777777</v>
      </c>
      <c r="D63" s="398">
        <f>C63+B63</f>
        <v>142.77777777777777</v>
      </c>
      <c r="E63" s="397">
        <f>SUMIFS(Collection!$O:$O, Collection!$B:$B, "*" &amp; E$2 &amp; "*", Collection!$A:$A, "="&amp;$A63)</f>
        <v>0</v>
      </c>
      <c r="F63" s="118">
        <f>(SUMIFS('Bucket Counts'!$P:$P, 'Bucket Counts'!$D:$D, "*" &amp; F$2 &amp; "*", 'Bucket Counts'!$A:$A, "="&amp;$A63))</f>
        <v>0</v>
      </c>
      <c r="G63" s="398">
        <f>F63+E63</f>
        <v>0</v>
      </c>
      <c r="H63" s="397">
        <f>SUMIFS(Collection!$O:$O, Collection!$B:$B, "*" &amp; H$2 &amp; "*", Collection!$A:$A, "="&amp;$A63)</f>
        <v>0</v>
      </c>
      <c r="I63" s="118">
        <f>(SUMIFS('Bucket Counts'!$P:$P, 'Bucket Counts'!$D:$D, "*" &amp; I$2 &amp; "*", 'Bucket Counts'!$A:$A, "="&amp;$A63))</f>
        <v>0</v>
      </c>
      <c r="J63" s="398">
        <f>I63+H63</f>
        <v>0</v>
      </c>
      <c r="K63" s="17">
        <f>SUMIFS(Collection!$O:$O, Collection!$B:$B, "*" &amp; K$2 &amp; "*", Collection!$A:$A, "="&amp;$A63)</f>
        <v>0</v>
      </c>
      <c r="L63" s="17">
        <f>(SUMIFS('Bucket Counts'!$P:$P, 'Bucket Counts'!$D:$D, "*" &amp; L$2 &amp; "*", 'Bucket Counts'!$A:$A, "="&amp;$A63))</f>
        <v>490.27777777777777</v>
      </c>
      <c r="M63" s="398">
        <f>L63+K63</f>
        <v>490.27777777777777</v>
      </c>
      <c r="N63" s="17">
        <f>SUMIFS(Collection!$O:$O, Collection!$B:$B, "*" &amp; N$2 &amp; "*", Collection!$A:$A, "="&amp;$A63)</f>
        <v>0</v>
      </c>
      <c r="O63" s="17">
        <f>(SUMIFS('Bucket Counts'!$P:$P, 'Bucket Counts'!$D:$D, "*" &amp; O$2 &amp; "*", 'Bucket Counts'!$A:$A, "="&amp;$A63))</f>
        <v>37153.333333333336</v>
      </c>
      <c r="P63" s="398">
        <f>O63+N63</f>
        <v>37153.333333333336</v>
      </c>
      <c r="Q63" s="17">
        <f>SUMIFS(Collection!$O:$O, Collection!$B:$B, "*" &amp; Q$2 &amp; "*", Collection!$A:$A, "="&amp;$A63)</f>
        <v>0</v>
      </c>
      <c r="R63" s="17">
        <f>(SUMIFS('Bucket Counts'!$P:$P, 'Bucket Counts'!$D:$D, "*" &amp; R$2 &amp; "*", 'Bucket Counts'!$A:$A, "="&amp;$A63))</f>
        <v>0</v>
      </c>
      <c r="S63" s="398">
        <f>R63+Q63</f>
        <v>0</v>
      </c>
      <c r="T63" s="17">
        <f>SUMIFS(Collection!$O:$O, Collection!$B:$B, "*" &amp; T$2 &amp; "*", Collection!$A:$A, "="&amp;$A63)</f>
        <v>0</v>
      </c>
      <c r="U63" s="17">
        <f>(SUMIFS('Bucket Counts'!$P:$P, 'Bucket Counts'!$D:$D, "*" &amp; U$2 &amp; "*", 'Bucket Counts'!$A:$A, "="&amp;$A63))</f>
        <v>85.555555555555543</v>
      </c>
      <c r="V63" s="398">
        <f>U63+T63</f>
        <v>85.555555555555543</v>
      </c>
      <c r="W63" s="17">
        <f>SUMIFS(Collection!$O:$O, Collection!$B:$B, "*" &amp; W$2 &amp; "*", Collection!$A:$A, "="&amp;$A63)</f>
        <v>0</v>
      </c>
      <c r="X63" s="17">
        <f>(SUMIFS('Bucket Counts'!$P:$P, 'Bucket Counts'!$D:$D, "*" &amp; X$2 &amp; "*", 'Bucket Counts'!$A:$A, "="&amp;$A63))</f>
        <v>0</v>
      </c>
      <c r="Y63" s="398">
        <f>X63+W63</f>
        <v>0</v>
      </c>
      <c r="Z63" s="17">
        <f>SUMIFS(Collection!$O:$O, Collection!$B:$B, "*" &amp; Z$2 &amp; "*", Collection!$A:$A, "="&amp;$A63)</f>
        <v>0</v>
      </c>
      <c r="AA63" s="17">
        <f>(SUMIFS('Bucket Counts'!$P:$P, 'Bucket Counts'!$D:$D, "*" &amp; AA$2 &amp; "*", 'Bucket Counts'!$A:$A, "="&amp;$A63))</f>
        <v>3251.1111111111109</v>
      </c>
      <c r="AB63" s="398">
        <f>AA63+Z63</f>
        <v>3251.1111111111109</v>
      </c>
      <c r="AC63" s="17">
        <f>SUMIFS(Collection!$O:$O, Collection!$B:$B, "*" &amp; AC$2 &amp; "*", Collection!$A:$A, "="&amp;$A63)</f>
        <v>0</v>
      </c>
      <c r="AD63" s="17">
        <f>(SUMIFS('Bucket Counts'!$P:$P, 'Bucket Counts'!$D:$D, "*" &amp; AD$2 &amp; "*", 'Bucket Counts'!$A:$A, "="&amp;$A63))</f>
        <v>5070.5555555555547</v>
      </c>
      <c r="AE63" s="398">
        <f>AD63+AC63</f>
        <v>5070.5555555555547</v>
      </c>
      <c r="AF63" s="17">
        <f>SUMIFS(Collection!$O:$O, Collection!$B:$B, "*" &amp; AF$2 &amp; "*", Collection!$A:$A, "="&amp;$A63)</f>
        <v>0</v>
      </c>
      <c r="AG63" s="17">
        <f>(SUMIFS('Bucket Counts'!$P:$P, 'Bucket Counts'!$D:$D, "*" &amp; AG$2 &amp; "*", 'Bucket Counts'!$A:$A, "="&amp;$A63))</f>
        <v>575.55555555555554</v>
      </c>
      <c r="AH63" s="398">
        <f>AG63+AF63</f>
        <v>575.55555555555554</v>
      </c>
      <c r="AI63" s="17">
        <f>SUMIFS(Collection!$O:$O, Collection!$B:$B, "*" &amp; AI$2 &amp; "*", Collection!$A:$A, "="&amp;$A63)</f>
        <v>0</v>
      </c>
      <c r="AJ63" s="17">
        <f>(SUMIFS('Bucket Counts'!$P:$P, 'Bucket Counts'!$D:$D, "*" &amp; AJ$2 &amp; "*", 'Bucket Counts'!$A:$A, "="&amp;$A63))</f>
        <v>1138.3333333333333</v>
      </c>
      <c r="AK63" s="398">
        <f>AJ63+AI63</f>
        <v>1138.3333333333333</v>
      </c>
      <c r="AL63" s="17">
        <f>SUMIFS(Collection!$O:$O, Collection!$B:$B, "*" &amp; AL$2 &amp; "*", Collection!$A:$A, "="&amp;$A63)</f>
        <v>0</v>
      </c>
      <c r="AM63" s="17">
        <f>(SUMIFS('Bucket Counts'!$P:$P, 'Bucket Counts'!$D:$D, "*" &amp; AM$2 &amp; "*", 'Bucket Counts'!$A:$A, "="&amp;$A63))</f>
        <v>30.777777777777775</v>
      </c>
      <c r="AN63" s="398">
        <f>AM63+AL63</f>
        <v>30.777777777777775</v>
      </c>
      <c r="AO63" s="17">
        <f>SUMIFS(Collection!$O:$O, Collection!$B:$B, "*" &amp; AO$2 &amp; "*", Collection!$A:$A, "="&amp;$A63)</f>
        <v>0</v>
      </c>
      <c r="AP63" s="17">
        <f>(SUMIFS('Bucket Counts'!$P:$P, 'Bucket Counts'!$D:$D, "*" &amp; AP$2 &amp; "*", 'Bucket Counts'!$A:$A, "="&amp;$A63))</f>
        <v>0</v>
      </c>
      <c r="AQ63" s="398">
        <f>AP63+AO63</f>
        <v>0</v>
      </c>
      <c r="AR63" s="17">
        <f>SUMIFS(Collection!$O:$O, Collection!$B:$B, "*" &amp; AR$2 &amp; "*", Collection!$A:$A, "="&amp;$A63)</f>
        <v>0</v>
      </c>
      <c r="AS63" s="17">
        <f>(SUMIFS('Bucket Counts'!$P:$P, 'Bucket Counts'!$D:$D, "*" &amp; AS$2 &amp; "*", 'Bucket Counts'!$A:$A, "="&amp;$A63))</f>
        <v>649.88888888888891</v>
      </c>
      <c r="AT63" s="398">
        <f>AS63+AR63</f>
        <v>649.88888888888891</v>
      </c>
      <c r="AU63" s="17">
        <f>SUMIFS(Collection!$O:$O, Collection!$B:$B, "*" &amp; AU$2 &amp; "*", Collection!$A:$A, "="&amp;$A63)</f>
        <v>0</v>
      </c>
      <c r="AV63" s="17">
        <f>(SUMIFS('Bucket Counts'!$P:$P, 'Bucket Counts'!$D:$D, "*" &amp; AV$2 &amp; "*", 'Bucket Counts'!$A:$A, "="&amp;$A63))</f>
        <v>243</v>
      </c>
      <c r="AW63" s="398">
        <f>AV63+AU63</f>
        <v>243</v>
      </c>
    </row>
    <row r="64" spans="1:49">
      <c r="A64" s="16">
        <f t="shared" si="0"/>
        <v>42934</v>
      </c>
      <c r="B64" s="397">
        <f>SUMIFS(Collection!$O:$O, Collection!$B:$B, "*" &amp; B$2 &amp; "*", Collection!$A:$A, "="&amp;$A64)</f>
        <v>0</v>
      </c>
      <c r="C64" s="118">
        <f>(SUMIFS('Bucket Counts'!$P:$P, 'Bucket Counts'!$D:$D, "*" &amp; C$2 &amp; "*", 'Bucket Counts'!$A:$A, "="&amp;$A64))</f>
        <v>0</v>
      </c>
      <c r="D64" s="398">
        <f>C63+SUM(B63:B64)</f>
        <v>142.77777777777777</v>
      </c>
      <c r="E64" s="397">
        <f>SUMIFS(Collection!$O:$O, Collection!$B:$B, "*" &amp; E$2 &amp; "*", Collection!$A:$A, "="&amp;$A64)</f>
        <v>0</v>
      </c>
      <c r="F64" s="118">
        <f>(SUMIFS('Bucket Counts'!$P:$P, 'Bucket Counts'!$D:$D, "*" &amp; F$2 &amp; "*", 'Bucket Counts'!$A:$A, "="&amp;$A64))</f>
        <v>0</v>
      </c>
      <c r="G64" s="398">
        <f>F63+SUM(E63:E64)</f>
        <v>0</v>
      </c>
      <c r="H64" s="397">
        <f>SUMIFS(Collection!$O:$O, Collection!$B:$B, "*" &amp; H$2 &amp; "*", Collection!$A:$A, "="&amp;$A64)</f>
        <v>0</v>
      </c>
      <c r="I64" s="118">
        <f>(SUMIFS('Bucket Counts'!$P:$P, 'Bucket Counts'!$D:$D, "*" &amp; I$2 &amp; "*", 'Bucket Counts'!$A:$A, "="&amp;$A64))</f>
        <v>0</v>
      </c>
      <c r="J64" s="398">
        <f>I63+SUM(H63:H64)</f>
        <v>0</v>
      </c>
      <c r="K64" s="17">
        <f>SUMIFS(Collection!$O:$O, Collection!$B:$B, "*" &amp; K$2 &amp; "*", Collection!$A:$A, "="&amp;$A64)</f>
        <v>0</v>
      </c>
      <c r="L64" s="17">
        <f>(SUMIFS('Bucket Counts'!$P:$P, 'Bucket Counts'!$D:$D, "*" &amp; L$2 &amp; "*", 'Bucket Counts'!$A:$A, "="&amp;$A64))</f>
        <v>0</v>
      </c>
      <c r="M64" s="398">
        <f>L63+SUM(K63:K64)</f>
        <v>490.27777777777777</v>
      </c>
      <c r="N64" s="17">
        <f>SUMIFS(Collection!$O:$O, Collection!$B:$B, "*" &amp; N$2 &amp; "*", Collection!$A:$A, "="&amp;$A64)</f>
        <v>0</v>
      </c>
      <c r="O64" s="17">
        <f>(SUMIFS('Bucket Counts'!$P:$P, 'Bucket Counts'!$D:$D, "*" &amp; O$2 &amp; "*", 'Bucket Counts'!$A:$A, "="&amp;$A64))</f>
        <v>0</v>
      </c>
      <c r="P64" s="398">
        <f>O63+SUM(N63:N64)</f>
        <v>37153.333333333336</v>
      </c>
      <c r="Q64" s="17">
        <f>SUMIFS(Collection!$O:$O, Collection!$B:$B, "*" &amp; Q$2 &amp; "*", Collection!$A:$A, "="&amp;$A64)</f>
        <v>0</v>
      </c>
      <c r="R64" s="17">
        <f>(SUMIFS('Bucket Counts'!$P:$P, 'Bucket Counts'!$D:$D, "*" &amp; R$2 &amp; "*", 'Bucket Counts'!$A:$A, "="&amp;$A64))</f>
        <v>0</v>
      </c>
      <c r="S64" s="398">
        <f>R63+SUM(Q63:Q64)</f>
        <v>0</v>
      </c>
      <c r="T64" s="17">
        <f>SUMIFS(Collection!$O:$O, Collection!$B:$B, "*" &amp; T$2 &amp; "*", Collection!$A:$A, "="&amp;$A64)</f>
        <v>0</v>
      </c>
      <c r="U64" s="17">
        <f>(SUMIFS('Bucket Counts'!$P:$P, 'Bucket Counts'!$D:$D, "*" &amp; U$2 &amp; "*", 'Bucket Counts'!$A:$A, "="&amp;$A64))</f>
        <v>0</v>
      </c>
      <c r="V64" s="398">
        <f>U63+SUM(T63:T64)</f>
        <v>85.555555555555543</v>
      </c>
      <c r="W64" s="17">
        <f>SUMIFS(Collection!$O:$O, Collection!$B:$B, "*" &amp; W$2 &amp; "*", Collection!$A:$A, "="&amp;$A64)</f>
        <v>0</v>
      </c>
      <c r="X64" s="17">
        <f>(SUMIFS('Bucket Counts'!$P:$P, 'Bucket Counts'!$D:$D, "*" &amp; X$2 &amp; "*", 'Bucket Counts'!$A:$A, "="&amp;$A64))</f>
        <v>0</v>
      </c>
      <c r="Y64" s="398">
        <f>X63+SUM(W63:W64)</f>
        <v>0</v>
      </c>
      <c r="Z64" s="17">
        <f>SUMIFS(Collection!$O:$O, Collection!$B:$B, "*" &amp; Z$2 &amp; "*", Collection!$A:$A, "="&amp;$A64)</f>
        <v>0</v>
      </c>
      <c r="AA64" s="17">
        <f>(SUMIFS('Bucket Counts'!$P:$P, 'Bucket Counts'!$D:$D, "*" &amp; AA$2 &amp; "*", 'Bucket Counts'!$A:$A, "="&amp;$A64))</f>
        <v>0</v>
      </c>
      <c r="AB64" s="398">
        <f>AA63+SUM(Z63:Z64)</f>
        <v>3251.1111111111109</v>
      </c>
      <c r="AC64" s="17">
        <f>SUMIFS(Collection!$O:$O, Collection!$B:$B, "*" &amp; AC$2 &amp; "*", Collection!$A:$A, "="&amp;$A64)</f>
        <v>0</v>
      </c>
      <c r="AD64" s="17">
        <f>(SUMIFS('Bucket Counts'!$P:$P, 'Bucket Counts'!$D:$D, "*" &amp; AD$2 &amp; "*", 'Bucket Counts'!$A:$A, "="&amp;$A64))</f>
        <v>0</v>
      </c>
      <c r="AE64" s="398">
        <f>AD63+SUM(AC63:AC64)</f>
        <v>5070.5555555555547</v>
      </c>
      <c r="AF64" s="17">
        <f>SUMIFS(Collection!$O:$O, Collection!$B:$B, "*" &amp; AF$2 &amp; "*", Collection!$A:$A, "="&amp;$A64)</f>
        <v>0</v>
      </c>
      <c r="AG64" s="17">
        <f>(SUMIFS('Bucket Counts'!$P:$P, 'Bucket Counts'!$D:$D, "*" &amp; AG$2 &amp; "*", 'Bucket Counts'!$A:$A, "="&amp;$A64))</f>
        <v>0</v>
      </c>
      <c r="AH64" s="398">
        <f>AG63+SUM(AF63:AF64)</f>
        <v>575.55555555555554</v>
      </c>
      <c r="AI64" s="17">
        <f>SUMIFS(Collection!$O:$O, Collection!$B:$B, "*" &amp; AI$2 &amp; "*", Collection!$A:$A, "="&amp;$A64)</f>
        <v>0</v>
      </c>
      <c r="AJ64" s="17">
        <f>(SUMIFS('Bucket Counts'!$P:$P, 'Bucket Counts'!$D:$D, "*" &amp; AJ$2 &amp; "*", 'Bucket Counts'!$A:$A, "="&amp;$A64))</f>
        <v>0</v>
      </c>
      <c r="AK64" s="398">
        <f>AJ63+SUM(AI63:AI64)</f>
        <v>1138.3333333333333</v>
      </c>
      <c r="AL64" s="17">
        <f>SUMIFS(Collection!$O:$O, Collection!$B:$B, "*" &amp; AL$2 &amp; "*", Collection!$A:$A, "="&amp;$A64)</f>
        <v>0</v>
      </c>
      <c r="AM64" s="17">
        <f>(SUMIFS('Bucket Counts'!$P:$P, 'Bucket Counts'!$D:$D, "*" &amp; AM$2 &amp; "*", 'Bucket Counts'!$A:$A, "="&amp;$A64))</f>
        <v>0</v>
      </c>
      <c r="AN64" s="398">
        <f>AM63+SUM(AL63:AL64)</f>
        <v>30.777777777777775</v>
      </c>
      <c r="AO64" s="17">
        <f>SUMIFS(Collection!$O:$O, Collection!$B:$B, "*" &amp; AO$2 &amp; "*", Collection!$A:$A, "="&amp;$A64)</f>
        <v>0</v>
      </c>
      <c r="AP64" s="17">
        <f>(SUMIFS('Bucket Counts'!$P:$P, 'Bucket Counts'!$D:$D, "*" &amp; AP$2 &amp; "*", 'Bucket Counts'!$A:$A, "="&amp;$A64))</f>
        <v>0</v>
      </c>
      <c r="AQ64" s="398">
        <f>AP63+SUM(AO63:AO64)</f>
        <v>0</v>
      </c>
      <c r="AR64" s="17">
        <f>SUMIFS(Collection!$O:$O, Collection!$B:$B, "*" &amp; AR$2 &amp; "*", Collection!$A:$A, "="&amp;$A64)</f>
        <v>0</v>
      </c>
      <c r="AS64" s="17">
        <f>(SUMIFS('Bucket Counts'!$P:$P, 'Bucket Counts'!$D:$D, "*" &amp; AS$2 &amp; "*", 'Bucket Counts'!$A:$A, "="&amp;$A64))</f>
        <v>0</v>
      </c>
      <c r="AT64" s="398">
        <f>AS63+SUM(AR63:AR64)</f>
        <v>649.88888888888891</v>
      </c>
      <c r="AU64" s="17">
        <f>SUMIFS(Collection!$O:$O, Collection!$B:$B, "*" &amp; AU$2 &amp; "*", Collection!$A:$A, "="&amp;$A64)</f>
        <v>0</v>
      </c>
      <c r="AV64" s="17">
        <f>(SUMIFS('Bucket Counts'!$P:$P, 'Bucket Counts'!$D:$D, "*" &amp; AV$2 &amp; "*", 'Bucket Counts'!$A:$A, "="&amp;$A64))</f>
        <v>0</v>
      </c>
      <c r="AW64" s="398">
        <f>AV63+SUM(AU63:AU64)</f>
        <v>243</v>
      </c>
    </row>
    <row r="65" spans="1:49">
      <c r="A65" s="16">
        <f t="shared" si="0"/>
        <v>42935</v>
      </c>
      <c r="B65" s="397">
        <f>SUMIFS(Collection!$O:$O, Collection!$B:$B, "*" &amp; B$2 &amp; "*", Collection!$A:$A, "="&amp;$A65)</f>
        <v>0</v>
      </c>
      <c r="C65" s="118">
        <f>(SUMIFS('Bucket Counts'!$P:$P, 'Bucket Counts'!$D:$D, "*" &amp; C$2 &amp; "*", 'Bucket Counts'!$A:$A, "="&amp;$A65))</f>
        <v>0</v>
      </c>
      <c r="D65" s="398">
        <f>C63+SUM(B63:B65)</f>
        <v>142.77777777777777</v>
      </c>
      <c r="E65" s="397">
        <f>SUMIFS(Collection!$O:$O, Collection!$B:$B, "*" &amp; E$2 &amp; "*", Collection!$A:$A, "="&amp;$A65)</f>
        <v>0</v>
      </c>
      <c r="F65" s="118">
        <f>(SUMIFS('Bucket Counts'!$P:$P, 'Bucket Counts'!$D:$D, "*" &amp; F$2 &amp; "*", 'Bucket Counts'!$A:$A, "="&amp;$A65))</f>
        <v>0</v>
      </c>
      <c r="G65" s="398">
        <f>F63+SUM(E63:E65)</f>
        <v>0</v>
      </c>
      <c r="H65" s="397">
        <f>SUMIFS(Collection!$O:$O, Collection!$B:$B, "*" &amp; H$2 &amp; "*", Collection!$A:$A, "="&amp;$A65)</f>
        <v>0</v>
      </c>
      <c r="I65" s="118">
        <f>(SUMIFS('Bucket Counts'!$P:$P, 'Bucket Counts'!$D:$D, "*" &amp; I$2 &amp; "*", 'Bucket Counts'!$A:$A, "="&amp;$A65))</f>
        <v>0</v>
      </c>
      <c r="J65" s="398">
        <f>I63+SUM(H63:H65)</f>
        <v>0</v>
      </c>
      <c r="K65" s="17">
        <f>SUMIFS(Collection!$O:$O, Collection!$B:$B, "*" &amp; K$2 &amp; "*", Collection!$A:$A, "="&amp;$A65)</f>
        <v>0</v>
      </c>
      <c r="L65" s="17">
        <f>(SUMIFS('Bucket Counts'!$P:$P, 'Bucket Counts'!$D:$D, "*" &amp; L$2 &amp; "*", 'Bucket Counts'!$A:$A, "="&amp;$A65))</f>
        <v>0</v>
      </c>
      <c r="M65" s="398">
        <f>L63+SUM(K63:K65)</f>
        <v>490.27777777777777</v>
      </c>
      <c r="N65" s="17">
        <f>SUMIFS(Collection!$O:$O, Collection!$B:$B, "*" &amp; N$2 &amp; "*", Collection!$A:$A, "="&amp;$A65)</f>
        <v>0</v>
      </c>
      <c r="O65" s="17">
        <f>(SUMIFS('Bucket Counts'!$P:$P, 'Bucket Counts'!$D:$D, "*" &amp; O$2 &amp; "*", 'Bucket Counts'!$A:$A, "="&amp;$A65))</f>
        <v>0</v>
      </c>
      <c r="P65" s="398">
        <f>O63+SUM(N63:N65)</f>
        <v>37153.333333333336</v>
      </c>
      <c r="Q65" s="17">
        <f>SUMIFS(Collection!$O:$O, Collection!$B:$B, "*" &amp; Q$2 &amp; "*", Collection!$A:$A, "="&amp;$A65)</f>
        <v>0</v>
      </c>
      <c r="R65" s="17">
        <f>(SUMIFS('Bucket Counts'!$P:$P, 'Bucket Counts'!$D:$D, "*" &amp; R$2 &amp; "*", 'Bucket Counts'!$A:$A, "="&amp;$A65))</f>
        <v>0</v>
      </c>
      <c r="S65" s="398">
        <f>R63+SUM(Q63:Q65)</f>
        <v>0</v>
      </c>
      <c r="T65" s="17">
        <f>SUMIFS(Collection!$O:$O, Collection!$B:$B, "*" &amp; T$2 &amp; "*", Collection!$A:$A, "="&amp;$A65)</f>
        <v>0</v>
      </c>
      <c r="U65" s="17">
        <f>(SUMIFS('Bucket Counts'!$P:$P, 'Bucket Counts'!$D:$D, "*" &amp; U$2 &amp; "*", 'Bucket Counts'!$A:$A, "="&amp;$A65))</f>
        <v>0</v>
      </c>
      <c r="V65" s="398">
        <f>U63+SUM(T63:T65)</f>
        <v>85.555555555555543</v>
      </c>
      <c r="W65" s="17">
        <f>SUMIFS(Collection!$O:$O, Collection!$B:$B, "*" &amp; W$2 &amp; "*", Collection!$A:$A, "="&amp;$A65)</f>
        <v>0</v>
      </c>
      <c r="X65" s="17">
        <f>(SUMIFS('Bucket Counts'!$P:$P, 'Bucket Counts'!$D:$D, "*" &amp; X$2 &amp; "*", 'Bucket Counts'!$A:$A, "="&amp;$A65))</f>
        <v>0</v>
      </c>
      <c r="Y65" s="398">
        <f>X63+SUM(W63:W65)</f>
        <v>0</v>
      </c>
      <c r="Z65" s="17">
        <f>SUMIFS(Collection!$O:$O, Collection!$B:$B, "*" &amp; Z$2 &amp; "*", Collection!$A:$A, "="&amp;$A65)</f>
        <v>0</v>
      </c>
      <c r="AA65" s="17">
        <f>(SUMIFS('Bucket Counts'!$P:$P, 'Bucket Counts'!$D:$D, "*" &amp; AA$2 &amp; "*", 'Bucket Counts'!$A:$A, "="&amp;$A65))</f>
        <v>0</v>
      </c>
      <c r="AB65" s="398">
        <f>AA63+SUM(Z63:Z65)</f>
        <v>3251.1111111111109</v>
      </c>
      <c r="AC65" s="17">
        <f>SUMIFS(Collection!$O:$O, Collection!$B:$B, "*" &amp; AC$2 &amp; "*", Collection!$A:$A, "="&amp;$A65)</f>
        <v>0</v>
      </c>
      <c r="AD65" s="17">
        <f>(SUMIFS('Bucket Counts'!$P:$P, 'Bucket Counts'!$D:$D, "*" &amp; AD$2 &amp; "*", 'Bucket Counts'!$A:$A, "="&amp;$A65))</f>
        <v>0</v>
      </c>
      <c r="AE65" s="398">
        <f>AD63+SUM(AC63:AC65)</f>
        <v>5070.5555555555547</v>
      </c>
      <c r="AF65" s="17">
        <f>SUMIFS(Collection!$O:$O, Collection!$B:$B, "*" &amp; AF$2 &amp; "*", Collection!$A:$A, "="&amp;$A65)</f>
        <v>0</v>
      </c>
      <c r="AG65" s="17">
        <f>(SUMIFS('Bucket Counts'!$P:$P, 'Bucket Counts'!$D:$D, "*" &amp; AG$2 &amp; "*", 'Bucket Counts'!$A:$A, "="&amp;$A65))</f>
        <v>0</v>
      </c>
      <c r="AH65" s="398">
        <f>AG63+SUM(AF63:AF65)</f>
        <v>575.55555555555554</v>
      </c>
      <c r="AI65" s="17">
        <f>SUMIFS(Collection!$O:$O, Collection!$B:$B, "*" &amp; AI$2 &amp; "*", Collection!$A:$A, "="&amp;$A65)</f>
        <v>0</v>
      </c>
      <c r="AJ65" s="17">
        <f>(SUMIFS('Bucket Counts'!$P:$P, 'Bucket Counts'!$D:$D, "*" &amp; AJ$2 &amp; "*", 'Bucket Counts'!$A:$A, "="&amp;$A65))</f>
        <v>0</v>
      </c>
      <c r="AK65" s="398">
        <f>AJ63+SUM(AI63:AI65)</f>
        <v>1138.3333333333333</v>
      </c>
      <c r="AL65" s="17">
        <f>SUMIFS(Collection!$O:$O, Collection!$B:$B, "*" &amp; AL$2 &amp; "*", Collection!$A:$A, "="&amp;$A65)</f>
        <v>0</v>
      </c>
      <c r="AM65" s="17">
        <f>(SUMIFS('Bucket Counts'!$P:$P, 'Bucket Counts'!$D:$D, "*" &amp; AM$2 &amp; "*", 'Bucket Counts'!$A:$A, "="&amp;$A65))</f>
        <v>0</v>
      </c>
      <c r="AN65" s="398">
        <f>AM63+SUM(AL63:AL65)</f>
        <v>30.777777777777775</v>
      </c>
      <c r="AO65" s="17">
        <f>SUMIFS(Collection!$O:$O, Collection!$B:$B, "*" &amp; AO$2 &amp; "*", Collection!$A:$A, "="&amp;$A65)</f>
        <v>0</v>
      </c>
      <c r="AP65" s="17">
        <f>(SUMIFS('Bucket Counts'!$P:$P, 'Bucket Counts'!$D:$D, "*" &amp; AP$2 &amp; "*", 'Bucket Counts'!$A:$A, "="&amp;$A65))</f>
        <v>0</v>
      </c>
      <c r="AQ65" s="398">
        <f>AP63+SUM(AO63:AO65)</f>
        <v>0</v>
      </c>
      <c r="AR65" s="17">
        <f>SUMIFS(Collection!$O:$O, Collection!$B:$B, "*" &amp; AR$2 &amp; "*", Collection!$A:$A, "="&amp;$A65)</f>
        <v>0</v>
      </c>
      <c r="AS65" s="17">
        <f>(SUMIFS('Bucket Counts'!$P:$P, 'Bucket Counts'!$D:$D, "*" &amp; AS$2 &amp; "*", 'Bucket Counts'!$A:$A, "="&amp;$A65))</f>
        <v>0</v>
      </c>
      <c r="AT65" s="398">
        <f>AS63+SUM(AR63:AR65)</f>
        <v>649.88888888888891</v>
      </c>
      <c r="AU65" s="17">
        <f>SUMIFS(Collection!$O:$O, Collection!$B:$B, "*" &amp; AU$2 &amp; "*", Collection!$A:$A, "="&amp;$A65)</f>
        <v>0</v>
      </c>
      <c r="AV65" s="17">
        <f>(SUMIFS('Bucket Counts'!$P:$P, 'Bucket Counts'!$D:$D, "*" &amp; AV$2 &amp; "*", 'Bucket Counts'!$A:$A, "="&amp;$A65))</f>
        <v>0</v>
      </c>
      <c r="AW65" s="398">
        <f>AV63+SUM(AU63:AU65)</f>
        <v>243</v>
      </c>
    </row>
    <row r="66" spans="1:49">
      <c r="A66" s="16">
        <f t="shared" si="0"/>
        <v>42936</v>
      </c>
      <c r="B66" s="397">
        <f>SUMIFS(Collection!$O:$O, Collection!$B:$B, "*" &amp; B$2 &amp; "*", Collection!$A:$A, "="&amp;$A66)</f>
        <v>0</v>
      </c>
      <c r="C66" s="118">
        <f>(SUMIFS('Bucket Counts'!$P:$P, 'Bucket Counts'!$D:$D, "*" &amp; C$2 &amp; "*", 'Bucket Counts'!$A:$A, "="&amp;$A66))</f>
        <v>37</v>
      </c>
      <c r="D66" s="398">
        <f>C66+B66</f>
        <v>37</v>
      </c>
      <c r="E66" s="397">
        <f>SUMIFS(Collection!$O:$O, Collection!$B:$B, "*" &amp; E$2 &amp; "*", Collection!$A:$A, "="&amp;$A66)</f>
        <v>0</v>
      </c>
      <c r="F66" s="118">
        <f>(SUMIFS('Bucket Counts'!$P:$P, 'Bucket Counts'!$D:$D, "*" &amp; F$2 &amp; "*", 'Bucket Counts'!$A:$A, "="&amp;$A66))</f>
        <v>0</v>
      </c>
      <c r="G66" s="398">
        <f>F66+E66</f>
        <v>0</v>
      </c>
      <c r="H66" s="397">
        <f>SUMIFS(Collection!$O:$O, Collection!$B:$B, "*" &amp; H$2 &amp; "*", Collection!$A:$A, "="&amp;$A66)</f>
        <v>0</v>
      </c>
      <c r="I66" s="118">
        <f>(SUMIFS('Bucket Counts'!$P:$P, 'Bucket Counts'!$D:$D, "*" &amp; I$2 &amp; "*", 'Bucket Counts'!$A:$A, "="&amp;$A66))</f>
        <v>0</v>
      </c>
      <c r="J66" s="398">
        <f>I66+H66</f>
        <v>0</v>
      </c>
      <c r="K66" s="17">
        <f>SUMIFS(Collection!$O:$O, Collection!$B:$B, "*" &amp; K$2 &amp; "*", Collection!$A:$A, "="&amp;$A66)</f>
        <v>0</v>
      </c>
      <c r="L66" s="17">
        <f>(SUMIFS('Bucket Counts'!$P:$P, 'Bucket Counts'!$D:$D, "*" &amp; L$2 &amp; "*", 'Bucket Counts'!$A:$A, "="&amp;$A66))</f>
        <v>0</v>
      </c>
      <c r="M66" s="398">
        <f>L66+K66</f>
        <v>0</v>
      </c>
      <c r="N66" s="17">
        <f>SUMIFS(Collection!$O:$O, Collection!$B:$B, "*" &amp; N$2 &amp; "*", Collection!$A:$A, "="&amp;$A66)</f>
        <v>0</v>
      </c>
      <c r="O66" s="17">
        <f>(SUMIFS('Bucket Counts'!$P:$P, 'Bucket Counts'!$D:$D, "*" &amp; O$2 &amp; "*", 'Bucket Counts'!$A:$A, "="&amp;$A66))</f>
        <v>15581.666666666666</v>
      </c>
      <c r="P66" s="398">
        <f>O66+N66</f>
        <v>15581.666666666666</v>
      </c>
      <c r="Q66" s="17">
        <f>SUMIFS(Collection!$O:$O, Collection!$B:$B, "*" &amp; Q$2 &amp; "*", Collection!$A:$A, "="&amp;$A66)</f>
        <v>0</v>
      </c>
      <c r="R66" s="17">
        <f>(SUMIFS('Bucket Counts'!$P:$P, 'Bucket Counts'!$D:$D, "*" &amp; R$2 &amp; "*", 'Bucket Counts'!$A:$A, "="&amp;$A66))</f>
        <v>0</v>
      </c>
      <c r="S66" s="398">
        <f>R66+Q66</f>
        <v>0</v>
      </c>
      <c r="T66" s="17">
        <f>SUMIFS(Collection!$O:$O, Collection!$B:$B, "*" &amp; T$2 &amp; "*", Collection!$A:$A, "="&amp;$A66)</f>
        <v>0</v>
      </c>
      <c r="U66" s="17">
        <f>(SUMIFS('Bucket Counts'!$P:$P, 'Bucket Counts'!$D:$D, "*" &amp; U$2 &amp; "*", 'Bucket Counts'!$A:$A, "="&amp;$A66))</f>
        <v>0</v>
      </c>
      <c r="V66" s="398">
        <f>U66+T66</f>
        <v>0</v>
      </c>
      <c r="W66" s="17">
        <f>SUMIFS(Collection!$O:$O, Collection!$B:$B, "*" &amp; W$2 &amp; "*", Collection!$A:$A, "="&amp;$A66)</f>
        <v>0</v>
      </c>
      <c r="X66" s="17">
        <f>(SUMIFS('Bucket Counts'!$P:$P, 'Bucket Counts'!$D:$D, "*" &amp; X$2 &amp; "*", 'Bucket Counts'!$A:$A, "="&amp;$A66))</f>
        <v>0</v>
      </c>
      <c r="Y66" s="398">
        <f>X66+W66</f>
        <v>0</v>
      </c>
      <c r="Z66" s="17">
        <f>SUMIFS(Collection!$O:$O, Collection!$B:$B, "*" &amp; Z$2 &amp; "*", Collection!$A:$A, "="&amp;$A66)</f>
        <v>0</v>
      </c>
      <c r="AA66" s="17">
        <f>(SUMIFS('Bucket Counts'!$P:$P, 'Bucket Counts'!$D:$D, "*" &amp; AA$2 &amp; "*", 'Bucket Counts'!$A:$A, "="&amp;$A66))</f>
        <v>331.11111111111109</v>
      </c>
      <c r="AB66" s="398">
        <f>AA66+Z66</f>
        <v>331.11111111111109</v>
      </c>
      <c r="AC66" s="17">
        <f>SUMIFS(Collection!$O:$O, Collection!$B:$B, "*" &amp; AC$2 &amp; "*", Collection!$A:$A, "="&amp;$A66)</f>
        <v>0</v>
      </c>
      <c r="AD66" s="17">
        <f>(SUMIFS('Bucket Counts'!$P:$P, 'Bucket Counts'!$D:$D, "*" &amp; AD$2 &amp; "*", 'Bucket Counts'!$A:$A, "="&amp;$A66))</f>
        <v>1675</v>
      </c>
      <c r="AE66" s="398">
        <f>AD66+AC66</f>
        <v>1675</v>
      </c>
      <c r="AF66" s="17">
        <f>SUMIFS(Collection!$O:$O, Collection!$B:$B, "*" &amp; AF$2 &amp; "*", Collection!$A:$A, "="&amp;$A66)</f>
        <v>0</v>
      </c>
      <c r="AG66" s="17">
        <f>(SUMIFS('Bucket Counts'!$P:$P, 'Bucket Counts'!$D:$D, "*" &amp; AG$2 &amp; "*", 'Bucket Counts'!$A:$A, "="&amp;$A66))</f>
        <v>0</v>
      </c>
      <c r="AH66" s="398">
        <f>AG66+AF66</f>
        <v>0</v>
      </c>
      <c r="AI66" s="17">
        <f>SUMIFS(Collection!$O:$O, Collection!$B:$B, "*" &amp; AI$2 &amp; "*", Collection!$A:$A, "="&amp;$A66)</f>
        <v>0</v>
      </c>
      <c r="AJ66" s="17">
        <f>(SUMIFS('Bucket Counts'!$P:$P, 'Bucket Counts'!$D:$D, "*" &amp; AJ$2 &amp; "*", 'Bucket Counts'!$A:$A, "="&amp;$A66))</f>
        <v>199.99999999999997</v>
      </c>
      <c r="AK66" s="398">
        <f>AJ66+AI66</f>
        <v>199.99999999999997</v>
      </c>
      <c r="AL66" s="17">
        <f>SUMIFS(Collection!$O:$O, Collection!$B:$B, "*" &amp; AL$2 &amp; "*", Collection!$A:$A, "="&amp;$A66)</f>
        <v>0</v>
      </c>
      <c r="AM66" s="17">
        <f>(SUMIFS('Bucket Counts'!$P:$P, 'Bucket Counts'!$D:$D, "*" &amp; AM$2 &amp; "*", 'Bucket Counts'!$A:$A, "="&amp;$A66))</f>
        <v>0</v>
      </c>
      <c r="AN66" s="398">
        <f>AM66+AL66</f>
        <v>0</v>
      </c>
      <c r="AO66" s="17">
        <f>SUMIFS(Collection!$O:$O, Collection!$B:$B, "*" &amp; AO$2 &amp; "*", Collection!$A:$A, "="&amp;$A66)</f>
        <v>0</v>
      </c>
      <c r="AP66" s="17">
        <f>(SUMIFS('Bucket Counts'!$P:$P, 'Bucket Counts'!$D:$D, "*" &amp; AP$2 &amp; "*", 'Bucket Counts'!$A:$A, "="&amp;$A66))</f>
        <v>0</v>
      </c>
      <c r="AQ66" s="398">
        <f>AP66+AO66</f>
        <v>0</v>
      </c>
      <c r="AR66" s="17">
        <f>SUMIFS(Collection!$O:$O, Collection!$B:$B, "*" &amp; AR$2 &amp; "*", Collection!$A:$A, "="&amp;$A66)</f>
        <v>0</v>
      </c>
      <c r="AS66" s="17">
        <f>(SUMIFS('Bucket Counts'!$P:$P, 'Bucket Counts'!$D:$D, "*" &amp; AS$2 &amp; "*", 'Bucket Counts'!$A:$A, "="&amp;$A66))</f>
        <v>93.333333333333314</v>
      </c>
      <c r="AT66" s="398">
        <f>AS66+AR66</f>
        <v>93.333333333333314</v>
      </c>
      <c r="AU66" s="17">
        <f>SUMIFS(Collection!$O:$O, Collection!$B:$B, "*" &amp; AU$2 &amp; "*", Collection!$A:$A, "="&amp;$A66)</f>
        <v>0</v>
      </c>
      <c r="AV66" s="17">
        <f>(SUMIFS('Bucket Counts'!$P:$P, 'Bucket Counts'!$D:$D, "*" &amp; AV$2 &amp; "*", 'Bucket Counts'!$A:$A, "="&amp;$A66))</f>
        <v>0</v>
      </c>
      <c r="AW66" s="398">
        <f>AV66+AU66</f>
        <v>0</v>
      </c>
    </row>
    <row r="67" spans="1:49">
      <c r="A67" s="16">
        <f t="shared" si="0"/>
        <v>42937</v>
      </c>
      <c r="B67" s="397">
        <f>SUMIFS(Collection!$O:$O, Collection!$B:$B, "*" &amp; B$2 &amp; "*", Collection!$A:$A, "="&amp;$A67)</f>
        <v>0</v>
      </c>
      <c r="C67" s="118">
        <f>(SUMIFS('Bucket Counts'!$P:$P, 'Bucket Counts'!$D:$D, "*" &amp; C$2 &amp; "*", 'Bucket Counts'!$A:$A, "="&amp;$A67))</f>
        <v>0</v>
      </c>
      <c r="D67" s="398">
        <f>C66+SUM(B66:B67)</f>
        <v>37</v>
      </c>
      <c r="E67" s="397">
        <f>SUMIFS(Collection!$O:$O, Collection!$B:$B, "*" &amp; E$2 &amp; "*", Collection!$A:$A, "="&amp;$A67)</f>
        <v>0</v>
      </c>
      <c r="F67" s="118">
        <f>(SUMIFS('Bucket Counts'!$P:$P, 'Bucket Counts'!$D:$D, "*" &amp; F$2 &amp; "*", 'Bucket Counts'!$A:$A, "="&amp;$A67))</f>
        <v>0</v>
      </c>
      <c r="G67" s="398">
        <f>F66+SUM(E66:E67)</f>
        <v>0</v>
      </c>
      <c r="H67" s="397">
        <f>SUMIFS(Collection!$O:$O, Collection!$B:$B, "*" &amp; H$2 &amp; "*", Collection!$A:$A, "="&amp;$A67)</f>
        <v>0</v>
      </c>
      <c r="I67" s="118">
        <f>(SUMIFS('Bucket Counts'!$P:$P, 'Bucket Counts'!$D:$D, "*" &amp; I$2 &amp; "*", 'Bucket Counts'!$A:$A, "="&amp;$A67))</f>
        <v>0</v>
      </c>
      <c r="J67" s="398">
        <f>I66+SUM(H66:H67)</f>
        <v>0</v>
      </c>
      <c r="K67" s="17">
        <f>SUMIFS(Collection!$O:$O, Collection!$B:$B, "*" &amp; K$2 &amp; "*", Collection!$A:$A, "="&amp;$A67)</f>
        <v>0</v>
      </c>
      <c r="L67" s="17">
        <f>(SUMIFS('Bucket Counts'!$P:$P, 'Bucket Counts'!$D:$D, "*" &amp; L$2 &amp; "*", 'Bucket Counts'!$A:$A, "="&amp;$A67))</f>
        <v>0</v>
      </c>
      <c r="M67" s="398">
        <f>L66+SUM(K66:K67)</f>
        <v>0</v>
      </c>
      <c r="N67" s="17">
        <f>SUMIFS(Collection!$O:$O, Collection!$B:$B, "*" &amp; N$2 &amp; "*", Collection!$A:$A, "="&amp;$A67)</f>
        <v>0</v>
      </c>
      <c r="O67" s="17">
        <f>(SUMIFS('Bucket Counts'!$P:$P, 'Bucket Counts'!$D:$D, "*" &amp; O$2 &amp; "*", 'Bucket Counts'!$A:$A, "="&amp;$A67))</f>
        <v>0</v>
      </c>
      <c r="P67" s="398">
        <f>O66+SUM(N66:N67)</f>
        <v>15581.666666666666</v>
      </c>
      <c r="Q67" s="17">
        <f>SUMIFS(Collection!$O:$O, Collection!$B:$B, "*" &amp; Q$2 &amp; "*", Collection!$A:$A, "="&amp;$A67)</f>
        <v>0</v>
      </c>
      <c r="R67" s="17">
        <f>(SUMIFS('Bucket Counts'!$P:$P, 'Bucket Counts'!$D:$D, "*" &amp; R$2 &amp; "*", 'Bucket Counts'!$A:$A, "="&amp;$A67))</f>
        <v>0</v>
      </c>
      <c r="S67" s="398">
        <f>R66+SUM(Q66:Q67)</f>
        <v>0</v>
      </c>
      <c r="T67" s="17">
        <f>SUMIFS(Collection!$O:$O, Collection!$B:$B, "*" &amp; T$2 &amp; "*", Collection!$A:$A, "="&amp;$A67)</f>
        <v>0</v>
      </c>
      <c r="U67" s="17">
        <f>(SUMIFS('Bucket Counts'!$P:$P, 'Bucket Counts'!$D:$D, "*" &amp; U$2 &amp; "*", 'Bucket Counts'!$A:$A, "="&amp;$A67))</f>
        <v>0</v>
      </c>
      <c r="V67" s="398">
        <f>U66+SUM(T66:T67)</f>
        <v>0</v>
      </c>
      <c r="W67" s="17">
        <f>SUMIFS(Collection!$O:$O, Collection!$B:$B, "*" &amp; W$2 &amp; "*", Collection!$A:$A, "="&amp;$A67)</f>
        <v>0</v>
      </c>
      <c r="X67" s="17">
        <f>(SUMIFS('Bucket Counts'!$P:$P, 'Bucket Counts'!$D:$D, "*" &amp; X$2 &amp; "*", 'Bucket Counts'!$A:$A, "="&amp;$A67))</f>
        <v>0</v>
      </c>
      <c r="Y67" s="398">
        <f>X66+SUM(W66:W67)</f>
        <v>0</v>
      </c>
      <c r="Z67" s="17">
        <f>SUMIFS(Collection!$O:$O, Collection!$B:$B, "*" &amp; Z$2 &amp; "*", Collection!$A:$A, "="&amp;$A67)</f>
        <v>0</v>
      </c>
      <c r="AA67" s="17">
        <f>(SUMIFS('Bucket Counts'!$P:$P, 'Bucket Counts'!$D:$D, "*" &amp; AA$2 &amp; "*", 'Bucket Counts'!$A:$A, "="&amp;$A67))</f>
        <v>0</v>
      </c>
      <c r="AB67" s="398">
        <f>AA66+SUM(Z66:Z67)</f>
        <v>331.11111111111109</v>
      </c>
      <c r="AC67" s="17">
        <f>SUMIFS(Collection!$O:$O, Collection!$B:$B, "*" &amp; AC$2 &amp; "*", Collection!$A:$A, "="&amp;$A67)</f>
        <v>0</v>
      </c>
      <c r="AD67" s="17">
        <f>(SUMIFS('Bucket Counts'!$P:$P, 'Bucket Counts'!$D:$D, "*" &amp; AD$2 &amp; "*", 'Bucket Counts'!$A:$A, "="&amp;$A67))</f>
        <v>0</v>
      </c>
      <c r="AE67" s="398">
        <f>AD66+SUM(AC66:AC67)</f>
        <v>1675</v>
      </c>
      <c r="AF67" s="17">
        <f>SUMIFS(Collection!$O:$O, Collection!$B:$B, "*" &amp; AF$2 &amp; "*", Collection!$A:$A, "="&amp;$A67)</f>
        <v>0</v>
      </c>
      <c r="AG67" s="17">
        <f>(SUMIFS('Bucket Counts'!$P:$P, 'Bucket Counts'!$D:$D, "*" &amp; AG$2 &amp; "*", 'Bucket Counts'!$A:$A, "="&amp;$A67))</f>
        <v>0</v>
      </c>
      <c r="AH67" s="398">
        <f>AG66+SUM(AF66:AF67)</f>
        <v>0</v>
      </c>
      <c r="AI67" s="17">
        <f>SUMIFS(Collection!$O:$O, Collection!$B:$B, "*" &amp; AI$2 &amp; "*", Collection!$A:$A, "="&amp;$A67)</f>
        <v>0</v>
      </c>
      <c r="AJ67" s="17">
        <f>(SUMIFS('Bucket Counts'!$P:$P, 'Bucket Counts'!$D:$D, "*" &amp; AJ$2 &amp; "*", 'Bucket Counts'!$A:$A, "="&amp;$A67))</f>
        <v>0</v>
      </c>
      <c r="AK67" s="398">
        <f>AJ66+SUM(AI66:AI67)</f>
        <v>199.99999999999997</v>
      </c>
      <c r="AL67" s="17">
        <f>SUMIFS(Collection!$O:$O, Collection!$B:$B, "*" &amp; AL$2 &amp; "*", Collection!$A:$A, "="&amp;$A67)</f>
        <v>0</v>
      </c>
      <c r="AM67" s="17">
        <f>(SUMIFS('Bucket Counts'!$P:$P, 'Bucket Counts'!$D:$D, "*" &amp; AM$2 &amp; "*", 'Bucket Counts'!$A:$A, "="&amp;$A67))</f>
        <v>0</v>
      </c>
      <c r="AN67" s="398">
        <f>AM66+SUM(AL66:AL67)</f>
        <v>0</v>
      </c>
      <c r="AO67" s="17">
        <f>SUMIFS(Collection!$O:$O, Collection!$B:$B, "*" &amp; AO$2 &amp; "*", Collection!$A:$A, "="&amp;$A67)</f>
        <v>0</v>
      </c>
      <c r="AP67" s="17">
        <f>(SUMIFS('Bucket Counts'!$P:$P, 'Bucket Counts'!$D:$D, "*" &amp; AP$2 &amp; "*", 'Bucket Counts'!$A:$A, "="&amp;$A67))</f>
        <v>0</v>
      </c>
      <c r="AQ67" s="398">
        <f>AP66+SUM(AO66:AO67)</f>
        <v>0</v>
      </c>
      <c r="AR67" s="17">
        <f>SUMIFS(Collection!$O:$O, Collection!$B:$B, "*" &amp; AR$2 &amp; "*", Collection!$A:$A, "="&amp;$A67)</f>
        <v>0</v>
      </c>
      <c r="AS67" s="17">
        <f>(SUMIFS('Bucket Counts'!$P:$P, 'Bucket Counts'!$D:$D, "*" &amp; AS$2 &amp; "*", 'Bucket Counts'!$A:$A, "="&amp;$A67))</f>
        <v>0</v>
      </c>
      <c r="AT67" s="398">
        <f>AS66+SUM(AR66:AR67)</f>
        <v>93.333333333333314</v>
      </c>
      <c r="AU67" s="17">
        <f>SUMIFS(Collection!$O:$O, Collection!$B:$B, "*" &amp; AU$2 &amp; "*", Collection!$A:$A, "="&amp;$A67)</f>
        <v>0</v>
      </c>
      <c r="AV67" s="17">
        <f>(SUMIFS('Bucket Counts'!$P:$P, 'Bucket Counts'!$D:$D, "*" &amp; AV$2 &amp; "*", 'Bucket Counts'!$A:$A, "="&amp;$A67))</f>
        <v>0</v>
      </c>
      <c r="AW67" s="398">
        <f>AV66+SUM(AU66:AU67)</f>
        <v>0</v>
      </c>
    </row>
    <row r="68" spans="1:49">
      <c r="A68" s="16">
        <f t="shared" si="0"/>
        <v>42938</v>
      </c>
      <c r="B68" s="397">
        <f>SUMIFS(Collection!$O:$O, Collection!$B:$B, "*" &amp; B$2 &amp; "*", Collection!$A:$A, "="&amp;$A68)</f>
        <v>0</v>
      </c>
      <c r="C68" s="118">
        <f>(SUMIFS('Bucket Counts'!$P:$P, 'Bucket Counts'!$D:$D, "*" &amp; C$2 &amp; "*", 'Bucket Counts'!$A:$A, "="&amp;$A68))</f>
        <v>0</v>
      </c>
      <c r="D68" s="398">
        <f>C66+SUM(B66:B67)</f>
        <v>37</v>
      </c>
      <c r="E68" s="397">
        <f>SUMIFS(Collection!$O:$O, Collection!$B:$B, "*" &amp; E$2 &amp; "*", Collection!$A:$A, "="&amp;$A68)</f>
        <v>0</v>
      </c>
      <c r="F68" s="118">
        <f>(SUMIFS('Bucket Counts'!$P:$P, 'Bucket Counts'!$D:$D, "*" &amp; F$2 &amp; "*", 'Bucket Counts'!$A:$A, "="&amp;$A68))</f>
        <v>0</v>
      </c>
      <c r="G68" s="398">
        <f>F66+SUM(E66:E67)</f>
        <v>0</v>
      </c>
      <c r="H68" s="397">
        <f>SUMIFS(Collection!$O:$O, Collection!$B:$B, "*" &amp; H$2 &amp; "*", Collection!$A:$A, "="&amp;$A68)</f>
        <v>0</v>
      </c>
      <c r="I68" s="118">
        <f>(SUMIFS('Bucket Counts'!$P:$P, 'Bucket Counts'!$D:$D, "*" &amp; I$2 &amp; "*", 'Bucket Counts'!$A:$A, "="&amp;$A68))</f>
        <v>0</v>
      </c>
      <c r="J68" s="398">
        <f>I66+SUM(H66:H67)</f>
        <v>0</v>
      </c>
      <c r="K68" s="17">
        <f>SUMIFS(Collection!$O:$O, Collection!$B:$B, "*" &amp; K$2 &amp; "*", Collection!$A:$A, "="&amp;$A68)</f>
        <v>0</v>
      </c>
      <c r="L68" s="17">
        <f>(SUMIFS('Bucket Counts'!$P:$P, 'Bucket Counts'!$D:$D, "*" &amp; L$2 &amp; "*", 'Bucket Counts'!$A:$A, "="&amp;$A68))</f>
        <v>0</v>
      </c>
      <c r="M68" s="398">
        <f>L66+SUM(K66:K67)</f>
        <v>0</v>
      </c>
      <c r="N68" s="17">
        <f>SUMIFS(Collection!$O:$O, Collection!$B:$B, "*" &amp; N$2 &amp; "*", Collection!$A:$A, "="&amp;$A68)</f>
        <v>0</v>
      </c>
      <c r="O68" s="17">
        <f>(SUMIFS('Bucket Counts'!$P:$P, 'Bucket Counts'!$D:$D, "*" &amp; O$2 &amp; "*", 'Bucket Counts'!$A:$A, "="&amp;$A68))</f>
        <v>0</v>
      </c>
      <c r="P68" s="398">
        <f>O66+SUM(N66:N67)</f>
        <v>15581.666666666666</v>
      </c>
      <c r="Q68" s="17">
        <f>SUMIFS(Collection!$O:$O, Collection!$B:$B, "*" &amp; Q$2 &amp; "*", Collection!$A:$A, "="&amp;$A68)</f>
        <v>0</v>
      </c>
      <c r="R68" s="17">
        <f>(SUMIFS('Bucket Counts'!$P:$P, 'Bucket Counts'!$D:$D, "*" &amp; R$2 &amp; "*", 'Bucket Counts'!$A:$A, "="&amp;$A68))</f>
        <v>0</v>
      </c>
      <c r="S68" s="398">
        <f>R66+SUM(Q66:Q67)</f>
        <v>0</v>
      </c>
      <c r="T68" s="17">
        <f>SUMIFS(Collection!$O:$O, Collection!$B:$B, "*" &amp; T$2 &amp; "*", Collection!$A:$A, "="&amp;$A68)</f>
        <v>0</v>
      </c>
      <c r="U68" s="17">
        <f>(SUMIFS('Bucket Counts'!$P:$P, 'Bucket Counts'!$D:$D, "*" &amp; U$2 &amp; "*", 'Bucket Counts'!$A:$A, "="&amp;$A68))</f>
        <v>0</v>
      </c>
      <c r="V68" s="398">
        <f>U66+SUM(T66:T67)</f>
        <v>0</v>
      </c>
      <c r="W68" s="17">
        <f>SUMIFS(Collection!$O:$O, Collection!$B:$B, "*" &amp; W$2 &amp; "*", Collection!$A:$A, "="&amp;$A68)</f>
        <v>0</v>
      </c>
      <c r="X68" s="17">
        <f>(SUMIFS('Bucket Counts'!$P:$P, 'Bucket Counts'!$D:$D, "*" &amp; X$2 &amp; "*", 'Bucket Counts'!$A:$A, "="&amp;$A68))</f>
        <v>0</v>
      </c>
      <c r="Y68" s="398">
        <f>X66+SUM(W66:W67)</f>
        <v>0</v>
      </c>
      <c r="Z68" s="17">
        <f>SUMIFS(Collection!$O:$O, Collection!$B:$B, "*" &amp; Z$2 &amp; "*", Collection!$A:$A, "="&amp;$A68)</f>
        <v>0</v>
      </c>
      <c r="AA68" s="17">
        <f>(SUMIFS('Bucket Counts'!$P:$P, 'Bucket Counts'!$D:$D, "*" &amp; AA$2 &amp; "*", 'Bucket Counts'!$A:$A, "="&amp;$A68))</f>
        <v>0</v>
      </c>
      <c r="AB68" s="398">
        <f>AA66+SUM(Z66:Z67)</f>
        <v>331.11111111111109</v>
      </c>
      <c r="AC68" s="17">
        <f>SUMIFS(Collection!$O:$O, Collection!$B:$B, "*" &amp; AC$2 &amp; "*", Collection!$A:$A, "="&amp;$A68)</f>
        <v>0</v>
      </c>
      <c r="AD68" s="17">
        <f>(SUMIFS('Bucket Counts'!$P:$P, 'Bucket Counts'!$D:$D, "*" &amp; AD$2 &amp; "*", 'Bucket Counts'!$A:$A, "="&amp;$A68))</f>
        <v>0</v>
      </c>
      <c r="AE68" s="398">
        <f>AD66+SUM(AC66:AC67)</f>
        <v>1675</v>
      </c>
      <c r="AF68" s="17">
        <f>SUMIFS(Collection!$O:$O, Collection!$B:$B, "*" &amp; AF$2 &amp; "*", Collection!$A:$A, "="&amp;$A68)</f>
        <v>0</v>
      </c>
      <c r="AG68" s="17">
        <f>(SUMIFS('Bucket Counts'!$P:$P, 'Bucket Counts'!$D:$D, "*" &amp; AG$2 &amp; "*", 'Bucket Counts'!$A:$A, "="&amp;$A68))</f>
        <v>0</v>
      </c>
      <c r="AH68" s="398">
        <f>AG66+SUM(AF66:AF67)</f>
        <v>0</v>
      </c>
      <c r="AI68" s="17">
        <f>SUMIFS(Collection!$O:$O, Collection!$B:$B, "*" &amp; AI$2 &amp; "*", Collection!$A:$A, "="&amp;$A68)</f>
        <v>0</v>
      </c>
      <c r="AJ68" s="17">
        <f>(SUMIFS('Bucket Counts'!$P:$P, 'Bucket Counts'!$D:$D, "*" &amp; AJ$2 &amp; "*", 'Bucket Counts'!$A:$A, "="&amp;$A68))</f>
        <v>0</v>
      </c>
      <c r="AK68" s="398">
        <f>AJ66+SUM(AI66:AI67)</f>
        <v>199.99999999999997</v>
      </c>
      <c r="AL68" s="17">
        <f>SUMIFS(Collection!$O:$O, Collection!$B:$B, "*" &amp; AL$2 &amp; "*", Collection!$A:$A, "="&amp;$A68)</f>
        <v>0</v>
      </c>
      <c r="AM68" s="17">
        <f>(SUMIFS('Bucket Counts'!$P:$P, 'Bucket Counts'!$D:$D, "*" &amp; AM$2 &amp; "*", 'Bucket Counts'!$A:$A, "="&amp;$A68))</f>
        <v>0</v>
      </c>
      <c r="AN68" s="398">
        <f>AM66+SUM(AL66:AL67)</f>
        <v>0</v>
      </c>
      <c r="AO68" s="17">
        <f>SUMIFS(Collection!$O:$O, Collection!$B:$B, "*" &amp; AO$2 &amp; "*", Collection!$A:$A, "="&amp;$A68)</f>
        <v>0</v>
      </c>
      <c r="AP68" s="17">
        <f>(SUMIFS('Bucket Counts'!$P:$P, 'Bucket Counts'!$D:$D, "*" &amp; AP$2 &amp; "*", 'Bucket Counts'!$A:$A, "="&amp;$A68))</f>
        <v>0</v>
      </c>
      <c r="AQ68" s="398">
        <f>AP66+SUM(AO66:AO67)</f>
        <v>0</v>
      </c>
      <c r="AR68" s="17">
        <f>SUMIFS(Collection!$O:$O, Collection!$B:$B, "*" &amp; AR$2 &amp; "*", Collection!$A:$A, "="&amp;$A68)</f>
        <v>0</v>
      </c>
      <c r="AS68" s="17">
        <f>(SUMIFS('Bucket Counts'!$P:$P, 'Bucket Counts'!$D:$D, "*" &amp; AS$2 &amp; "*", 'Bucket Counts'!$A:$A, "="&amp;$A68))</f>
        <v>0</v>
      </c>
      <c r="AT68" s="398">
        <f>AS66+SUM(AR66:AR67)</f>
        <v>93.333333333333314</v>
      </c>
      <c r="AU68" s="17">
        <f>SUMIFS(Collection!$O:$O, Collection!$B:$B, "*" &amp; AU$2 &amp; "*", Collection!$A:$A, "="&amp;$A68)</f>
        <v>0</v>
      </c>
      <c r="AV68" s="17">
        <f>(SUMIFS('Bucket Counts'!$P:$P, 'Bucket Counts'!$D:$D, "*" &amp; AV$2 &amp; "*", 'Bucket Counts'!$A:$A, "="&amp;$A68))</f>
        <v>0</v>
      </c>
      <c r="AW68" s="398">
        <f>AV66+SUM(AU66:AU67)</f>
        <v>0</v>
      </c>
    </row>
    <row r="69" spans="1:49">
      <c r="A69" s="16">
        <f t="shared" si="0"/>
        <v>42939</v>
      </c>
      <c r="B69" s="397">
        <f>SUMIFS(Collection!$O:$O, Collection!$B:$B, "*" &amp; B$2 &amp; "*", Collection!$A:$A, "="&amp;$A69)</f>
        <v>0</v>
      </c>
      <c r="C69" s="118">
        <f>(SUMIFS('Bucket Counts'!$P:$P, 'Bucket Counts'!$D:$D, "*" &amp; C$2 &amp; "*", 'Bucket Counts'!$A:$A, "="&amp;$A69))</f>
        <v>0</v>
      </c>
      <c r="D69" s="398">
        <f>C66+SUM(B66:B69)</f>
        <v>37</v>
      </c>
      <c r="E69" s="397">
        <f>SUMIFS(Collection!$O:$O, Collection!$B:$B, "*" &amp; E$2 &amp; "*", Collection!$A:$A, "="&amp;$A69)</f>
        <v>0</v>
      </c>
      <c r="F69" s="118">
        <f>(SUMIFS('Bucket Counts'!$P:$P, 'Bucket Counts'!$D:$D, "*" &amp; F$2 &amp; "*", 'Bucket Counts'!$A:$A, "="&amp;$A69))</f>
        <v>0</v>
      </c>
      <c r="G69" s="398">
        <f>F66+SUM(E66:E69)</f>
        <v>0</v>
      </c>
      <c r="H69" s="397">
        <f>SUMIFS(Collection!$O:$O, Collection!$B:$B, "*" &amp; H$2 &amp; "*", Collection!$A:$A, "="&amp;$A69)</f>
        <v>0</v>
      </c>
      <c r="I69" s="118">
        <f>(SUMIFS('Bucket Counts'!$P:$P, 'Bucket Counts'!$D:$D, "*" &amp; I$2 &amp; "*", 'Bucket Counts'!$A:$A, "="&amp;$A69))</f>
        <v>0</v>
      </c>
      <c r="J69" s="398">
        <f>I66+SUM(H66:H69)</f>
        <v>0</v>
      </c>
      <c r="K69" s="17">
        <f>SUMIFS(Collection!$O:$O, Collection!$B:$B, "*" &amp; K$2 &amp; "*", Collection!$A:$A, "="&amp;$A69)</f>
        <v>0</v>
      </c>
      <c r="L69" s="17">
        <f>(SUMIFS('Bucket Counts'!$P:$P, 'Bucket Counts'!$D:$D, "*" &amp; L$2 &amp; "*", 'Bucket Counts'!$A:$A, "="&amp;$A69))</f>
        <v>0</v>
      </c>
      <c r="M69" s="398">
        <f>L66+SUM(K66:K69)</f>
        <v>0</v>
      </c>
      <c r="N69" s="17">
        <f>SUMIFS(Collection!$O:$O, Collection!$B:$B, "*" &amp; N$2 &amp; "*", Collection!$A:$A, "="&amp;$A69)</f>
        <v>0</v>
      </c>
      <c r="O69" s="17">
        <f>(SUMIFS('Bucket Counts'!$P:$P, 'Bucket Counts'!$D:$D, "*" &amp; O$2 &amp; "*", 'Bucket Counts'!$A:$A, "="&amp;$A69))</f>
        <v>0</v>
      </c>
      <c r="P69" s="398">
        <f>O66+SUM(N66:N69)</f>
        <v>15581.666666666666</v>
      </c>
      <c r="Q69" s="17">
        <f>SUMIFS(Collection!$O:$O, Collection!$B:$B, "*" &amp; Q$2 &amp; "*", Collection!$A:$A, "="&amp;$A69)</f>
        <v>0</v>
      </c>
      <c r="R69" s="17">
        <f>(SUMIFS('Bucket Counts'!$P:$P, 'Bucket Counts'!$D:$D, "*" &amp; R$2 &amp; "*", 'Bucket Counts'!$A:$A, "="&amp;$A69))</f>
        <v>0</v>
      </c>
      <c r="S69" s="398">
        <f>R66+SUM(Q66:Q69)</f>
        <v>0</v>
      </c>
      <c r="T69" s="17">
        <f>SUMIFS(Collection!$O:$O, Collection!$B:$B, "*" &amp; T$2 &amp; "*", Collection!$A:$A, "="&amp;$A69)</f>
        <v>0</v>
      </c>
      <c r="U69" s="17">
        <f>(SUMIFS('Bucket Counts'!$P:$P, 'Bucket Counts'!$D:$D, "*" &amp; U$2 &amp; "*", 'Bucket Counts'!$A:$A, "="&amp;$A69))</f>
        <v>0</v>
      </c>
      <c r="V69" s="398">
        <f>U66+SUM(T66:T69)</f>
        <v>0</v>
      </c>
      <c r="W69" s="17">
        <f>SUMIFS(Collection!$O:$O, Collection!$B:$B, "*" &amp; W$2 &amp; "*", Collection!$A:$A, "="&amp;$A69)</f>
        <v>0</v>
      </c>
      <c r="X69" s="17">
        <f>(SUMIFS('Bucket Counts'!$P:$P, 'Bucket Counts'!$D:$D, "*" &amp; X$2 &amp; "*", 'Bucket Counts'!$A:$A, "="&amp;$A69))</f>
        <v>0</v>
      </c>
      <c r="Y69" s="398">
        <f>X66+SUM(W66:W69)</f>
        <v>0</v>
      </c>
      <c r="Z69" s="17">
        <f>SUMIFS(Collection!$O:$O, Collection!$B:$B, "*" &amp; Z$2 &amp; "*", Collection!$A:$A, "="&amp;$A69)</f>
        <v>0</v>
      </c>
      <c r="AA69" s="17">
        <f>(SUMIFS('Bucket Counts'!$P:$P, 'Bucket Counts'!$D:$D, "*" &amp; AA$2 &amp; "*", 'Bucket Counts'!$A:$A, "="&amp;$A69))</f>
        <v>0</v>
      </c>
      <c r="AB69" s="398">
        <f>AA66+SUM(Z66:Z69)</f>
        <v>331.11111111111109</v>
      </c>
      <c r="AC69" s="17">
        <f>SUMIFS(Collection!$O:$O, Collection!$B:$B, "*" &amp; AC$2 &amp; "*", Collection!$A:$A, "="&amp;$A69)</f>
        <v>0</v>
      </c>
      <c r="AD69" s="17">
        <f>(SUMIFS('Bucket Counts'!$P:$P, 'Bucket Counts'!$D:$D, "*" &amp; AD$2 &amp; "*", 'Bucket Counts'!$A:$A, "="&amp;$A69))</f>
        <v>0</v>
      </c>
      <c r="AE69" s="398">
        <f>AD66+SUM(AC66:AC69)</f>
        <v>1675</v>
      </c>
      <c r="AF69" s="17">
        <f>SUMIFS(Collection!$O:$O, Collection!$B:$B, "*" &amp; AF$2 &amp; "*", Collection!$A:$A, "="&amp;$A69)</f>
        <v>0</v>
      </c>
      <c r="AG69" s="17">
        <f>(SUMIFS('Bucket Counts'!$P:$P, 'Bucket Counts'!$D:$D, "*" &amp; AG$2 &amp; "*", 'Bucket Counts'!$A:$A, "="&amp;$A69))</f>
        <v>0</v>
      </c>
      <c r="AH69" s="398">
        <f>AG66+SUM(AF66:AF69)</f>
        <v>0</v>
      </c>
      <c r="AI69" s="17">
        <f>SUMIFS(Collection!$O:$O, Collection!$B:$B, "*" &amp; AI$2 &amp; "*", Collection!$A:$A, "="&amp;$A69)</f>
        <v>0</v>
      </c>
      <c r="AJ69" s="17">
        <f>(SUMIFS('Bucket Counts'!$P:$P, 'Bucket Counts'!$D:$D, "*" &amp; AJ$2 &amp; "*", 'Bucket Counts'!$A:$A, "="&amp;$A69))</f>
        <v>0</v>
      </c>
      <c r="AK69" s="398">
        <f>AJ66+SUM(AI66:AI69)</f>
        <v>199.99999999999997</v>
      </c>
      <c r="AL69" s="17">
        <f>SUMIFS(Collection!$O:$O, Collection!$B:$B, "*" &amp; AL$2 &amp; "*", Collection!$A:$A, "="&amp;$A69)</f>
        <v>0</v>
      </c>
      <c r="AM69" s="17">
        <f>(SUMIFS('Bucket Counts'!$P:$P, 'Bucket Counts'!$D:$D, "*" &amp; AM$2 &amp; "*", 'Bucket Counts'!$A:$A, "="&amp;$A69))</f>
        <v>0</v>
      </c>
      <c r="AN69" s="398">
        <f>AM66+SUM(AL66:AL69)</f>
        <v>0</v>
      </c>
      <c r="AO69" s="17">
        <f>SUMIFS(Collection!$O:$O, Collection!$B:$B, "*" &amp; AO$2 &amp; "*", Collection!$A:$A, "="&amp;$A69)</f>
        <v>0</v>
      </c>
      <c r="AP69" s="17">
        <f>(SUMIFS('Bucket Counts'!$P:$P, 'Bucket Counts'!$D:$D, "*" &amp; AP$2 &amp; "*", 'Bucket Counts'!$A:$A, "="&amp;$A69))</f>
        <v>0</v>
      </c>
      <c r="AQ69" s="398">
        <f>AP66+SUM(AO66:AO69)</f>
        <v>0</v>
      </c>
      <c r="AR69" s="17">
        <f>SUMIFS(Collection!$O:$O, Collection!$B:$B, "*" &amp; AR$2 &amp; "*", Collection!$A:$A, "="&amp;$A69)</f>
        <v>0</v>
      </c>
      <c r="AS69" s="17">
        <f>(SUMIFS('Bucket Counts'!$P:$P, 'Bucket Counts'!$D:$D, "*" &amp; AS$2 &amp; "*", 'Bucket Counts'!$A:$A, "="&amp;$A69))</f>
        <v>0</v>
      </c>
      <c r="AT69" s="398">
        <f>AS66+SUM(AR66:AR69)</f>
        <v>93.333333333333314</v>
      </c>
      <c r="AU69" s="17">
        <f>SUMIFS(Collection!$O:$O, Collection!$B:$B, "*" &amp; AU$2 &amp; "*", Collection!$A:$A, "="&amp;$A69)</f>
        <v>0</v>
      </c>
      <c r="AV69" s="17">
        <f>(SUMIFS('Bucket Counts'!$P:$P, 'Bucket Counts'!$D:$D, "*" &amp; AV$2 &amp; "*", 'Bucket Counts'!$A:$A, "="&amp;$A69))</f>
        <v>0</v>
      </c>
      <c r="AW69" s="398">
        <f>AV66+SUM(AU66:AU69)</f>
        <v>0</v>
      </c>
    </row>
    <row r="70" spans="1:49">
      <c r="A70" s="16">
        <f t="shared" si="0"/>
        <v>42940</v>
      </c>
      <c r="B70" s="397">
        <f>SUMIFS(Collection!$O:$O, Collection!$B:$B, "*" &amp; B$2 &amp; "*", Collection!$A:$A, "="&amp;$A70)</f>
        <v>0</v>
      </c>
      <c r="C70" s="118">
        <f>(SUMIFS('Bucket Counts'!$P:$P, 'Bucket Counts'!$D:$D, "*" &amp; C$2 &amp; "*", 'Bucket Counts'!$A:$A, "="&amp;$A70))</f>
        <v>0</v>
      </c>
      <c r="D70" s="398">
        <f>C66+SUM(B66:B70)</f>
        <v>37</v>
      </c>
      <c r="E70" s="397">
        <f>SUMIFS(Collection!$O:$O, Collection!$B:$B, "*" &amp; E$2 &amp; "*", Collection!$A:$A, "="&amp;$A70)</f>
        <v>0</v>
      </c>
      <c r="F70" s="118">
        <f>(SUMIFS('Bucket Counts'!$P:$P, 'Bucket Counts'!$D:$D, "*" &amp; F$2 &amp; "*", 'Bucket Counts'!$A:$A, "="&amp;$A70))</f>
        <v>0</v>
      </c>
      <c r="G70" s="398">
        <f>F66+SUM(E66:E70)</f>
        <v>0</v>
      </c>
      <c r="H70" s="397">
        <f>SUMIFS(Collection!$O:$O, Collection!$B:$B, "*" &amp; H$2 &amp; "*", Collection!$A:$A, "="&amp;$A70)</f>
        <v>0</v>
      </c>
      <c r="I70" s="118">
        <f>(SUMIFS('Bucket Counts'!$P:$P, 'Bucket Counts'!$D:$D, "*" &amp; I$2 &amp; "*", 'Bucket Counts'!$A:$A, "="&amp;$A70))</f>
        <v>0</v>
      </c>
      <c r="J70" s="398">
        <f>I66+SUM(H66:H70)</f>
        <v>0</v>
      </c>
      <c r="K70" s="17">
        <f>SUMIFS(Collection!$O:$O, Collection!$B:$B, "*" &amp; K$2 &amp; "*", Collection!$A:$A, "="&amp;$A70)</f>
        <v>0</v>
      </c>
      <c r="L70" s="17">
        <f>(SUMIFS('Bucket Counts'!$P:$P, 'Bucket Counts'!$D:$D, "*" &amp; L$2 &amp; "*", 'Bucket Counts'!$A:$A, "="&amp;$A70))</f>
        <v>0</v>
      </c>
      <c r="M70" s="398">
        <f>L66+SUM(K66:K70)</f>
        <v>0</v>
      </c>
      <c r="N70" s="17">
        <f>SUMIFS(Collection!$O:$O, Collection!$B:$B, "*" &amp; N$2 &amp; "*", Collection!$A:$A, "="&amp;$A70)</f>
        <v>0</v>
      </c>
      <c r="O70" s="17">
        <f>(SUMIFS('Bucket Counts'!$P:$P, 'Bucket Counts'!$D:$D, "*" &amp; O$2 &amp; "*", 'Bucket Counts'!$A:$A, "="&amp;$A70))</f>
        <v>0</v>
      </c>
      <c r="P70" s="398">
        <f>O66+SUM(N66:N70)</f>
        <v>15581.666666666666</v>
      </c>
      <c r="Q70" s="17">
        <f>SUMIFS(Collection!$O:$O, Collection!$B:$B, "*" &amp; Q$2 &amp; "*", Collection!$A:$A, "="&amp;$A70)</f>
        <v>0</v>
      </c>
      <c r="R70" s="17">
        <f>(SUMIFS('Bucket Counts'!$P:$P, 'Bucket Counts'!$D:$D, "*" &amp; R$2 &amp; "*", 'Bucket Counts'!$A:$A, "="&amp;$A70))</f>
        <v>0</v>
      </c>
      <c r="S70" s="398">
        <f>R66+SUM(Q66:Q70)</f>
        <v>0</v>
      </c>
      <c r="T70" s="17">
        <f>SUMIFS(Collection!$O:$O, Collection!$B:$B, "*" &amp; T$2 &amp; "*", Collection!$A:$A, "="&amp;$A70)</f>
        <v>0</v>
      </c>
      <c r="U70" s="17">
        <f>(SUMIFS('Bucket Counts'!$P:$P, 'Bucket Counts'!$D:$D, "*" &amp; U$2 &amp; "*", 'Bucket Counts'!$A:$A, "="&amp;$A70))</f>
        <v>0</v>
      </c>
      <c r="V70" s="398">
        <f>U66+SUM(T66:T70)</f>
        <v>0</v>
      </c>
      <c r="W70" s="17">
        <f>SUMIFS(Collection!$O:$O, Collection!$B:$B, "*" &amp; W$2 &amp; "*", Collection!$A:$A, "="&amp;$A70)</f>
        <v>0</v>
      </c>
      <c r="X70" s="17">
        <f>(SUMIFS('Bucket Counts'!$P:$P, 'Bucket Counts'!$D:$D, "*" &amp; X$2 &amp; "*", 'Bucket Counts'!$A:$A, "="&amp;$A70))</f>
        <v>0</v>
      </c>
      <c r="Y70" s="398">
        <f>X66+SUM(W66:W70)</f>
        <v>0</v>
      </c>
      <c r="Z70" s="17">
        <f>SUMIFS(Collection!$O:$O, Collection!$B:$B, "*" &amp; Z$2 &amp; "*", Collection!$A:$A, "="&amp;$A70)</f>
        <v>0</v>
      </c>
      <c r="AA70" s="17">
        <f>(SUMIFS('Bucket Counts'!$P:$P, 'Bucket Counts'!$D:$D, "*" &amp; AA$2 &amp; "*", 'Bucket Counts'!$A:$A, "="&amp;$A70))</f>
        <v>0</v>
      </c>
      <c r="AB70" s="398">
        <f>AA66+SUM(Z66:Z70)</f>
        <v>331.11111111111109</v>
      </c>
      <c r="AC70" s="17">
        <f>SUMIFS(Collection!$O:$O, Collection!$B:$B, "*" &amp; AC$2 &amp; "*", Collection!$A:$A, "="&amp;$A70)</f>
        <v>0</v>
      </c>
      <c r="AD70" s="17">
        <f>(SUMIFS('Bucket Counts'!$P:$P, 'Bucket Counts'!$D:$D, "*" &amp; AD$2 &amp; "*", 'Bucket Counts'!$A:$A, "="&amp;$A70))</f>
        <v>0</v>
      </c>
      <c r="AE70" s="398">
        <f>AD66+SUM(AC66:AC70)</f>
        <v>1675</v>
      </c>
      <c r="AF70" s="17">
        <f>SUMIFS(Collection!$O:$O, Collection!$B:$B, "*" &amp; AF$2 &amp; "*", Collection!$A:$A, "="&amp;$A70)</f>
        <v>0</v>
      </c>
      <c r="AG70" s="17">
        <f>(SUMIFS('Bucket Counts'!$P:$P, 'Bucket Counts'!$D:$D, "*" &amp; AG$2 &amp; "*", 'Bucket Counts'!$A:$A, "="&amp;$A70))</f>
        <v>0</v>
      </c>
      <c r="AH70" s="398">
        <f>AG66+SUM(AF66:AF70)</f>
        <v>0</v>
      </c>
      <c r="AI70" s="17">
        <f>SUMIFS(Collection!$O:$O, Collection!$B:$B, "*" &amp; AI$2 &amp; "*", Collection!$A:$A, "="&amp;$A70)</f>
        <v>0</v>
      </c>
      <c r="AJ70" s="17">
        <f>(SUMIFS('Bucket Counts'!$P:$P, 'Bucket Counts'!$D:$D, "*" &amp; AJ$2 &amp; "*", 'Bucket Counts'!$A:$A, "="&amp;$A70))</f>
        <v>0</v>
      </c>
      <c r="AK70" s="398">
        <f>AJ66+SUM(AI66:AI70)</f>
        <v>199.99999999999997</v>
      </c>
      <c r="AL70" s="17">
        <f>SUMIFS(Collection!$O:$O, Collection!$B:$B, "*" &amp; AL$2 &amp; "*", Collection!$A:$A, "="&amp;$A70)</f>
        <v>0</v>
      </c>
      <c r="AM70" s="17">
        <f>(SUMIFS('Bucket Counts'!$P:$P, 'Bucket Counts'!$D:$D, "*" &amp; AM$2 &amp; "*", 'Bucket Counts'!$A:$A, "="&amp;$A70))</f>
        <v>0</v>
      </c>
      <c r="AN70" s="398">
        <f>AM66+SUM(AL66:AL70)</f>
        <v>0</v>
      </c>
      <c r="AO70" s="17">
        <f>SUMIFS(Collection!$O:$O, Collection!$B:$B, "*" &amp; AO$2 &amp; "*", Collection!$A:$A, "="&amp;$A70)</f>
        <v>0</v>
      </c>
      <c r="AP70" s="17">
        <f>(SUMIFS('Bucket Counts'!$P:$P, 'Bucket Counts'!$D:$D, "*" &amp; AP$2 &amp; "*", 'Bucket Counts'!$A:$A, "="&amp;$A70))</f>
        <v>0</v>
      </c>
      <c r="AQ70" s="398">
        <f>AP66+SUM(AO66:AO70)</f>
        <v>0</v>
      </c>
      <c r="AR70" s="17">
        <f>SUMIFS(Collection!$O:$O, Collection!$B:$B, "*" &amp; AR$2 &amp; "*", Collection!$A:$A, "="&amp;$A70)</f>
        <v>0</v>
      </c>
      <c r="AS70" s="17">
        <f>(SUMIFS('Bucket Counts'!$P:$P, 'Bucket Counts'!$D:$D, "*" &amp; AS$2 &amp; "*", 'Bucket Counts'!$A:$A, "="&amp;$A70))</f>
        <v>0</v>
      </c>
      <c r="AT70" s="398">
        <f>AS66+SUM(AR66:AR70)</f>
        <v>93.333333333333314</v>
      </c>
      <c r="AU70" s="17">
        <f>SUMIFS(Collection!$O:$O, Collection!$B:$B, "*" &amp; AU$2 &amp; "*", Collection!$A:$A, "="&amp;$A70)</f>
        <v>0</v>
      </c>
      <c r="AV70" s="17">
        <f>(SUMIFS('Bucket Counts'!$P:$P, 'Bucket Counts'!$D:$D, "*" &amp; AV$2 &amp; "*", 'Bucket Counts'!$A:$A, "="&amp;$A70))</f>
        <v>0</v>
      </c>
      <c r="AW70" s="398">
        <f>AV66+SUM(AU66:AU70)</f>
        <v>0</v>
      </c>
    </row>
    <row r="71" spans="1:49">
      <c r="A71" s="16">
        <f t="shared" si="0"/>
        <v>42941</v>
      </c>
      <c r="B71" s="397">
        <f>SUMIFS(Collection!$O:$O, Collection!$B:$B, "*" &amp; B$2 &amp; "*", Collection!$A:$A, "="&amp;$A71)</f>
        <v>0</v>
      </c>
      <c r="C71" s="118">
        <f>(SUMIFS('Bucket Counts'!$P:$P, 'Bucket Counts'!$D:$D, "*" &amp; C$2 &amp; "*", 'Bucket Counts'!$A:$A, "="&amp;$A71))</f>
        <v>0</v>
      </c>
      <c r="D71" s="398">
        <f>C66+SUM(B66:B71)</f>
        <v>37</v>
      </c>
      <c r="E71" s="397">
        <f>SUMIFS(Collection!$O:$O, Collection!$B:$B, "*" &amp; E$2 &amp; "*", Collection!$A:$A, "="&amp;$A71)</f>
        <v>0</v>
      </c>
      <c r="F71" s="118">
        <f>(SUMIFS('Bucket Counts'!$P:$P, 'Bucket Counts'!$D:$D, "*" &amp; F$2 &amp; "*", 'Bucket Counts'!$A:$A, "="&amp;$A71))</f>
        <v>0</v>
      </c>
      <c r="G71" s="398">
        <f>F66+SUM(E66:E71)</f>
        <v>0</v>
      </c>
      <c r="H71" s="397">
        <f>SUMIFS(Collection!$O:$O, Collection!$B:$B, "*" &amp; H$2 &amp; "*", Collection!$A:$A, "="&amp;$A71)</f>
        <v>0</v>
      </c>
      <c r="I71" s="118">
        <f>(SUMIFS('Bucket Counts'!$P:$P, 'Bucket Counts'!$D:$D, "*" &amp; I$2 &amp; "*", 'Bucket Counts'!$A:$A, "="&amp;$A71))</f>
        <v>0</v>
      </c>
      <c r="J71" s="398">
        <f>I66+SUM(H66:H71)</f>
        <v>0</v>
      </c>
      <c r="K71" s="17">
        <f>SUMIFS(Collection!$O:$O, Collection!$B:$B, "*" &amp; K$2 &amp; "*", Collection!$A:$A, "="&amp;$A71)</f>
        <v>0</v>
      </c>
      <c r="L71" s="17">
        <f>(SUMIFS('Bucket Counts'!$P:$P, 'Bucket Counts'!$D:$D, "*" &amp; L$2 &amp; "*", 'Bucket Counts'!$A:$A, "="&amp;$A71))</f>
        <v>0</v>
      </c>
      <c r="M71" s="398">
        <f>L66+SUM(K66:K71)</f>
        <v>0</v>
      </c>
      <c r="N71" s="17">
        <f>SUMIFS(Collection!$O:$O, Collection!$B:$B, "*" &amp; N$2 &amp; "*", Collection!$A:$A, "="&amp;$A71)</f>
        <v>0</v>
      </c>
      <c r="O71" s="17">
        <f>(SUMIFS('Bucket Counts'!$P:$P, 'Bucket Counts'!$D:$D, "*" &amp; O$2 &amp; "*", 'Bucket Counts'!$A:$A, "="&amp;$A71))</f>
        <v>0</v>
      </c>
      <c r="P71" s="398">
        <f>O66+SUM(N66:N71)</f>
        <v>15581.666666666666</v>
      </c>
      <c r="Q71" s="17">
        <f>SUMIFS(Collection!$O:$O, Collection!$B:$B, "*" &amp; Q$2 &amp; "*", Collection!$A:$A, "="&amp;$A71)</f>
        <v>0</v>
      </c>
      <c r="R71" s="17">
        <f>(SUMIFS('Bucket Counts'!$P:$P, 'Bucket Counts'!$D:$D, "*" &amp; R$2 &amp; "*", 'Bucket Counts'!$A:$A, "="&amp;$A71))</f>
        <v>0</v>
      </c>
      <c r="S71" s="398">
        <f>R66+SUM(Q66:Q71)</f>
        <v>0</v>
      </c>
      <c r="T71" s="17">
        <f>SUMIFS(Collection!$O:$O, Collection!$B:$B, "*" &amp; T$2 &amp; "*", Collection!$A:$A, "="&amp;$A71)</f>
        <v>0</v>
      </c>
      <c r="U71" s="17">
        <f>(SUMIFS('Bucket Counts'!$P:$P, 'Bucket Counts'!$D:$D, "*" &amp; U$2 &amp; "*", 'Bucket Counts'!$A:$A, "="&amp;$A71))</f>
        <v>0</v>
      </c>
      <c r="V71" s="398">
        <f>U66+SUM(T66:T71)</f>
        <v>0</v>
      </c>
      <c r="W71" s="17">
        <f>SUMIFS(Collection!$O:$O, Collection!$B:$B, "*" &amp; W$2 &amp; "*", Collection!$A:$A, "="&amp;$A71)</f>
        <v>0</v>
      </c>
      <c r="X71" s="17">
        <f>(SUMIFS('Bucket Counts'!$P:$P, 'Bucket Counts'!$D:$D, "*" &amp; X$2 &amp; "*", 'Bucket Counts'!$A:$A, "="&amp;$A71))</f>
        <v>0</v>
      </c>
      <c r="Y71" s="398">
        <f>X66+SUM(W66:W71)</f>
        <v>0</v>
      </c>
      <c r="Z71" s="17">
        <f>SUMIFS(Collection!$O:$O, Collection!$B:$B, "*" &amp; Z$2 &amp; "*", Collection!$A:$A, "="&amp;$A71)</f>
        <v>0</v>
      </c>
      <c r="AA71" s="17">
        <f>(SUMIFS('Bucket Counts'!$P:$P, 'Bucket Counts'!$D:$D, "*" &amp; AA$2 &amp; "*", 'Bucket Counts'!$A:$A, "="&amp;$A71))</f>
        <v>111.1111111111111</v>
      </c>
      <c r="AB71" s="398">
        <f>AA66+SUM(Z66:Z71)</f>
        <v>331.11111111111109</v>
      </c>
      <c r="AC71" s="17">
        <f>SUMIFS(Collection!$O:$O, Collection!$B:$B, "*" &amp; AC$2 &amp; "*", Collection!$A:$A, "="&amp;$A71)</f>
        <v>0</v>
      </c>
      <c r="AD71" s="17">
        <f>(SUMIFS('Bucket Counts'!$P:$P, 'Bucket Counts'!$D:$D, "*" &amp; AD$2 &amp; "*", 'Bucket Counts'!$A:$A, "="&amp;$A71))</f>
        <v>313.88888888888886</v>
      </c>
      <c r="AE71" s="398">
        <f>AD66+SUM(AC66:AC71)</f>
        <v>1675</v>
      </c>
      <c r="AF71" s="17">
        <f>SUMIFS(Collection!$O:$O, Collection!$B:$B, "*" &amp; AF$2 &amp; "*", Collection!$A:$A, "="&amp;$A71)</f>
        <v>0</v>
      </c>
      <c r="AG71" s="17">
        <f>(SUMIFS('Bucket Counts'!$P:$P, 'Bucket Counts'!$D:$D, "*" &amp; AG$2 &amp; "*", 'Bucket Counts'!$A:$A, "="&amp;$A71))</f>
        <v>0</v>
      </c>
      <c r="AH71" s="398">
        <f>AG66+SUM(AF66:AF71)</f>
        <v>0</v>
      </c>
      <c r="AI71" s="17">
        <f>SUMIFS(Collection!$O:$O, Collection!$B:$B, "*" &amp; AI$2 &amp; "*", Collection!$A:$A, "="&amp;$A71)</f>
        <v>0</v>
      </c>
      <c r="AJ71" s="17">
        <f>(SUMIFS('Bucket Counts'!$P:$P, 'Bucket Counts'!$D:$D, "*" &amp; AJ$2 &amp; "*", 'Bucket Counts'!$A:$A, "="&amp;$A71))</f>
        <v>0</v>
      </c>
      <c r="AK71" s="398">
        <f>AJ66+SUM(AI66:AI71)</f>
        <v>199.99999999999997</v>
      </c>
      <c r="AL71" s="17">
        <f>SUMIFS(Collection!$O:$O, Collection!$B:$B, "*" &amp; AL$2 &amp; "*", Collection!$A:$A, "="&amp;$A71)</f>
        <v>0</v>
      </c>
      <c r="AM71" s="17">
        <f>(SUMIFS('Bucket Counts'!$P:$P, 'Bucket Counts'!$D:$D, "*" &amp; AM$2 &amp; "*", 'Bucket Counts'!$A:$A, "="&amp;$A71))</f>
        <v>0</v>
      </c>
      <c r="AN71" s="398">
        <f>AM66+SUM(AL66:AL71)</f>
        <v>0</v>
      </c>
      <c r="AO71" s="17">
        <f>SUMIFS(Collection!$O:$O, Collection!$B:$B, "*" &amp; AO$2 &amp; "*", Collection!$A:$A, "="&amp;$A71)</f>
        <v>0</v>
      </c>
      <c r="AP71" s="17">
        <f>(SUMIFS('Bucket Counts'!$P:$P, 'Bucket Counts'!$D:$D, "*" &amp; AP$2 &amp; "*", 'Bucket Counts'!$A:$A, "="&amp;$A71))</f>
        <v>0</v>
      </c>
      <c r="AQ71" s="398">
        <f>AP66+SUM(AO66:AO71)</f>
        <v>0</v>
      </c>
      <c r="AR71" s="17">
        <f>SUMIFS(Collection!$O:$O, Collection!$B:$B, "*" &amp; AR$2 &amp; "*", Collection!$A:$A, "="&amp;$A71)</f>
        <v>0</v>
      </c>
      <c r="AS71" s="17">
        <f>(SUMIFS('Bucket Counts'!$P:$P, 'Bucket Counts'!$D:$D, "*" &amp; AS$2 &amp; "*", 'Bucket Counts'!$A:$A, "="&amp;$A71))</f>
        <v>0</v>
      </c>
      <c r="AT71" s="398">
        <f>AS66+SUM(AR66:AR71)</f>
        <v>93.333333333333314</v>
      </c>
      <c r="AU71" s="17">
        <f>SUMIFS(Collection!$O:$O, Collection!$B:$B, "*" &amp; AU$2 &amp; "*", Collection!$A:$A, "="&amp;$A71)</f>
        <v>0</v>
      </c>
      <c r="AV71" s="17">
        <f>(SUMIFS('Bucket Counts'!$P:$P, 'Bucket Counts'!$D:$D, "*" &amp; AV$2 &amp; "*", 'Bucket Counts'!$A:$A, "="&amp;$A71))</f>
        <v>0</v>
      </c>
      <c r="AW71" s="398">
        <f>AV66+SUM(AU66:AU71)</f>
        <v>0</v>
      </c>
    </row>
    <row r="72" spans="1:49">
      <c r="A72" s="16">
        <f t="shared" si="0"/>
        <v>42942</v>
      </c>
      <c r="B72" s="397">
        <f>SUMIFS(Collection!$O:$O, Collection!$B:$B, "*" &amp; B$2 &amp; "*", Collection!$A:$A, "="&amp;$A72)</f>
        <v>0</v>
      </c>
      <c r="C72" s="118">
        <f>(SUMIFS('Bucket Counts'!$P:$P, 'Bucket Counts'!$D:$D, "*" &amp; C$2 &amp; "*", 'Bucket Counts'!$A:$A, "="&amp;$A72))</f>
        <v>0</v>
      </c>
      <c r="D72" s="398">
        <f>C66+SUM(B66:B72)</f>
        <v>37</v>
      </c>
      <c r="E72" s="397">
        <f>SUMIFS(Collection!$O:$O, Collection!$B:$B, "*" &amp; E$2 &amp; "*", Collection!$A:$A, "="&amp;$A72)</f>
        <v>0</v>
      </c>
      <c r="F72" s="118">
        <f>(SUMIFS('Bucket Counts'!$P:$P, 'Bucket Counts'!$D:$D, "*" &amp; F$2 &amp; "*", 'Bucket Counts'!$A:$A, "="&amp;$A72))</f>
        <v>0</v>
      </c>
      <c r="G72" s="398">
        <f>F66+SUM(E66:E72)</f>
        <v>0</v>
      </c>
      <c r="H72" s="397">
        <f>SUMIFS(Collection!$O:$O, Collection!$B:$B, "*" &amp; H$2 &amp; "*", Collection!$A:$A, "="&amp;$A72)</f>
        <v>0</v>
      </c>
      <c r="I72" s="118">
        <f>(SUMIFS('Bucket Counts'!$P:$P, 'Bucket Counts'!$D:$D, "*" &amp; I$2 &amp; "*", 'Bucket Counts'!$A:$A, "="&amp;$A72))</f>
        <v>0</v>
      </c>
      <c r="J72" s="398">
        <f>I66+SUM(H66:H72)</f>
        <v>0</v>
      </c>
      <c r="K72" s="17">
        <f>SUMIFS(Collection!$O:$O, Collection!$B:$B, "*" &amp; K$2 &amp; "*", Collection!$A:$A, "="&amp;$A72)</f>
        <v>0</v>
      </c>
      <c r="L72" s="17">
        <f>(SUMIFS('Bucket Counts'!$P:$P, 'Bucket Counts'!$D:$D, "*" &amp; L$2 &amp; "*", 'Bucket Counts'!$A:$A, "="&amp;$A72))</f>
        <v>0</v>
      </c>
      <c r="M72" s="398">
        <f>L66+SUM(K66:K72)</f>
        <v>0</v>
      </c>
      <c r="N72" s="17">
        <f>SUMIFS(Collection!$O:$O, Collection!$B:$B, "*" &amp; N$2 &amp; "*", Collection!$A:$A, "="&amp;$A72)</f>
        <v>0</v>
      </c>
      <c r="O72" s="17">
        <f>(SUMIFS('Bucket Counts'!$P:$P, 'Bucket Counts'!$D:$D, "*" &amp; O$2 &amp; "*", 'Bucket Counts'!$A:$A, "="&amp;$A72))</f>
        <v>0</v>
      </c>
      <c r="P72" s="398">
        <f>O66+SUM(N66:N72)</f>
        <v>15581.666666666666</v>
      </c>
      <c r="Q72" s="17">
        <f>SUMIFS(Collection!$O:$O, Collection!$B:$B, "*" &amp; Q$2 &amp; "*", Collection!$A:$A, "="&amp;$A72)</f>
        <v>0</v>
      </c>
      <c r="R72" s="17">
        <f>(SUMIFS('Bucket Counts'!$P:$P, 'Bucket Counts'!$D:$D, "*" &amp; R$2 &amp; "*", 'Bucket Counts'!$A:$A, "="&amp;$A72))</f>
        <v>0</v>
      </c>
      <c r="S72" s="398">
        <f>R66+SUM(Q66:Q72)</f>
        <v>0</v>
      </c>
      <c r="T72" s="17">
        <f>SUMIFS(Collection!$O:$O, Collection!$B:$B, "*" &amp; T$2 &amp; "*", Collection!$A:$A, "="&amp;$A72)</f>
        <v>0</v>
      </c>
      <c r="U72" s="17">
        <f>(SUMIFS('Bucket Counts'!$P:$P, 'Bucket Counts'!$D:$D, "*" &amp; U$2 &amp; "*", 'Bucket Counts'!$A:$A, "="&amp;$A72))</f>
        <v>0</v>
      </c>
      <c r="V72" s="398">
        <f>U66+SUM(T66:T72)</f>
        <v>0</v>
      </c>
      <c r="W72" s="17">
        <f>SUMIFS(Collection!$O:$O, Collection!$B:$B, "*" &amp; W$2 &amp; "*", Collection!$A:$A, "="&amp;$A72)</f>
        <v>0</v>
      </c>
      <c r="X72" s="17">
        <f>(SUMIFS('Bucket Counts'!$P:$P, 'Bucket Counts'!$D:$D, "*" &amp; X$2 &amp; "*", 'Bucket Counts'!$A:$A, "="&amp;$A72))</f>
        <v>0</v>
      </c>
      <c r="Y72" s="398">
        <f>X66+SUM(W66:W72)</f>
        <v>0</v>
      </c>
      <c r="Z72" s="17">
        <f>SUMIFS(Collection!$O:$O, Collection!$B:$B, "*" &amp; Z$2 &amp; "*", Collection!$A:$A, "="&amp;$A72)</f>
        <v>0</v>
      </c>
      <c r="AA72" s="17">
        <f>(SUMIFS('Bucket Counts'!$P:$P, 'Bucket Counts'!$D:$D, "*" &amp; AA$2 &amp; "*", 'Bucket Counts'!$A:$A, "="&amp;$A72))</f>
        <v>0</v>
      </c>
      <c r="AB72" s="398">
        <f>AA66+SUM(Z66:Z72)</f>
        <v>331.11111111111109</v>
      </c>
      <c r="AC72" s="17">
        <f>SUMIFS(Collection!$O:$O, Collection!$B:$B, "*" &amp; AC$2 &amp; "*", Collection!$A:$A, "="&amp;$A72)</f>
        <v>0</v>
      </c>
      <c r="AD72" s="17">
        <f>(SUMIFS('Bucket Counts'!$P:$P, 'Bucket Counts'!$D:$D, "*" &amp; AD$2 &amp; "*", 'Bucket Counts'!$A:$A, "="&amp;$A72))</f>
        <v>0</v>
      </c>
      <c r="AE72" s="398">
        <f>AD66+SUM(AC66:AC72)</f>
        <v>1675</v>
      </c>
      <c r="AF72" s="17">
        <f>SUMIFS(Collection!$O:$O, Collection!$B:$B, "*" &amp; AF$2 &amp; "*", Collection!$A:$A, "="&amp;$A72)</f>
        <v>0</v>
      </c>
      <c r="AG72" s="17">
        <f>(SUMIFS('Bucket Counts'!$P:$P, 'Bucket Counts'!$D:$D, "*" &amp; AG$2 &amp; "*", 'Bucket Counts'!$A:$A, "="&amp;$A72))</f>
        <v>0</v>
      </c>
      <c r="AH72" s="398">
        <f>AG66+SUM(AF66:AF72)</f>
        <v>0</v>
      </c>
      <c r="AI72" s="17">
        <f>SUMIFS(Collection!$O:$O, Collection!$B:$B, "*" &amp; AI$2 &amp; "*", Collection!$A:$A, "="&amp;$A72)</f>
        <v>0</v>
      </c>
      <c r="AJ72" s="17">
        <f>(SUMIFS('Bucket Counts'!$P:$P, 'Bucket Counts'!$D:$D, "*" &amp; AJ$2 &amp; "*", 'Bucket Counts'!$A:$A, "="&amp;$A72))</f>
        <v>0</v>
      </c>
      <c r="AK72" s="398">
        <f>AJ66+SUM(AI66:AI72)</f>
        <v>199.99999999999997</v>
      </c>
      <c r="AL72" s="17">
        <f>SUMIFS(Collection!$O:$O, Collection!$B:$B, "*" &amp; AL$2 &amp; "*", Collection!$A:$A, "="&amp;$A72)</f>
        <v>0</v>
      </c>
      <c r="AM72" s="17">
        <f>(SUMIFS('Bucket Counts'!$P:$P, 'Bucket Counts'!$D:$D, "*" &amp; AM$2 &amp; "*", 'Bucket Counts'!$A:$A, "="&amp;$A72))</f>
        <v>0</v>
      </c>
      <c r="AN72" s="398">
        <f>AM66+SUM(AL66:AL72)</f>
        <v>0</v>
      </c>
      <c r="AO72" s="17">
        <f>SUMIFS(Collection!$O:$O, Collection!$B:$B, "*" &amp; AO$2 &amp; "*", Collection!$A:$A, "="&amp;$A72)</f>
        <v>0</v>
      </c>
      <c r="AP72" s="17">
        <f>(SUMIFS('Bucket Counts'!$P:$P, 'Bucket Counts'!$D:$D, "*" &amp; AP$2 &amp; "*", 'Bucket Counts'!$A:$A, "="&amp;$A72))</f>
        <v>0</v>
      </c>
      <c r="AQ72" s="398">
        <f>AP66+SUM(AO66:AO72)</f>
        <v>0</v>
      </c>
      <c r="AR72" s="17">
        <f>SUMIFS(Collection!$O:$O, Collection!$B:$B, "*" &amp; AR$2 &amp; "*", Collection!$A:$A, "="&amp;$A72)</f>
        <v>0</v>
      </c>
      <c r="AS72" s="17">
        <f>(SUMIFS('Bucket Counts'!$P:$P, 'Bucket Counts'!$D:$D, "*" &amp; AS$2 &amp; "*", 'Bucket Counts'!$A:$A, "="&amp;$A72))</f>
        <v>0</v>
      </c>
      <c r="AT72" s="398">
        <f>AS66+SUM(AR66:AR72)</f>
        <v>93.333333333333314</v>
      </c>
      <c r="AU72" s="17">
        <f>SUMIFS(Collection!$O:$O, Collection!$B:$B, "*" &amp; AU$2 &amp; "*", Collection!$A:$A, "="&amp;$A72)</f>
        <v>0</v>
      </c>
      <c r="AV72" s="17">
        <f>(SUMIFS('Bucket Counts'!$P:$P, 'Bucket Counts'!$D:$D, "*" &amp; AV$2 &amp; "*", 'Bucket Counts'!$A:$A, "="&amp;$A72))</f>
        <v>0</v>
      </c>
      <c r="AW72" s="398">
        <f>AV66+SUM(AU66:AU72)</f>
        <v>0</v>
      </c>
    </row>
    <row r="73" spans="1:49">
      <c r="A73" s="16">
        <f t="shared" si="0"/>
        <v>42943</v>
      </c>
      <c r="B73" s="397">
        <f>SUMIFS(Collection!$O:$O, Collection!$B:$B, "*" &amp; B$2 &amp; "*", Collection!$A:$A, "="&amp;$A73)</f>
        <v>0</v>
      </c>
      <c r="C73" s="118">
        <f>(SUMIFS('Bucket Counts'!$P:$P, 'Bucket Counts'!$D:$D, "*" &amp; C$2 &amp; "*", 'Bucket Counts'!$A:$A, "="&amp;$A73))</f>
        <v>0</v>
      </c>
      <c r="D73" s="398">
        <f>C66+SUM(B66:B73)</f>
        <v>37</v>
      </c>
      <c r="E73" s="397">
        <f>SUMIFS(Collection!$O:$O, Collection!$B:$B, "*" &amp; E$2 &amp; "*", Collection!$A:$A, "="&amp;$A73)</f>
        <v>0</v>
      </c>
      <c r="F73" s="118">
        <f>(SUMIFS('Bucket Counts'!$P:$P, 'Bucket Counts'!$D:$D, "*" &amp; F$2 &amp; "*", 'Bucket Counts'!$A:$A, "="&amp;$A73))</f>
        <v>0</v>
      </c>
      <c r="G73" s="398">
        <f>F66+SUM(E66:E73)</f>
        <v>0</v>
      </c>
      <c r="H73" s="397">
        <f>SUMIFS(Collection!$O:$O, Collection!$B:$B, "*" &amp; H$2 &amp; "*", Collection!$A:$A, "="&amp;$A73)</f>
        <v>0</v>
      </c>
      <c r="I73" s="118">
        <f>(SUMIFS('Bucket Counts'!$P:$P, 'Bucket Counts'!$D:$D, "*" &amp; I$2 &amp; "*", 'Bucket Counts'!$A:$A, "="&amp;$A73))</f>
        <v>0</v>
      </c>
      <c r="J73" s="398">
        <f>I66+SUM(H66:H73)</f>
        <v>0</v>
      </c>
      <c r="K73" s="17">
        <f>SUMIFS(Collection!$O:$O, Collection!$B:$B, "*" &amp; K$2 &amp; "*", Collection!$A:$A, "="&amp;$A73)</f>
        <v>0</v>
      </c>
      <c r="L73" s="17">
        <f>(SUMIFS('Bucket Counts'!$P:$P, 'Bucket Counts'!$D:$D, "*" &amp; L$2 &amp; "*", 'Bucket Counts'!$A:$A, "="&amp;$A73))</f>
        <v>0</v>
      </c>
      <c r="M73" s="398">
        <f>L66+SUM(K66:K73)</f>
        <v>0</v>
      </c>
      <c r="N73" s="17">
        <f>SUMIFS(Collection!$O:$O, Collection!$B:$B, "*" &amp; N$2 &amp; "*", Collection!$A:$A, "="&amp;$A73)</f>
        <v>0</v>
      </c>
      <c r="O73" s="17">
        <f>(SUMIFS('Bucket Counts'!$P:$P, 'Bucket Counts'!$D:$D, "*" &amp; O$2 &amp; "*", 'Bucket Counts'!$A:$A, "="&amp;$A73))</f>
        <v>0</v>
      </c>
      <c r="P73" s="398">
        <f>O66+SUM(N66:N73)</f>
        <v>15581.666666666666</v>
      </c>
      <c r="Q73" s="17">
        <f>SUMIFS(Collection!$O:$O, Collection!$B:$B, "*" &amp; Q$2 &amp; "*", Collection!$A:$A, "="&amp;$A73)</f>
        <v>0</v>
      </c>
      <c r="R73" s="17">
        <f>(SUMIFS('Bucket Counts'!$P:$P, 'Bucket Counts'!$D:$D, "*" &amp; R$2 &amp; "*", 'Bucket Counts'!$A:$A, "="&amp;$A73))</f>
        <v>0</v>
      </c>
      <c r="S73" s="398">
        <f>R66+SUM(Q66:Q73)</f>
        <v>0</v>
      </c>
      <c r="T73" s="17">
        <f>SUMIFS(Collection!$O:$O, Collection!$B:$B, "*" &amp; T$2 &amp; "*", Collection!$A:$A, "="&amp;$A73)</f>
        <v>0</v>
      </c>
      <c r="U73" s="17">
        <f>(SUMIFS('Bucket Counts'!$P:$P, 'Bucket Counts'!$D:$D, "*" &amp; U$2 &amp; "*", 'Bucket Counts'!$A:$A, "="&amp;$A73))</f>
        <v>0</v>
      </c>
      <c r="V73" s="398">
        <f>U66+SUM(T66:T73)</f>
        <v>0</v>
      </c>
      <c r="W73" s="17">
        <f>SUMIFS(Collection!$O:$O, Collection!$B:$B, "*" &amp; W$2 &amp; "*", Collection!$A:$A, "="&amp;$A73)</f>
        <v>0</v>
      </c>
      <c r="X73" s="17">
        <f>(SUMIFS('Bucket Counts'!$P:$P, 'Bucket Counts'!$D:$D, "*" &amp; X$2 &amp; "*", 'Bucket Counts'!$A:$A, "="&amp;$A73))</f>
        <v>0</v>
      </c>
      <c r="Y73" s="398">
        <f>X66+SUM(W66:W73)</f>
        <v>0</v>
      </c>
      <c r="Z73" s="17">
        <f>SUMIFS(Collection!$O:$O, Collection!$B:$B, "*" &amp; Z$2 &amp; "*", Collection!$A:$A, "="&amp;$A73)</f>
        <v>0</v>
      </c>
      <c r="AA73" s="17">
        <f>(SUMIFS('Bucket Counts'!$P:$P, 'Bucket Counts'!$D:$D, "*" &amp; AA$2 &amp; "*", 'Bucket Counts'!$A:$A, "="&amp;$A73))</f>
        <v>0</v>
      </c>
      <c r="AB73" s="398">
        <f>AA66+SUM(Z66:Z73)</f>
        <v>331.11111111111109</v>
      </c>
      <c r="AC73" s="17">
        <f>SUMIFS(Collection!$O:$O, Collection!$B:$B, "*" &amp; AC$2 &amp; "*", Collection!$A:$A, "="&amp;$A73)</f>
        <v>0</v>
      </c>
      <c r="AD73" s="17">
        <f>(SUMIFS('Bucket Counts'!$P:$P, 'Bucket Counts'!$D:$D, "*" &amp; AD$2 &amp; "*", 'Bucket Counts'!$A:$A, "="&amp;$A73))</f>
        <v>0</v>
      </c>
      <c r="AE73" s="398">
        <f>AD66+SUM(AC66:AC73)</f>
        <v>1675</v>
      </c>
      <c r="AF73" s="17">
        <f>SUMIFS(Collection!$O:$O, Collection!$B:$B, "*" &amp; AF$2 &amp; "*", Collection!$A:$A, "="&amp;$A73)</f>
        <v>0</v>
      </c>
      <c r="AG73" s="17">
        <f>(SUMIFS('Bucket Counts'!$P:$P, 'Bucket Counts'!$D:$D, "*" &amp; AG$2 &amp; "*", 'Bucket Counts'!$A:$A, "="&amp;$A73))</f>
        <v>0</v>
      </c>
      <c r="AH73" s="398">
        <f>AG66+SUM(AF66:AF73)</f>
        <v>0</v>
      </c>
      <c r="AI73" s="17">
        <f>SUMIFS(Collection!$O:$O, Collection!$B:$B, "*" &amp; AI$2 &amp; "*", Collection!$A:$A, "="&amp;$A73)</f>
        <v>0</v>
      </c>
      <c r="AJ73" s="17">
        <f>(SUMIFS('Bucket Counts'!$P:$P, 'Bucket Counts'!$D:$D, "*" &amp; AJ$2 &amp; "*", 'Bucket Counts'!$A:$A, "="&amp;$A73))</f>
        <v>0</v>
      </c>
      <c r="AK73" s="398">
        <f>AJ66+SUM(AI66:AI73)</f>
        <v>199.99999999999997</v>
      </c>
      <c r="AL73" s="17">
        <f>SUMIFS(Collection!$O:$O, Collection!$B:$B, "*" &amp; AL$2 &amp; "*", Collection!$A:$A, "="&amp;$A73)</f>
        <v>0</v>
      </c>
      <c r="AM73" s="17">
        <f>(SUMIFS('Bucket Counts'!$P:$P, 'Bucket Counts'!$D:$D, "*" &amp; AM$2 &amp; "*", 'Bucket Counts'!$A:$A, "="&amp;$A73))</f>
        <v>0</v>
      </c>
      <c r="AN73" s="398">
        <f>AM66+SUM(AL66:AL73)</f>
        <v>0</v>
      </c>
      <c r="AO73" s="17">
        <f>SUMIFS(Collection!$O:$O, Collection!$B:$B, "*" &amp; AO$2 &amp; "*", Collection!$A:$A, "="&amp;$A73)</f>
        <v>0</v>
      </c>
      <c r="AP73" s="17">
        <f>(SUMIFS('Bucket Counts'!$P:$P, 'Bucket Counts'!$D:$D, "*" &amp; AP$2 &amp; "*", 'Bucket Counts'!$A:$A, "="&amp;$A73))</f>
        <v>0</v>
      </c>
      <c r="AQ73" s="398">
        <f>AP66+SUM(AO66:AO73)</f>
        <v>0</v>
      </c>
      <c r="AR73" s="17">
        <f>SUMIFS(Collection!$O:$O, Collection!$B:$B, "*" &amp; AR$2 &amp; "*", Collection!$A:$A, "="&amp;$A73)</f>
        <v>0</v>
      </c>
      <c r="AS73" s="17">
        <f>(SUMIFS('Bucket Counts'!$P:$P, 'Bucket Counts'!$D:$D, "*" &amp; AS$2 &amp; "*", 'Bucket Counts'!$A:$A, "="&amp;$A73))</f>
        <v>0</v>
      </c>
      <c r="AT73" s="398">
        <f>AS66+SUM(AR66:AR73)</f>
        <v>93.333333333333314</v>
      </c>
      <c r="AU73" s="17">
        <f>SUMIFS(Collection!$O:$O, Collection!$B:$B, "*" &amp; AU$2 &amp; "*", Collection!$A:$A, "="&amp;$A73)</f>
        <v>0</v>
      </c>
      <c r="AV73" s="17">
        <f>(SUMIFS('Bucket Counts'!$P:$P, 'Bucket Counts'!$D:$D, "*" &amp; AV$2 &amp; "*", 'Bucket Counts'!$A:$A, "="&amp;$A73))</f>
        <v>0</v>
      </c>
      <c r="AW73" s="398">
        <f>AV66+SUM(AU66:AU73)</f>
        <v>0</v>
      </c>
    </row>
    <row r="74" spans="1:49">
      <c r="A74" s="16">
        <f t="shared" si="0"/>
        <v>42944</v>
      </c>
      <c r="B74" s="397">
        <f>SUMIFS(Collection!$O:$O, Collection!$B:$B, "*" &amp; B$2 &amp; "*", Collection!$A:$A, "="&amp;$A74)</f>
        <v>0</v>
      </c>
      <c r="C74" s="118">
        <f>(SUMIFS('Bucket Counts'!$P:$P, 'Bucket Counts'!$D:$D, "*" &amp; C$2 &amp; "*", 'Bucket Counts'!$A:$A, "="&amp;$A74))</f>
        <v>0</v>
      </c>
      <c r="D74" s="398">
        <f>C66+SUM(B66:B74)</f>
        <v>37</v>
      </c>
      <c r="E74" s="397">
        <f>SUMIFS(Collection!$O:$O, Collection!$B:$B, "*" &amp; E$2 &amp; "*", Collection!$A:$A, "="&amp;$A74)</f>
        <v>0</v>
      </c>
      <c r="F74" s="118">
        <f>(SUMIFS('Bucket Counts'!$P:$P, 'Bucket Counts'!$D:$D, "*" &amp; F$2 &amp; "*", 'Bucket Counts'!$A:$A, "="&amp;$A74))</f>
        <v>0</v>
      </c>
      <c r="G74" s="398">
        <f>F66+SUM(E66:E74)</f>
        <v>0</v>
      </c>
      <c r="H74" s="397">
        <f>SUMIFS(Collection!$O:$O, Collection!$B:$B, "*" &amp; H$2 &amp; "*", Collection!$A:$A, "="&amp;$A74)</f>
        <v>0</v>
      </c>
      <c r="I74" s="118">
        <f>(SUMIFS('Bucket Counts'!$P:$P, 'Bucket Counts'!$D:$D, "*" &amp; I$2 &amp; "*", 'Bucket Counts'!$A:$A, "="&amp;$A74))</f>
        <v>0</v>
      </c>
      <c r="J74" s="398">
        <f>I66+SUM(H66:H74)</f>
        <v>0</v>
      </c>
      <c r="K74" s="17">
        <f>SUMIFS(Collection!$O:$O, Collection!$B:$B, "*" &amp; K$2 &amp; "*", Collection!$A:$A, "="&amp;$A74)</f>
        <v>0</v>
      </c>
      <c r="L74" s="17">
        <f>(SUMIFS('Bucket Counts'!$P:$P, 'Bucket Counts'!$D:$D, "*" &amp; L$2 &amp; "*", 'Bucket Counts'!$A:$A, "="&amp;$A74))</f>
        <v>0</v>
      </c>
      <c r="M74" s="398">
        <f>L66+SUM(K66:K74)</f>
        <v>0</v>
      </c>
      <c r="N74" s="17">
        <f>SUMIFS(Collection!$O:$O, Collection!$B:$B, "*" &amp; N$2 &amp; "*", Collection!$A:$A, "="&amp;$A74)</f>
        <v>0</v>
      </c>
      <c r="O74" s="17">
        <f>(SUMIFS('Bucket Counts'!$P:$P, 'Bucket Counts'!$D:$D, "*" &amp; O$2 &amp; "*", 'Bucket Counts'!$A:$A, "="&amp;$A74))</f>
        <v>0</v>
      </c>
      <c r="P74" s="398">
        <f>O66+SUM(N66:N74)</f>
        <v>15581.666666666666</v>
      </c>
      <c r="Q74" s="17">
        <f>SUMIFS(Collection!$O:$O, Collection!$B:$B, "*" &amp; Q$2 &amp; "*", Collection!$A:$A, "="&amp;$A74)</f>
        <v>0</v>
      </c>
      <c r="R74" s="17">
        <f>(SUMIFS('Bucket Counts'!$P:$P, 'Bucket Counts'!$D:$D, "*" &amp; R$2 &amp; "*", 'Bucket Counts'!$A:$A, "="&amp;$A74))</f>
        <v>0</v>
      </c>
      <c r="S74" s="398">
        <f>R66+SUM(Q66:Q74)</f>
        <v>0</v>
      </c>
      <c r="T74" s="17">
        <f>SUMIFS(Collection!$O:$O, Collection!$B:$B, "*" &amp; T$2 &amp; "*", Collection!$A:$A, "="&amp;$A74)</f>
        <v>0</v>
      </c>
      <c r="U74" s="17">
        <f>(SUMIFS('Bucket Counts'!$P:$P, 'Bucket Counts'!$D:$D, "*" &amp; U$2 &amp; "*", 'Bucket Counts'!$A:$A, "="&amp;$A74))</f>
        <v>0</v>
      </c>
      <c r="V74" s="398">
        <f>U66+SUM(T66:T74)</f>
        <v>0</v>
      </c>
      <c r="W74" s="17">
        <f>SUMIFS(Collection!$O:$O, Collection!$B:$B, "*" &amp; W$2 &amp; "*", Collection!$A:$A, "="&amp;$A74)</f>
        <v>0</v>
      </c>
      <c r="X74" s="17">
        <f>(SUMIFS('Bucket Counts'!$P:$P, 'Bucket Counts'!$D:$D, "*" &amp; X$2 &amp; "*", 'Bucket Counts'!$A:$A, "="&amp;$A74))</f>
        <v>0</v>
      </c>
      <c r="Y74" s="398">
        <f>X66+SUM(W66:W74)</f>
        <v>0</v>
      </c>
      <c r="Z74" s="17">
        <f>SUMIFS(Collection!$O:$O, Collection!$B:$B, "*" &amp; Z$2 &amp; "*", Collection!$A:$A, "="&amp;$A74)</f>
        <v>0</v>
      </c>
      <c r="AA74" s="17">
        <f>(SUMIFS('Bucket Counts'!$P:$P, 'Bucket Counts'!$D:$D, "*" &amp; AA$2 &amp; "*", 'Bucket Counts'!$A:$A, "="&amp;$A74))</f>
        <v>0</v>
      </c>
      <c r="AB74" s="398">
        <f>AA66+SUM(Z66:Z74)</f>
        <v>331.11111111111109</v>
      </c>
      <c r="AC74" s="17">
        <f>SUMIFS(Collection!$O:$O, Collection!$B:$B, "*" &amp; AC$2 &amp; "*", Collection!$A:$A, "="&amp;$A74)</f>
        <v>0</v>
      </c>
      <c r="AD74" s="17">
        <f>(SUMIFS('Bucket Counts'!$P:$P, 'Bucket Counts'!$D:$D, "*" &amp; AD$2 &amp; "*", 'Bucket Counts'!$A:$A, "="&amp;$A74))</f>
        <v>0</v>
      </c>
      <c r="AE74" s="398">
        <f>AD66+SUM(AC66:AC74)</f>
        <v>1675</v>
      </c>
      <c r="AF74" s="17">
        <f>SUMIFS(Collection!$O:$O, Collection!$B:$B, "*" &amp; AF$2 &amp; "*", Collection!$A:$A, "="&amp;$A74)</f>
        <v>0</v>
      </c>
      <c r="AG74" s="17">
        <f>(SUMIFS('Bucket Counts'!$P:$P, 'Bucket Counts'!$D:$D, "*" &amp; AG$2 &amp; "*", 'Bucket Counts'!$A:$A, "="&amp;$A74))</f>
        <v>0</v>
      </c>
      <c r="AH74" s="398">
        <f>AG66+SUM(AF66:AF74)</f>
        <v>0</v>
      </c>
      <c r="AI74" s="17">
        <f>SUMIFS(Collection!$O:$O, Collection!$B:$B, "*" &amp; AI$2 &amp; "*", Collection!$A:$A, "="&amp;$A74)</f>
        <v>0</v>
      </c>
      <c r="AJ74" s="17">
        <f>(SUMIFS('Bucket Counts'!$P:$P, 'Bucket Counts'!$D:$D, "*" &amp; AJ$2 &amp; "*", 'Bucket Counts'!$A:$A, "="&amp;$A74))</f>
        <v>0</v>
      </c>
      <c r="AK74" s="398">
        <f>AJ66+SUM(AI66:AI74)</f>
        <v>199.99999999999997</v>
      </c>
      <c r="AL74" s="17">
        <f>SUMIFS(Collection!$O:$O, Collection!$B:$B, "*" &amp; AL$2 &amp; "*", Collection!$A:$A, "="&amp;$A74)</f>
        <v>0</v>
      </c>
      <c r="AM74" s="17">
        <f>(SUMIFS('Bucket Counts'!$P:$P, 'Bucket Counts'!$D:$D, "*" &amp; AM$2 &amp; "*", 'Bucket Counts'!$A:$A, "="&amp;$A74))</f>
        <v>0</v>
      </c>
      <c r="AN74" s="398">
        <f>AM66+SUM(AL66:AL74)</f>
        <v>0</v>
      </c>
      <c r="AO74" s="17">
        <f>SUMIFS(Collection!$O:$O, Collection!$B:$B, "*" &amp; AO$2 &amp; "*", Collection!$A:$A, "="&amp;$A74)</f>
        <v>0</v>
      </c>
      <c r="AP74" s="17">
        <f>(SUMIFS('Bucket Counts'!$P:$P, 'Bucket Counts'!$D:$D, "*" &amp; AP$2 &amp; "*", 'Bucket Counts'!$A:$A, "="&amp;$A74))</f>
        <v>0</v>
      </c>
      <c r="AQ74" s="398">
        <f>AP66+SUM(AO66:AO74)</f>
        <v>0</v>
      </c>
      <c r="AR74" s="17">
        <f>SUMIFS(Collection!$O:$O, Collection!$B:$B, "*" &amp; AR$2 &amp; "*", Collection!$A:$A, "="&amp;$A74)</f>
        <v>0</v>
      </c>
      <c r="AS74" s="17">
        <f>(SUMIFS('Bucket Counts'!$P:$P, 'Bucket Counts'!$D:$D, "*" &amp; AS$2 &amp; "*", 'Bucket Counts'!$A:$A, "="&amp;$A74))</f>
        <v>0</v>
      </c>
      <c r="AT74" s="398">
        <f>AS66+SUM(AR66:AR74)</f>
        <v>93.333333333333314</v>
      </c>
      <c r="AU74" s="17">
        <f>SUMIFS(Collection!$O:$O, Collection!$B:$B, "*" &amp; AU$2 &amp; "*", Collection!$A:$A, "="&amp;$A74)</f>
        <v>0</v>
      </c>
      <c r="AV74" s="17">
        <f>(SUMIFS('Bucket Counts'!$P:$P, 'Bucket Counts'!$D:$D, "*" &amp; AV$2 &amp; "*", 'Bucket Counts'!$A:$A, "="&amp;$A74))</f>
        <v>0</v>
      </c>
      <c r="AW74" s="398">
        <f>AV66+SUM(AU66:AU74)</f>
        <v>0</v>
      </c>
    </row>
    <row r="75" spans="1:49">
      <c r="A75" s="16">
        <f t="shared" si="0"/>
        <v>42945</v>
      </c>
      <c r="B75" s="397">
        <f>SUMIFS(Collection!$O:$O, Collection!$B:$B, "*" &amp; B$2 &amp; "*", Collection!$A:$A, "="&amp;$A75)</f>
        <v>0</v>
      </c>
      <c r="C75" s="118">
        <f>(SUMIFS('Bucket Counts'!$P:$P, 'Bucket Counts'!$D:$D, "*" &amp; C$2 &amp; "*", 'Bucket Counts'!$A:$A, "="&amp;$A75))</f>
        <v>0</v>
      </c>
      <c r="D75" s="398">
        <f>C66+SUM(B66:B75)</f>
        <v>37</v>
      </c>
      <c r="E75" s="397">
        <f>SUMIFS(Collection!$O:$O, Collection!$B:$B, "*" &amp; E$2 &amp; "*", Collection!$A:$A, "="&amp;$A75)</f>
        <v>0</v>
      </c>
      <c r="F75" s="118">
        <f>(SUMIFS('Bucket Counts'!$P:$P, 'Bucket Counts'!$D:$D, "*" &amp; F$2 &amp; "*", 'Bucket Counts'!$A:$A, "="&amp;$A75))</f>
        <v>0</v>
      </c>
      <c r="G75" s="398">
        <f>F66+SUM(E66:E75)</f>
        <v>0</v>
      </c>
      <c r="H75" s="397">
        <f>SUMIFS(Collection!$O:$O, Collection!$B:$B, "*" &amp; H$2 &amp; "*", Collection!$A:$A, "="&amp;$A75)</f>
        <v>0</v>
      </c>
      <c r="I75" s="118">
        <f>(SUMIFS('Bucket Counts'!$P:$P, 'Bucket Counts'!$D:$D, "*" &amp; I$2 &amp; "*", 'Bucket Counts'!$A:$A, "="&amp;$A75))</f>
        <v>0</v>
      </c>
      <c r="J75" s="398">
        <f>I66+SUM(H66:H75)</f>
        <v>0</v>
      </c>
      <c r="K75" s="17">
        <f>SUMIFS(Collection!$O:$O, Collection!$B:$B, "*" &amp; K$2 &amp; "*", Collection!$A:$A, "="&amp;$A75)</f>
        <v>0</v>
      </c>
      <c r="L75" s="17">
        <f>(SUMIFS('Bucket Counts'!$P:$P, 'Bucket Counts'!$D:$D, "*" &amp; L$2 &amp; "*", 'Bucket Counts'!$A:$A, "="&amp;$A75))</f>
        <v>0</v>
      </c>
      <c r="M75" s="398">
        <f>L66+SUM(K66:K75)</f>
        <v>0</v>
      </c>
      <c r="N75" s="17">
        <f>SUMIFS(Collection!$O:$O, Collection!$B:$B, "*" &amp; N$2 &amp; "*", Collection!$A:$A, "="&amp;$A75)</f>
        <v>0</v>
      </c>
      <c r="O75" s="17">
        <f>(SUMIFS('Bucket Counts'!$P:$P, 'Bucket Counts'!$D:$D, "*" &amp; O$2 &amp; "*", 'Bucket Counts'!$A:$A, "="&amp;$A75))</f>
        <v>0</v>
      </c>
      <c r="P75" s="398">
        <f>O66+SUM(N66:N75)</f>
        <v>15581.666666666666</v>
      </c>
      <c r="Q75" s="17">
        <f>SUMIFS(Collection!$O:$O, Collection!$B:$B, "*" &amp; Q$2 &amp; "*", Collection!$A:$A, "="&amp;$A75)</f>
        <v>0</v>
      </c>
      <c r="R75" s="17">
        <f>(SUMIFS('Bucket Counts'!$P:$P, 'Bucket Counts'!$D:$D, "*" &amp; R$2 &amp; "*", 'Bucket Counts'!$A:$A, "="&amp;$A75))</f>
        <v>0</v>
      </c>
      <c r="S75" s="398">
        <f>R66+SUM(Q66:Q75)</f>
        <v>0</v>
      </c>
      <c r="T75" s="17">
        <f>SUMIFS(Collection!$O:$O, Collection!$B:$B, "*" &amp; T$2 &amp; "*", Collection!$A:$A, "="&amp;$A75)</f>
        <v>0</v>
      </c>
      <c r="U75" s="17">
        <f>(SUMIFS('Bucket Counts'!$P:$P, 'Bucket Counts'!$D:$D, "*" &amp; U$2 &amp; "*", 'Bucket Counts'!$A:$A, "="&amp;$A75))</f>
        <v>0</v>
      </c>
      <c r="V75" s="398">
        <f>U66+SUM(T66:T75)</f>
        <v>0</v>
      </c>
      <c r="W75" s="17">
        <f>SUMIFS(Collection!$O:$O, Collection!$B:$B, "*" &amp; W$2 &amp; "*", Collection!$A:$A, "="&amp;$A75)</f>
        <v>0</v>
      </c>
      <c r="X75" s="17">
        <f>(SUMIFS('Bucket Counts'!$P:$P, 'Bucket Counts'!$D:$D, "*" &amp; X$2 &amp; "*", 'Bucket Counts'!$A:$A, "="&amp;$A75))</f>
        <v>0</v>
      </c>
      <c r="Y75" s="398">
        <f>X66+SUM(W66:W75)</f>
        <v>0</v>
      </c>
      <c r="Z75" s="17">
        <f>SUMIFS(Collection!$O:$O, Collection!$B:$B, "*" &amp; Z$2 &amp; "*", Collection!$A:$A, "="&amp;$A75)</f>
        <v>0</v>
      </c>
      <c r="AA75" s="17">
        <f>(SUMIFS('Bucket Counts'!$P:$P, 'Bucket Counts'!$D:$D, "*" &amp; AA$2 &amp; "*", 'Bucket Counts'!$A:$A, "="&amp;$A75))</f>
        <v>0</v>
      </c>
      <c r="AB75" s="398">
        <f>AA66+SUM(Z66:Z75)</f>
        <v>331.11111111111109</v>
      </c>
      <c r="AC75" s="17">
        <f>SUMIFS(Collection!$O:$O, Collection!$B:$B, "*" &amp; AC$2 &amp; "*", Collection!$A:$A, "="&amp;$A75)</f>
        <v>0</v>
      </c>
      <c r="AD75" s="17">
        <f>(SUMIFS('Bucket Counts'!$P:$P, 'Bucket Counts'!$D:$D, "*" &amp; AD$2 &amp; "*", 'Bucket Counts'!$A:$A, "="&amp;$A75))</f>
        <v>0</v>
      </c>
      <c r="AE75" s="398">
        <f>AD66+SUM(AC66:AC75)</f>
        <v>1675</v>
      </c>
      <c r="AF75" s="17">
        <f>SUMIFS(Collection!$O:$O, Collection!$B:$B, "*" &amp; AF$2 &amp; "*", Collection!$A:$A, "="&amp;$A75)</f>
        <v>0</v>
      </c>
      <c r="AG75" s="17">
        <f>(SUMIFS('Bucket Counts'!$P:$P, 'Bucket Counts'!$D:$D, "*" &amp; AG$2 &amp; "*", 'Bucket Counts'!$A:$A, "="&amp;$A75))</f>
        <v>0</v>
      </c>
      <c r="AH75" s="398">
        <f>AG66+SUM(AF66:AF75)</f>
        <v>0</v>
      </c>
      <c r="AI75" s="17">
        <f>SUMIFS(Collection!$O:$O, Collection!$B:$B, "*" &amp; AI$2 &amp; "*", Collection!$A:$A, "="&amp;$A75)</f>
        <v>0</v>
      </c>
      <c r="AJ75" s="17">
        <f>(SUMIFS('Bucket Counts'!$P:$P, 'Bucket Counts'!$D:$D, "*" &amp; AJ$2 &amp; "*", 'Bucket Counts'!$A:$A, "="&amp;$A75))</f>
        <v>0</v>
      </c>
      <c r="AK75" s="398">
        <f>AJ66+SUM(AI66:AI75)</f>
        <v>199.99999999999997</v>
      </c>
      <c r="AL75" s="17">
        <f>SUMIFS(Collection!$O:$O, Collection!$B:$B, "*" &amp; AL$2 &amp; "*", Collection!$A:$A, "="&amp;$A75)</f>
        <v>0</v>
      </c>
      <c r="AM75" s="17">
        <f>(SUMIFS('Bucket Counts'!$P:$P, 'Bucket Counts'!$D:$D, "*" &amp; AM$2 &amp; "*", 'Bucket Counts'!$A:$A, "="&amp;$A75))</f>
        <v>0</v>
      </c>
      <c r="AN75" s="398">
        <f>AM66+SUM(AL66:AL75)</f>
        <v>0</v>
      </c>
      <c r="AO75" s="17">
        <f>SUMIFS(Collection!$O:$O, Collection!$B:$B, "*" &amp; AO$2 &amp; "*", Collection!$A:$A, "="&amp;$A75)</f>
        <v>0</v>
      </c>
      <c r="AP75" s="17">
        <f>(SUMIFS('Bucket Counts'!$P:$P, 'Bucket Counts'!$D:$D, "*" &amp; AP$2 &amp; "*", 'Bucket Counts'!$A:$A, "="&amp;$A75))</f>
        <v>0</v>
      </c>
      <c r="AQ75" s="398">
        <f>AP66+SUM(AO66:AO75)</f>
        <v>0</v>
      </c>
      <c r="AR75" s="17">
        <f>SUMIFS(Collection!$O:$O, Collection!$B:$B, "*" &amp; AR$2 &amp; "*", Collection!$A:$A, "="&amp;$A75)</f>
        <v>0</v>
      </c>
      <c r="AS75" s="17">
        <f>(SUMIFS('Bucket Counts'!$P:$P, 'Bucket Counts'!$D:$D, "*" &amp; AS$2 &amp; "*", 'Bucket Counts'!$A:$A, "="&amp;$A75))</f>
        <v>0</v>
      </c>
      <c r="AT75" s="398">
        <f>AS66+SUM(AR66:AR75)</f>
        <v>93.333333333333314</v>
      </c>
      <c r="AU75" s="17">
        <f>SUMIFS(Collection!$O:$O, Collection!$B:$B, "*" &amp; AU$2 &amp; "*", Collection!$A:$A, "="&amp;$A75)</f>
        <v>0</v>
      </c>
      <c r="AV75" s="17">
        <f>(SUMIFS('Bucket Counts'!$P:$P, 'Bucket Counts'!$D:$D, "*" &amp; AV$2 &amp; "*", 'Bucket Counts'!$A:$A, "="&amp;$A75))</f>
        <v>0</v>
      </c>
      <c r="AW75" s="398">
        <f>AV66+SUM(AU66:AU75)</f>
        <v>0</v>
      </c>
    </row>
    <row r="76" spans="1:49">
      <c r="A76" s="16">
        <f t="shared" si="0"/>
        <v>42946</v>
      </c>
      <c r="B76" s="397">
        <f>SUMIFS(Collection!$O:$O, Collection!$B:$B, "*" &amp; B$2 &amp; "*", Collection!$A:$A, "="&amp;$A76)</f>
        <v>0</v>
      </c>
      <c r="C76" s="118">
        <f>(SUMIFS('Bucket Counts'!$P:$P, 'Bucket Counts'!$D:$D, "*" &amp; C$2 &amp; "*", 'Bucket Counts'!$A:$A, "="&amp;$A76))</f>
        <v>0</v>
      </c>
      <c r="D76" s="398">
        <f>C66+SUM(B66:B76)</f>
        <v>37</v>
      </c>
      <c r="E76" s="397">
        <f>SUMIFS(Collection!$O:$O, Collection!$B:$B, "*" &amp; E$2 &amp; "*", Collection!$A:$A, "="&amp;$A76)</f>
        <v>0</v>
      </c>
      <c r="F76" s="118">
        <f>(SUMIFS('Bucket Counts'!$P:$P, 'Bucket Counts'!$D:$D, "*" &amp; F$2 &amp; "*", 'Bucket Counts'!$A:$A, "="&amp;$A76))</f>
        <v>0</v>
      </c>
      <c r="G76" s="398">
        <f>F66+SUM(E66:E76)</f>
        <v>0</v>
      </c>
      <c r="H76" s="397">
        <f>SUMIFS(Collection!$O:$O, Collection!$B:$B, "*" &amp; H$2 &amp; "*", Collection!$A:$A, "="&amp;$A76)</f>
        <v>0</v>
      </c>
      <c r="I76" s="118">
        <f>(SUMIFS('Bucket Counts'!$P:$P, 'Bucket Counts'!$D:$D, "*" &amp; I$2 &amp; "*", 'Bucket Counts'!$A:$A, "="&amp;$A76))</f>
        <v>0</v>
      </c>
      <c r="J76" s="398">
        <f>I66+SUM(H66:H76)</f>
        <v>0</v>
      </c>
      <c r="K76" s="17">
        <f>SUMIFS(Collection!$O:$O, Collection!$B:$B, "*" &amp; K$2 &amp; "*", Collection!$A:$A, "="&amp;$A76)</f>
        <v>0</v>
      </c>
      <c r="L76" s="17">
        <f>(SUMIFS('Bucket Counts'!$P:$P, 'Bucket Counts'!$D:$D, "*" &amp; L$2 &amp; "*", 'Bucket Counts'!$A:$A, "="&amp;$A76))</f>
        <v>0</v>
      </c>
      <c r="M76" s="398">
        <f>L66+SUM(K66:K76)</f>
        <v>0</v>
      </c>
      <c r="N76" s="17">
        <f>SUMIFS(Collection!$O:$O, Collection!$B:$B, "*" &amp; N$2 &amp; "*", Collection!$A:$A, "="&amp;$A76)</f>
        <v>0</v>
      </c>
      <c r="O76" s="17">
        <f>(SUMIFS('Bucket Counts'!$P:$P, 'Bucket Counts'!$D:$D, "*" &amp; O$2 &amp; "*", 'Bucket Counts'!$A:$A, "="&amp;$A76))</f>
        <v>0</v>
      </c>
      <c r="P76" s="398">
        <f>O66+SUM(N66:N76)</f>
        <v>15581.666666666666</v>
      </c>
      <c r="Q76" s="17">
        <f>SUMIFS(Collection!$O:$O, Collection!$B:$B, "*" &amp; Q$2 &amp; "*", Collection!$A:$A, "="&amp;$A76)</f>
        <v>0</v>
      </c>
      <c r="R76" s="17">
        <f>(SUMIFS('Bucket Counts'!$P:$P, 'Bucket Counts'!$D:$D, "*" &amp; R$2 &amp; "*", 'Bucket Counts'!$A:$A, "="&amp;$A76))</f>
        <v>0</v>
      </c>
      <c r="S76" s="398">
        <f>R66+SUM(Q66:Q76)</f>
        <v>0</v>
      </c>
      <c r="T76" s="17">
        <f>SUMIFS(Collection!$O:$O, Collection!$B:$B, "*" &amp; T$2 &amp; "*", Collection!$A:$A, "="&amp;$A76)</f>
        <v>0</v>
      </c>
      <c r="U76" s="17">
        <f>(SUMIFS('Bucket Counts'!$P:$P, 'Bucket Counts'!$D:$D, "*" &amp; U$2 &amp; "*", 'Bucket Counts'!$A:$A, "="&amp;$A76))</f>
        <v>0</v>
      </c>
      <c r="V76" s="398">
        <f>U66+SUM(T66:T76)</f>
        <v>0</v>
      </c>
      <c r="W76" s="17">
        <f>SUMIFS(Collection!$O:$O, Collection!$B:$B, "*" &amp; W$2 &amp; "*", Collection!$A:$A, "="&amp;$A76)</f>
        <v>0</v>
      </c>
      <c r="X76" s="17">
        <f>(SUMIFS('Bucket Counts'!$P:$P, 'Bucket Counts'!$D:$D, "*" &amp; X$2 &amp; "*", 'Bucket Counts'!$A:$A, "="&amp;$A76))</f>
        <v>0</v>
      </c>
      <c r="Y76" s="398">
        <f>X66+SUM(W66:W76)</f>
        <v>0</v>
      </c>
      <c r="Z76" s="17">
        <f>SUMIFS(Collection!$O:$O, Collection!$B:$B, "*" &amp; Z$2 &amp; "*", Collection!$A:$A, "="&amp;$A76)</f>
        <v>0</v>
      </c>
      <c r="AA76" s="17">
        <f>(SUMIFS('Bucket Counts'!$P:$P, 'Bucket Counts'!$D:$D, "*" &amp; AA$2 &amp; "*", 'Bucket Counts'!$A:$A, "="&amp;$A76))</f>
        <v>0</v>
      </c>
      <c r="AB76" s="398">
        <f>AA66+SUM(Z66:Z76)</f>
        <v>331.11111111111109</v>
      </c>
      <c r="AC76" s="17">
        <f>SUMIFS(Collection!$O:$O, Collection!$B:$B, "*" &amp; AC$2 &amp; "*", Collection!$A:$A, "="&amp;$A76)</f>
        <v>0</v>
      </c>
      <c r="AD76" s="17">
        <f>(SUMIFS('Bucket Counts'!$P:$P, 'Bucket Counts'!$D:$D, "*" &amp; AD$2 &amp; "*", 'Bucket Counts'!$A:$A, "="&amp;$A76))</f>
        <v>0</v>
      </c>
      <c r="AE76" s="398">
        <f>AD66+SUM(AC66:AC76)</f>
        <v>1675</v>
      </c>
      <c r="AF76" s="17">
        <f>SUMIFS(Collection!$O:$O, Collection!$B:$B, "*" &amp; AF$2 &amp; "*", Collection!$A:$A, "="&amp;$A76)</f>
        <v>0</v>
      </c>
      <c r="AG76" s="17">
        <f>(SUMIFS('Bucket Counts'!$P:$P, 'Bucket Counts'!$D:$D, "*" &amp; AG$2 &amp; "*", 'Bucket Counts'!$A:$A, "="&amp;$A76))</f>
        <v>0</v>
      </c>
      <c r="AH76" s="398">
        <f>AG66+SUM(AF66:AF76)</f>
        <v>0</v>
      </c>
      <c r="AI76" s="17">
        <f>SUMIFS(Collection!$O:$O, Collection!$B:$B, "*" &amp; AI$2 &amp; "*", Collection!$A:$A, "="&amp;$A76)</f>
        <v>0</v>
      </c>
      <c r="AJ76" s="17">
        <f>(SUMIFS('Bucket Counts'!$P:$P, 'Bucket Counts'!$D:$D, "*" &amp; AJ$2 &amp; "*", 'Bucket Counts'!$A:$A, "="&amp;$A76))</f>
        <v>0</v>
      </c>
      <c r="AK76" s="398">
        <f>AJ66+SUM(AI66:AI76)</f>
        <v>199.99999999999997</v>
      </c>
      <c r="AL76" s="17">
        <f>SUMIFS(Collection!$O:$O, Collection!$B:$B, "*" &amp; AL$2 &amp; "*", Collection!$A:$A, "="&amp;$A76)</f>
        <v>0</v>
      </c>
      <c r="AM76" s="17">
        <f>(SUMIFS('Bucket Counts'!$P:$P, 'Bucket Counts'!$D:$D, "*" &amp; AM$2 &amp; "*", 'Bucket Counts'!$A:$A, "="&amp;$A76))</f>
        <v>0</v>
      </c>
      <c r="AN76" s="398">
        <f>AM66+SUM(AL66:AL76)</f>
        <v>0</v>
      </c>
      <c r="AO76" s="17">
        <f>SUMIFS(Collection!$O:$O, Collection!$B:$B, "*" &amp; AO$2 &amp; "*", Collection!$A:$A, "="&amp;$A76)</f>
        <v>0</v>
      </c>
      <c r="AP76" s="17">
        <f>(SUMIFS('Bucket Counts'!$P:$P, 'Bucket Counts'!$D:$D, "*" &amp; AP$2 &amp; "*", 'Bucket Counts'!$A:$A, "="&amp;$A76))</f>
        <v>0</v>
      </c>
      <c r="AQ76" s="398">
        <f>AP66+SUM(AO66:AO76)</f>
        <v>0</v>
      </c>
      <c r="AR76" s="17">
        <f>SUMIFS(Collection!$O:$O, Collection!$B:$B, "*" &amp; AR$2 &amp; "*", Collection!$A:$A, "="&amp;$A76)</f>
        <v>0</v>
      </c>
      <c r="AS76" s="17">
        <f>(SUMIFS('Bucket Counts'!$P:$P, 'Bucket Counts'!$D:$D, "*" &amp; AS$2 &amp; "*", 'Bucket Counts'!$A:$A, "="&amp;$A76))</f>
        <v>0</v>
      </c>
      <c r="AT76" s="398">
        <f>AS66+SUM(AR66:AR76)</f>
        <v>93.333333333333314</v>
      </c>
      <c r="AU76" s="17">
        <f>SUMIFS(Collection!$O:$O, Collection!$B:$B, "*" &amp; AU$2 &amp; "*", Collection!$A:$A, "="&amp;$A76)</f>
        <v>0</v>
      </c>
      <c r="AV76" s="17">
        <f>(SUMIFS('Bucket Counts'!$P:$P, 'Bucket Counts'!$D:$D, "*" &amp; AV$2 &amp; "*", 'Bucket Counts'!$A:$A, "="&amp;$A76))</f>
        <v>0</v>
      </c>
      <c r="AW76" s="398">
        <f>AV66+SUM(AU66:AU76)</f>
        <v>0</v>
      </c>
    </row>
    <row r="77" spans="1:49">
      <c r="C77" s="394"/>
      <c r="D77" s="400"/>
      <c r="F77" s="394"/>
      <c r="G77" s="400"/>
      <c r="I77" s="394"/>
      <c r="J77" s="400"/>
      <c r="L77" s="393"/>
      <c r="M77" s="400"/>
      <c r="O77" s="393"/>
      <c r="P77" s="400"/>
      <c r="R77" s="393"/>
      <c r="S77" s="400"/>
      <c r="U77" s="393"/>
      <c r="V77" s="400"/>
      <c r="X77" s="393"/>
      <c r="Y77" s="400"/>
      <c r="AA77" s="393"/>
      <c r="AB77" s="400"/>
      <c r="AD77" s="393"/>
      <c r="AE77" s="400"/>
      <c r="AG77" s="393"/>
      <c r="AH77" s="400"/>
      <c r="AJ77" s="393"/>
      <c r="AK77" s="400"/>
      <c r="AM77" s="393"/>
      <c r="AN77" s="400"/>
      <c r="AP77" s="393"/>
      <c r="AQ77" s="400"/>
      <c r="AS77" s="393"/>
      <c r="AT77" s="400"/>
      <c r="AV77" s="393"/>
      <c r="AW77" s="400"/>
    </row>
    <row r="78" spans="1:49">
      <c r="A78" t="s">
        <v>400</v>
      </c>
      <c r="B78" s="401">
        <f>SUM(B4:B76)</f>
        <v>319276.66666666669</v>
      </c>
      <c r="C78" s="394"/>
      <c r="D78" s="400"/>
      <c r="E78" s="401">
        <f>SUM(E4:E76)</f>
        <v>211416.66666666663</v>
      </c>
      <c r="F78" s="394"/>
      <c r="G78" s="400"/>
      <c r="H78" s="401">
        <f>SUM(H4:H76)</f>
        <v>131675.00000000003</v>
      </c>
      <c r="I78" s="394"/>
      <c r="J78" s="400"/>
      <c r="K78" s="53">
        <f>SUM(K4:K76)</f>
        <v>391715.55555555556</v>
      </c>
      <c r="L78" s="393"/>
      <c r="M78" s="400"/>
      <c r="N78" s="53">
        <f>SUM(N4:N76)</f>
        <v>950793.33333333326</v>
      </c>
      <c r="O78" s="393"/>
      <c r="P78" s="400"/>
      <c r="Q78" s="53">
        <f>SUM(Q4:Q76)</f>
        <v>660449.99999999988</v>
      </c>
      <c r="R78" s="393"/>
      <c r="S78" s="400"/>
      <c r="T78" s="53">
        <f>SUM(T4:T76)</f>
        <v>477403.33333333331</v>
      </c>
      <c r="U78" s="393"/>
      <c r="V78" s="400"/>
      <c r="W78" s="53">
        <f>SUM(W4:W76)</f>
        <v>532416.66666666674</v>
      </c>
      <c r="X78" s="393"/>
      <c r="Y78" s="400"/>
      <c r="Z78" s="53">
        <f>SUM(Z4:Z76)</f>
        <v>283857.77777777775</v>
      </c>
      <c r="AA78" s="393"/>
      <c r="AB78" s="400"/>
      <c r="AC78" s="53">
        <f>SUM(AC4:AC76)</f>
        <v>310875</v>
      </c>
      <c r="AD78" s="393"/>
      <c r="AE78" s="400"/>
      <c r="AF78" s="53">
        <f>SUM(AF4:AF76)</f>
        <v>65666.666666666672</v>
      </c>
      <c r="AG78" s="393"/>
      <c r="AH78" s="400"/>
      <c r="AI78" s="53">
        <f>SUM(AI4:AI76)</f>
        <v>255370.55555555556</v>
      </c>
      <c r="AJ78" s="393"/>
      <c r="AK78" s="400"/>
      <c r="AL78" s="53">
        <f>SUM(AL4:AL76)</f>
        <v>324165.00000000006</v>
      </c>
      <c r="AM78" s="393"/>
      <c r="AN78" s="400"/>
      <c r="AO78" s="53">
        <f>SUM(AO4:AO76)</f>
        <v>11916.666666666666</v>
      </c>
      <c r="AP78" s="393"/>
      <c r="AQ78" s="400"/>
      <c r="AR78" s="53">
        <f>SUM(AR4:AR76)</f>
        <v>353768.33333333326</v>
      </c>
      <c r="AS78" s="393"/>
      <c r="AT78" s="400"/>
      <c r="AU78" s="53">
        <f>SUM(AU4:AU76)</f>
        <v>179716.66666666666</v>
      </c>
      <c r="AV78" s="393"/>
      <c r="AW78" s="400"/>
    </row>
    <row r="79" spans="1:49">
      <c r="C79" s="394"/>
      <c r="D79" s="400"/>
      <c r="E79" s="403"/>
      <c r="F79" s="394"/>
      <c r="G79" s="400"/>
      <c r="H79" s="403"/>
      <c r="I79" s="394"/>
      <c r="J79" s="400"/>
      <c r="L79" s="393"/>
      <c r="M79" s="400"/>
      <c r="O79" s="393"/>
      <c r="P79" s="400"/>
      <c r="R79" s="393"/>
      <c r="S79" s="400"/>
      <c r="U79" s="393"/>
      <c r="V79" s="400"/>
      <c r="X79" s="393"/>
      <c r="Y79" s="400"/>
      <c r="Z79" s="24"/>
      <c r="AA79" s="393"/>
      <c r="AB79" s="400"/>
      <c r="AD79" s="393"/>
      <c r="AE79" s="400"/>
      <c r="AG79" s="393"/>
      <c r="AH79" s="400"/>
      <c r="AJ79" s="393"/>
      <c r="AK79" s="400"/>
      <c r="AM79" s="393"/>
      <c r="AN79" s="400"/>
      <c r="AP79" s="393"/>
      <c r="AQ79" s="400"/>
      <c r="AS79" s="393"/>
      <c r="AT79" s="400"/>
      <c r="AV79" s="393"/>
      <c r="AW79" s="400"/>
    </row>
    <row r="80" spans="1:49">
      <c r="C80" s="394"/>
      <c r="D80" s="400"/>
      <c r="E80" s="403"/>
      <c r="F80" s="394"/>
      <c r="G80" s="400"/>
      <c r="H80" s="403"/>
      <c r="I80" s="394"/>
      <c r="J80" s="400"/>
      <c r="L80" s="393"/>
      <c r="M80" s="400"/>
      <c r="O80" s="393"/>
      <c r="P80" s="400"/>
      <c r="R80" s="393"/>
      <c r="S80" s="400"/>
      <c r="U80" s="393"/>
      <c r="V80" s="400"/>
      <c r="X80" s="393"/>
      <c r="Y80" s="400"/>
      <c r="Z80" s="24"/>
      <c r="AA80" s="393"/>
      <c r="AB80" s="400"/>
      <c r="AD80" s="393"/>
      <c r="AE80" s="400"/>
      <c r="AG80" s="393"/>
      <c r="AH80" s="400"/>
      <c r="AJ80" s="393"/>
      <c r="AK80" s="400"/>
      <c r="AM80" s="393"/>
      <c r="AN80" s="400"/>
      <c r="AP80" s="393"/>
      <c r="AQ80" s="400"/>
      <c r="AS80" s="393"/>
      <c r="AT80" s="400"/>
      <c r="AV80" s="393"/>
      <c r="AW80" s="40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23"/>
  <sheetViews>
    <sheetView showRuler="0" topLeftCell="A252" zoomScale="90" zoomScaleNormal="90" zoomScalePageLayoutView="90" workbookViewId="0">
      <selection activeCell="J263" sqref="J263"/>
    </sheetView>
  </sheetViews>
  <sheetFormatPr baseColWidth="10" defaultRowHeight="15" x14ac:dyDescent="0"/>
  <cols>
    <col min="1" max="1" width="10.83203125" customWidth="1"/>
    <col min="2" max="2" width="13.83203125" customWidth="1"/>
    <col min="3" max="6" width="10.83203125" customWidth="1"/>
    <col min="8" max="8" width="19" customWidth="1"/>
  </cols>
  <sheetData>
    <row r="1" spans="2:11">
      <c r="B1" s="54" t="s">
        <v>401</v>
      </c>
      <c r="C1" s="54" t="s">
        <v>477</v>
      </c>
      <c r="D1" s="54" t="s">
        <v>403</v>
      </c>
      <c r="E1" s="54" t="s">
        <v>409</v>
      </c>
      <c r="F1" s="54" t="s">
        <v>473</v>
      </c>
      <c r="G1" s="54" t="s">
        <v>474</v>
      </c>
      <c r="H1" s="54" t="s">
        <v>475</v>
      </c>
      <c r="I1" s="54"/>
      <c r="J1" s="54" t="s">
        <v>444</v>
      </c>
      <c r="K1" s="54" t="s">
        <v>411</v>
      </c>
    </row>
    <row r="2" spans="2:11" s="408" customFormat="1">
      <c r="B2" s="408" t="s">
        <v>466</v>
      </c>
      <c r="C2" s="408">
        <f>COUNTA(G20:Z29,G287:Z293)</f>
        <v>330</v>
      </c>
      <c r="D2" s="414">
        <f>AVERAGE(G20:Z29,G287:Z293)</f>
        <v>6.9606060606060636</v>
      </c>
      <c r="E2" s="416">
        <f>STDEV(G20:Z29,G287:Z293)</f>
        <v>2.3239927901602697</v>
      </c>
      <c r="F2" s="408">
        <v>1311</v>
      </c>
      <c r="G2" s="415">
        <f>C2/F2</f>
        <v>0.25171624713958812</v>
      </c>
      <c r="H2" s="416">
        <f>0.25*F2</f>
        <v>327.75</v>
      </c>
      <c r="I2" s="417"/>
      <c r="K2" s="419" t="s">
        <v>412</v>
      </c>
    </row>
    <row r="3" spans="2:11" s="408" customFormat="1">
      <c r="B3" s="408" t="s">
        <v>469</v>
      </c>
      <c r="C3" s="408">
        <f>COUNTA(G294:Z307)</f>
        <v>280</v>
      </c>
      <c r="D3" s="414">
        <f>AVERAGE(G294:Z307)</f>
        <v>6.5542857142857196</v>
      </c>
      <c r="E3" s="416">
        <f>STDEV(G294:Z307)</f>
        <v>2.8994643289368516</v>
      </c>
      <c r="F3" s="408">
        <v>1091</v>
      </c>
      <c r="G3" s="415">
        <f t="shared" ref="G3:G17" si="0">C3/F3</f>
        <v>0.25664527956003669</v>
      </c>
      <c r="H3" s="416">
        <f>0.25*F3</f>
        <v>272.75</v>
      </c>
      <c r="I3" s="417"/>
    </row>
    <row r="4" spans="2:11">
      <c r="B4" t="s">
        <v>410</v>
      </c>
      <c r="C4">
        <f>COUNTA(G31:Z59)</f>
        <v>461</v>
      </c>
      <c r="D4" s="410">
        <f>AVERAGE(G31:Z59)</f>
        <v>6.6475869565217396</v>
      </c>
      <c r="E4" s="393">
        <f>STDEV(G31:Z59)</f>
        <v>1.7942989003007168</v>
      </c>
      <c r="F4">
        <v>501</v>
      </c>
      <c r="G4" s="412">
        <f t="shared" si="0"/>
        <v>0.92015968063872255</v>
      </c>
      <c r="H4" s="393">
        <f t="shared" ref="H4:H17" si="1">0.25*F4</f>
        <v>125.25</v>
      </c>
      <c r="I4" s="404"/>
    </row>
    <row r="5" spans="2:11">
      <c r="B5" t="s">
        <v>413</v>
      </c>
      <c r="C5">
        <f>COUNTA(G62:Z90)</f>
        <v>460</v>
      </c>
      <c r="D5" s="410">
        <f>AVERAGE(G62:Z90)</f>
        <v>5.89886710239651</v>
      </c>
      <c r="E5" s="393">
        <f>STDEV(G62:Z90)</f>
        <v>1.7462427606844853</v>
      </c>
      <c r="F5">
        <v>834</v>
      </c>
      <c r="G5" s="411">
        <f t="shared" si="0"/>
        <v>0.55155875299760193</v>
      </c>
      <c r="H5" s="393">
        <f t="shared" si="1"/>
        <v>208.5</v>
      </c>
      <c r="I5" s="404"/>
    </row>
    <row r="6" spans="2:11" s="408" customFormat="1">
      <c r="B6" s="408" t="s">
        <v>470</v>
      </c>
      <c r="C6" s="408">
        <f>COUNTA(G281:Z285)</f>
        <v>100</v>
      </c>
      <c r="D6" s="414">
        <f>AVERAGE(G281:Z285)</f>
        <v>10.712000000000005</v>
      </c>
      <c r="E6" s="416">
        <f>STDEV(G281:Z285)</f>
        <v>3.6714764596738592</v>
      </c>
      <c r="F6" s="408">
        <v>259</v>
      </c>
      <c r="G6" s="415">
        <f t="shared" si="0"/>
        <v>0.38610038610038611</v>
      </c>
      <c r="H6" s="416">
        <f t="shared" si="1"/>
        <v>64.75</v>
      </c>
      <c r="I6" s="417"/>
    </row>
    <row r="7" spans="2:11" s="408" customFormat="1">
      <c r="B7" s="408" t="s">
        <v>471</v>
      </c>
      <c r="C7" s="408">
        <f>COUNTA(G275:Z280)</f>
        <v>103</v>
      </c>
      <c r="D7" s="414">
        <f>AVERAGE(G275:Z280)</f>
        <v>13.299902912621357</v>
      </c>
      <c r="E7" s="416">
        <f>STDEV(G275:Z280)</f>
        <v>4.518564212169756</v>
      </c>
      <c r="F7" s="408">
        <v>122</v>
      </c>
      <c r="G7" s="415">
        <f t="shared" si="0"/>
        <v>0.84426229508196726</v>
      </c>
      <c r="H7" s="416">
        <f t="shared" si="1"/>
        <v>30.5</v>
      </c>
      <c r="I7" s="417"/>
    </row>
    <row r="8" spans="2:11">
      <c r="B8" t="s">
        <v>472</v>
      </c>
      <c r="C8">
        <f>COUNTA(G92:S115)</f>
        <v>312</v>
      </c>
      <c r="D8" s="410">
        <f>AVERAGE(G92:S115)</f>
        <v>10.956089743589736</v>
      </c>
      <c r="E8" s="393">
        <f>STDEV(G92:S115)</f>
        <v>3.7231112000580202</v>
      </c>
      <c r="F8">
        <v>372</v>
      </c>
      <c r="G8" s="411">
        <f t="shared" si="0"/>
        <v>0.83870967741935487</v>
      </c>
      <c r="H8" s="393">
        <f t="shared" si="1"/>
        <v>93</v>
      </c>
      <c r="I8" s="404"/>
    </row>
    <row r="9" spans="2:11">
      <c r="B9" t="s">
        <v>456</v>
      </c>
      <c r="C9">
        <f>COUNTA(G117:S140)</f>
        <v>312</v>
      </c>
      <c r="D9" s="410">
        <f>AVERAGE(G117:S140)</f>
        <v>7.6397435897435884</v>
      </c>
      <c r="E9" s="393">
        <f>STDEV(G117:S140)</f>
        <v>4.0368108371195159</v>
      </c>
      <c r="F9">
        <v>341</v>
      </c>
      <c r="G9" s="411">
        <f t="shared" si="0"/>
        <v>0.91495601173020524</v>
      </c>
      <c r="H9" s="393">
        <f t="shared" si="1"/>
        <v>85.25</v>
      </c>
      <c r="I9" s="404"/>
    </row>
    <row r="10" spans="2:11">
      <c r="B10" t="s">
        <v>465</v>
      </c>
      <c r="C10">
        <f>COUNTA(G141:Z150)</f>
        <v>200</v>
      </c>
      <c r="D10" s="410">
        <f>AVERAGE(G141:Z150)</f>
        <v>9.7396499999999993</v>
      </c>
      <c r="E10" s="393">
        <f>STDEV(G141:Z150)</f>
        <v>3.0462258348132067</v>
      </c>
      <c r="F10">
        <v>661</v>
      </c>
      <c r="G10" s="411">
        <f t="shared" si="0"/>
        <v>0.30257186081694404</v>
      </c>
      <c r="H10" s="393">
        <f t="shared" si="1"/>
        <v>165.25</v>
      </c>
      <c r="I10" s="404"/>
    </row>
    <row r="11" spans="2:11">
      <c r="B11" t="s">
        <v>462</v>
      </c>
      <c r="C11">
        <f>COUNTA(G151:Z154)</f>
        <v>74</v>
      </c>
      <c r="D11" s="410">
        <f>AVERAGE(G151:Z154)</f>
        <v>12.310270270270275</v>
      </c>
      <c r="E11" s="393">
        <f>STDEV(G151:Z154)</f>
        <v>5.3883491697613977</v>
      </c>
      <c r="F11">
        <v>77</v>
      </c>
      <c r="G11" s="411">
        <f t="shared" si="0"/>
        <v>0.96103896103896103</v>
      </c>
      <c r="H11" s="393">
        <f t="shared" si="1"/>
        <v>19.25</v>
      </c>
      <c r="I11" s="404"/>
    </row>
    <row r="12" spans="2:11" s="408" customFormat="1">
      <c r="B12" s="408" t="s">
        <v>402</v>
      </c>
      <c r="C12" s="408">
        <f>COUNTA(G156:U179,G286:Z286)</f>
        <v>380</v>
      </c>
      <c r="D12" s="414">
        <f>AVERAGE(G156:U179,G286:Z286)</f>
        <v>9.0154473684210554</v>
      </c>
      <c r="E12" s="416">
        <f>STDEV(G156:U179,G286:Z286)</f>
        <v>2.7293909088605064</v>
      </c>
      <c r="F12" s="408">
        <v>1508</v>
      </c>
      <c r="G12" s="415">
        <f>C12/F12</f>
        <v>0.25198938992042441</v>
      </c>
      <c r="H12" s="416">
        <f t="shared" si="1"/>
        <v>377</v>
      </c>
      <c r="I12" s="417"/>
    </row>
    <row r="13" spans="2:11">
      <c r="B13" t="s">
        <v>405</v>
      </c>
      <c r="C13">
        <f>COUNTA(G181:W204)</f>
        <v>363</v>
      </c>
      <c r="D13" s="410">
        <f>AVERAGE(G181:W204)</f>
        <v>8.4038016528925539</v>
      </c>
      <c r="E13" s="393">
        <f>STDEV(G181:W204)</f>
        <v>3.5228136331988318</v>
      </c>
      <c r="F13">
        <v>684</v>
      </c>
      <c r="G13" s="411">
        <f t="shared" si="0"/>
        <v>0.5307017543859649</v>
      </c>
      <c r="H13" s="393">
        <f t="shared" si="1"/>
        <v>171</v>
      </c>
      <c r="I13" s="404"/>
    </row>
    <row r="14" spans="2:11">
      <c r="B14" t="s">
        <v>463</v>
      </c>
      <c r="C14">
        <f>COUNTA(G205:Z207)</f>
        <v>47</v>
      </c>
      <c r="D14" s="410">
        <f>AVERAGE(G205:Z207)</f>
        <v>11.01595744680851</v>
      </c>
      <c r="E14" s="393">
        <f>STDEV(G205:Z207)</f>
        <v>3.7849126459246389</v>
      </c>
      <c r="F14" s="54">
        <v>54</v>
      </c>
      <c r="G14" s="413">
        <f t="shared" si="0"/>
        <v>0.87037037037037035</v>
      </c>
      <c r="H14" s="393">
        <f t="shared" si="1"/>
        <v>13.5</v>
      </c>
      <c r="I14" s="404"/>
    </row>
    <row r="15" spans="2:11">
      <c r="B15" t="s">
        <v>464</v>
      </c>
      <c r="C15">
        <f>COUNTA(G208:Z209)</f>
        <v>27</v>
      </c>
      <c r="D15" s="410">
        <f>AVERAGE(G208:Z209)</f>
        <v>12.218148148148149</v>
      </c>
      <c r="E15" s="393">
        <f>STDEV(G208:Z209)</f>
        <v>4.205674771650826</v>
      </c>
      <c r="F15" s="54">
        <v>35</v>
      </c>
      <c r="G15" s="413">
        <f t="shared" si="0"/>
        <v>0.77142857142857146</v>
      </c>
      <c r="H15" s="393">
        <f t="shared" si="1"/>
        <v>8.75</v>
      </c>
      <c r="I15" s="404"/>
    </row>
    <row r="16" spans="2:11">
      <c r="B16" t="s">
        <v>445</v>
      </c>
      <c r="C16">
        <f>COUNTA(G211:K234)</f>
        <v>120</v>
      </c>
      <c r="D16" s="410">
        <f>AVERAGE(G211:K234)</f>
        <v>11.187749999999994</v>
      </c>
      <c r="E16" s="393">
        <f>STDEV(G211:K234)</f>
        <v>3.4789145082140638</v>
      </c>
      <c r="F16" s="54">
        <v>128</v>
      </c>
      <c r="G16" s="413">
        <f t="shared" si="0"/>
        <v>0.9375</v>
      </c>
      <c r="H16" s="393">
        <f t="shared" si="1"/>
        <v>32</v>
      </c>
      <c r="I16" s="404"/>
    </row>
    <row r="17" spans="1:36">
      <c r="B17" t="s">
        <v>447</v>
      </c>
      <c r="C17">
        <f>COUNTA(G236:K273)</f>
        <v>190</v>
      </c>
      <c r="D17" s="410">
        <f>AVERAGE(G236:K273)</f>
        <v>11.018578947368422</v>
      </c>
      <c r="E17" s="393">
        <f>STDEV(G236:K273)</f>
        <v>3.4102738616120902</v>
      </c>
      <c r="F17" s="54">
        <v>211</v>
      </c>
      <c r="G17" s="413">
        <f t="shared" si="0"/>
        <v>0.90047393364928907</v>
      </c>
      <c r="H17" s="393">
        <f t="shared" si="1"/>
        <v>52.75</v>
      </c>
      <c r="I17" s="404"/>
    </row>
    <row r="19" spans="1:36">
      <c r="A19" s="54" t="s">
        <v>443</v>
      </c>
      <c r="B19" s="54" t="s">
        <v>401</v>
      </c>
      <c r="C19" s="54" t="s">
        <v>449</v>
      </c>
      <c r="D19" s="54" t="s">
        <v>450</v>
      </c>
      <c r="E19" s="54" t="s">
        <v>442</v>
      </c>
      <c r="F19" s="54" t="s">
        <v>414</v>
      </c>
      <c r="G19" s="54" t="s">
        <v>415</v>
      </c>
      <c r="H19" s="54" t="s">
        <v>416</v>
      </c>
      <c r="I19" t="s">
        <v>417</v>
      </c>
      <c r="J19" t="s">
        <v>418</v>
      </c>
      <c r="K19" s="54" t="s">
        <v>419</v>
      </c>
      <c r="L19" s="54" t="s">
        <v>420</v>
      </c>
      <c r="M19" s="54" t="s">
        <v>421</v>
      </c>
      <c r="N19" s="54" t="s">
        <v>422</v>
      </c>
      <c r="O19" s="54" t="s">
        <v>423</v>
      </c>
      <c r="P19" s="54" t="s">
        <v>424</v>
      </c>
      <c r="Q19" s="54" t="s">
        <v>425</v>
      </c>
      <c r="R19" s="54" t="s">
        <v>427</v>
      </c>
      <c r="S19" s="54" t="s">
        <v>426</v>
      </c>
      <c r="T19" s="54" t="s">
        <v>428</v>
      </c>
      <c r="U19" s="54" t="s">
        <v>429</v>
      </c>
      <c r="V19" s="54" t="s">
        <v>430</v>
      </c>
      <c r="W19" s="54" t="s">
        <v>431</v>
      </c>
      <c r="X19" s="54" t="s">
        <v>432</v>
      </c>
      <c r="Y19" s="54" t="s">
        <v>433</v>
      </c>
      <c r="Z19" s="54" t="s">
        <v>434</v>
      </c>
      <c r="AA19" s="54" t="s">
        <v>435</v>
      </c>
      <c r="AB19" s="54" t="s">
        <v>436</v>
      </c>
      <c r="AC19" s="54" t="s">
        <v>437</v>
      </c>
      <c r="AD19" s="54" t="s">
        <v>438</v>
      </c>
      <c r="AE19" s="54" t="s">
        <v>439</v>
      </c>
      <c r="AF19" s="54" t="s">
        <v>440</v>
      </c>
      <c r="AG19" s="54" t="s">
        <v>441</v>
      </c>
    </row>
    <row r="20" spans="1:36">
      <c r="A20" t="s">
        <v>461</v>
      </c>
      <c r="B20" t="s">
        <v>466</v>
      </c>
      <c r="C20" t="s">
        <v>452</v>
      </c>
      <c r="D20" t="s">
        <v>468</v>
      </c>
      <c r="E20" t="s">
        <v>461</v>
      </c>
      <c r="F20" t="s">
        <v>461</v>
      </c>
      <c r="G20">
        <v>9.67</v>
      </c>
      <c r="H20">
        <v>7.25</v>
      </c>
      <c r="I20">
        <v>7.27</v>
      </c>
      <c r="J20">
        <v>7.63</v>
      </c>
      <c r="K20">
        <v>12.46</v>
      </c>
      <c r="L20">
        <v>6.52</v>
      </c>
      <c r="M20">
        <v>9.6</v>
      </c>
      <c r="N20">
        <v>5.75</v>
      </c>
      <c r="O20">
        <v>10.81</v>
      </c>
      <c r="P20">
        <v>8.76</v>
      </c>
      <c r="Q20">
        <v>8.49</v>
      </c>
      <c r="R20">
        <v>6.36</v>
      </c>
      <c r="S20">
        <v>7.29</v>
      </c>
      <c r="T20">
        <v>8.89</v>
      </c>
      <c r="U20">
        <v>8.82</v>
      </c>
      <c r="V20">
        <v>10.86</v>
      </c>
      <c r="W20">
        <v>7.56</v>
      </c>
      <c r="X20">
        <v>9.1999999999999993</v>
      </c>
      <c r="Y20">
        <v>4.92</v>
      </c>
      <c r="Z20">
        <v>4.07</v>
      </c>
    </row>
    <row r="21" spans="1:36">
      <c r="A21" t="s">
        <v>461</v>
      </c>
      <c r="B21" t="s">
        <v>466</v>
      </c>
      <c r="C21" t="s">
        <v>452</v>
      </c>
      <c r="D21" t="s">
        <v>468</v>
      </c>
      <c r="E21" t="s">
        <v>461</v>
      </c>
      <c r="F21" t="s">
        <v>461</v>
      </c>
      <c r="G21">
        <v>5.8</v>
      </c>
      <c r="H21">
        <v>4.92</v>
      </c>
      <c r="I21">
        <v>8.57</v>
      </c>
      <c r="J21">
        <v>8.98</v>
      </c>
      <c r="K21">
        <v>7.21</v>
      </c>
      <c r="L21">
        <v>9.92</v>
      </c>
      <c r="M21">
        <v>7.68</v>
      </c>
      <c r="N21">
        <v>4.24</v>
      </c>
      <c r="O21">
        <v>10.09</v>
      </c>
      <c r="P21">
        <v>7.67</v>
      </c>
      <c r="Q21">
        <v>5.23</v>
      </c>
      <c r="R21">
        <v>8.92</v>
      </c>
      <c r="S21">
        <v>6.63</v>
      </c>
      <c r="T21">
        <v>7.07</v>
      </c>
      <c r="U21">
        <v>6.94</v>
      </c>
      <c r="V21">
        <v>7.05</v>
      </c>
      <c r="W21">
        <v>8.5399999999999991</v>
      </c>
      <c r="X21">
        <v>8.24</v>
      </c>
      <c r="Y21">
        <v>10.55</v>
      </c>
      <c r="Z21">
        <v>3.27</v>
      </c>
    </row>
    <row r="22" spans="1:36">
      <c r="A22" t="s">
        <v>461</v>
      </c>
      <c r="B22" t="s">
        <v>466</v>
      </c>
      <c r="C22" t="s">
        <v>452</v>
      </c>
      <c r="D22" t="s">
        <v>468</v>
      </c>
      <c r="E22" t="s">
        <v>461</v>
      </c>
      <c r="F22" t="s">
        <v>461</v>
      </c>
      <c r="G22">
        <v>7.9</v>
      </c>
      <c r="H22">
        <v>9.16</v>
      </c>
      <c r="I22">
        <v>6.63</v>
      </c>
      <c r="J22">
        <v>6.76</v>
      </c>
      <c r="K22">
        <v>4.5199999999999996</v>
      </c>
      <c r="L22">
        <v>5.4</v>
      </c>
      <c r="M22">
        <v>10.050000000000001</v>
      </c>
      <c r="N22">
        <v>9.59</v>
      </c>
      <c r="O22">
        <v>5.57</v>
      </c>
      <c r="P22">
        <v>6.69</v>
      </c>
      <c r="Q22">
        <v>7.06</v>
      </c>
      <c r="R22">
        <v>9.99</v>
      </c>
      <c r="S22">
        <v>7.93</v>
      </c>
      <c r="T22">
        <v>7.26</v>
      </c>
      <c r="U22">
        <v>7.87</v>
      </c>
      <c r="V22">
        <v>5.7</v>
      </c>
      <c r="W22">
        <v>7.59</v>
      </c>
      <c r="X22">
        <v>6.65</v>
      </c>
      <c r="Y22">
        <v>9.1999999999999993</v>
      </c>
      <c r="Z22">
        <v>7.76</v>
      </c>
    </row>
    <row r="23" spans="1:36">
      <c r="A23" t="s">
        <v>461</v>
      </c>
      <c r="B23" t="s">
        <v>466</v>
      </c>
      <c r="C23" t="s">
        <v>452</v>
      </c>
      <c r="D23" t="s">
        <v>468</v>
      </c>
      <c r="E23" t="s">
        <v>461</v>
      </c>
      <c r="F23" t="s">
        <v>461</v>
      </c>
      <c r="G23">
        <v>5.85</v>
      </c>
      <c r="H23">
        <v>7.93</v>
      </c>
      <c r="I23">
        <v>5.21</v>
      </c>
      <c r="J23">
        <v>8.15</v>
      </c>
      <c r="K23">
        <v>7.49</v>
      </c>
      <c r="L23">
        <v>6.11</v>
      </c>
      <c r="M23">
        <v>10.58</v>
      </c>
      <c r="N23">
        <v>6.76</v>
      </c>
      <c r="O23">
        <v>8.56</v>
      </c>
      <c r="P23">
        <v>10.52</v>
      </c>
      <c r="Q23">
        <v>8.8800000000000008</v>
      </c>
      <c r="R23">
        <v>7.34</v>
      </c>
      <c r="S23">
        <v>6.85</v>
      </c>
      <c r="T23">
        <v>5.14</v>
      </c>
      <c r="U23">
        <v>4.99</v>
      </c>
      <c r="V23">
        <v>6.01</v>
      </c>
      <c r="W23">
        <v>4.6399999999999997</v>
      </c>
      <c r="X23">
        <v>4.5599999999999996</v>
      </c>
      <c r="Y23">
        <v>8.07</v>
      </c>
      <c r="Z23">
        <v>2.58</v>
      </c>
    </row>
    <row r="24" spans="1:36">
      <c r="A24" t="s">
        <v>461</v>
      </c>
      <c r="B24" t="s">
        <v>466</v>
      </c>
      <c r="C24" t="s">
        <v>452</v>
      </c>
      <c r="D24" t="s">
        <v>468</v>
      </c>
      <c r="E24" t="s">
        <v>461</v>
      </c>
      <c r="F24" t="s">
        <v>461</v>
      </c>
      <c r="G24">
        <v>5.07</v>
      </c>
      <c r="H24">
        <v>4.84</v>
      </c>
      <c r="I24">
        <v>2.5</v>
      </c>
      <c r="J24">
        <v>8.02</v>
      </c>
      <c r="K24">
        <v>5.73</v>
      </c>
      <c r="L24">
        <v>3.46</v>
      </c>
      <c r="M24">
        <v>8.48</v>
      </c>
      <c r="N24">
        <v>9.07</v>
      </c>
      <c r="O24">
        <v>7.68</v>
      </c>
      <c r="P24">
        <v>5.67</v>
      </c>
      <c r="Q24">
        <v>6.23</v>
      </c>
      <c r="R24">
        <v>3.77</v>
      </c>
      <c r="S24">
        <v>5.75</v>
      </c>
      <c r="T24">
        <v>4.05</v>
      </c>
      <c r="U24">
        <v>6.88</v>
      </c>
      <c r="V24">
        <v>16.37</v>
      </c>
      <c r="W24">
        <v>15.09</v>
      </c>
      <c r="X24">
        <v>8.27</v>
      </c>
      <c r="Y24">
        <v>9.8000000000000007</v>
      </c>
      <c r="Z24">
        <v>5.53</v>
      </c>
    </row>
    <row r="25" spans="1:36">
      <c r="A25" t="s">
        <v>461</v>
      </c>
      <c r="B25" t="s">
        <v>466</v>
      </c>
      <c r="C25" t="s">
        <v>452</v>
      </c>
      <c r="D25" t="s">
        <v>468</v>
      </c>
      <c r="E25" t="s">
        <v>461</v>
      </c>
      <c r="F25" t="s">
        <v>461</v>
      </c>
      <c r="G25">
        <v>6.38</v>
      </c>
      <c r="H25">
        <v>4.33</v>
      </c>
      <c r="I25">
        <v>6.94</v>
      </c>
      <c r="J25">
        <v>5.86</v>
      </c>
      <c r="K25">
        <v>3.35</v>
      </c>
      <c r="L25">
        <v>9.7899999999999991</v>
      </c>
      <c r="M25">
        <v>7.63</v>
      </c>
      <c r="N25">
        <v>7.37</v>
      </c>
      <c r="O25">
        <v>8.81</v>
      </c>
      <c r="P25">
        <v>5.65</v>
      </c>
      <c r="Q25">
        <v>9.25</v>
      </c>
      <c r="R25">
        <v>6.83</v>
      </c>
      <c r="S25">
        <v>7.94</v>
      </c>
      <c r="T25">
        <v>5.55</v>
      </c>
      <c r="U25">
        <v>12.84</v>
      </c>
      <c r="V25">
        <v>3.52</v>
      </c>
      <c r="W25">
        <v>10.38</v>
      </c>
      <c r="X25">
        <v>10.06</v>
      </c>
      <c r="Y25">
        <v>3.87</v>
      </c>
      <c r="Z25">
        <v>11.33</v>
      </c>
    </row>
    <row r="26" spans="1:36">
      <c r="A26" t="s">
        <v>461</v>
      </c>
      <c r="B26" t="s">
        <v>466</v>
      </c>
      <c r="C26" t="s">
        <v>452</v>
      </c>
      <c r="D26" t="s">
        <v>468</v>
      </c>
      <c r="E26" t="s">
        <v>461</v>
      </c>
      <c r="F26" t="s">
        <v>461</v>
      </c>
      <c r="G26">
        <v>5.47</v>
      </c>
      <c r="H26">
        <v>11.92</v>
      </c>
      <c r="I26">
        <v>5.88</v>
      </c>
      <c r="J26">
        <v>8.15</v>
      </c>
      <c r="K26">
        <v>8.3000000000000007</v>
      </c>
      <c r="L26">
        <v>5.59</v>
      </c>
      <c r="M26">
        <v>9.42</v>
      </c>
      <c r="N26">
        <v>9.24</v>
      </c>
      <c r="O26">
        <v>6.52</v>
      </c>
      <c r="P26">
        <v>8.02</v>
      </c>
      <c r="Q26">
        <v>6.57</v>
      </c>
      <c r="R26">
        <v>4.5</v>
      </c>
      <c r="S26">
        <v>6.87</v>
      </c>
      <c r="T26">
        <v>6.7</v>
      </c>
      <c r="U26">
        <v>6.36</v>
      </c>
      <c r="V26">
        <v>6.09</v>
      </c>
      <c r="W26">
        <v>6.47</v>
      </c>
      <c r="X26">
        <v>12.26</v>
      </c>
      <c r="Y26">
        <v>8.66</v>
      </c>
      <c r="Z26">
        <v>5.62</v>
      </c>
    </row>
    <row r="27" spans="1:36">
      <c r="A27" t="s">
        <v>461</v>
      </c>
      <c r="B27" t="s">
        <v>466</v>
      </c>
      <c r="C27" t="s">
        <v>452</v>
      </c>
      <c r="D27" t="s">
        <v>468</v>
      </c>
      <c r="E27" t="s">
        <v>461</v>
      </c>
      <c r="F27" t="s">
        <v>461</v>
      </c>
      <c r="G27">
        <v>5.45</v>
      </c>
      <c r="H27">
        <v>10.26</v>
      </c>
      <c r="I27">
        <v>5.47</v>
      </c>
      <c r="J27">
        <v>8.3699999999999992</v>
      </c>
      <c r="K27">
        <v>5.28</v>
      </c>
      <c r="L27">
        <v>5.49</v>
      </c>
      <c r="M27">
        <v>10.61</v>
      </c>
      <c r="N27">
        <v>6.45</v>
      </c>
      <c r="O27">
        <v>9.1</v>
      </c>
      <c r="P27">
        <v>8.98</v>
      </c>
      <c r="Q27">
        <v>6.2</v>
      </c>
      <c r="R27">
        <v>4.72</v>
      </c>
      <c r="S27">
        <v>7.2</v>
      </c>
      <c r="T27">
        <v>4.95</v>
      </c>
      <c r="U27">
        <v>3.57</v>
      </c>
      <c r="V27">
        <v>9.39</v>
      </c>
      <c r="W27">
        <v>8.24</v>
      </c>
      <c r="X27">
        <v>10.26</v>
      </c>
      <c r="Y27">
        <v>4.58</v>
      </c>
      <c r="Z27">
        <v>4.76</v>
      </c>
    </row>
    <row r="28" spans="1:36">
      <c r="A28" t="s">
        <v>461</v>
      </c>
      <c r="B28" t="s">
        <v>466</v>
      </c>
      <c r="C28" t="s">
        <v>452</v>
      </c>
      <c r="D28" t="s">
        <v>468</v>
      </c>
      <c r="E28" t="s">
        <v>461</v>
      </c>
      <c r="F28" t="s">
        <v>461</v>
      </c>
      <c r="G28">
        <v>7.51</v>
      </c>
      <c r="H28">
        <v>10.31</v>
      </c>
      <c r="I28">
        <v>6.68</v>
      </c>
      <c r="J28">
        <v>5.71</v>
      </c>
      <c r="K28">
        <v>8</v>
      </c>
      <c r="L28">
        <v>6.75</v>
      </c>
      <c r="M28">
        <v>4.95</v>
      </c>
      <c r="N28">
        <v>7.38</v>
      </c>
      <c r="O28">
        <v>7.49</v>
      </c>
      <c r="P28">
        <v>6.64</v>
      </c>
      <c r="Q28">
        <v>8.86</v>
      </c>
      <c r="R28">
        <v>5.16</v>
      </c>
      <c r="S28">
        <v>10.14</v>
      </c>
      <c r="T28">
        <v>8.33</v>
      </c>
      <c r="U28">
        <v>4.5</v>
      </c>
      <c r="V28">
        <v>6.19</v>
      </c>
      <c r="W28">
        <v>6.3</v>
      </c>
      <c r="X28">
        <v>3.44</v>
      </c>
      <c r="Y28">
        <v>5.29</v>
      </c>
      <c r="Z28">
        <v>7.08</v>
      </c>
    </row>
    <row r="29" spans="1:36">
      <c r="A29" t="s">
        <v>461</v>
      </c>
      <c r="B29" t="s">
        <v>466</v>
      </c>
      <c r="C29" t="s">
        <v>452</v>
      </c>
      <c r="D29" t="s">
        <v>468</v>
      </c>
      <c r="E29" t="s">
        <v>461</v>
      </c>
      <c r="F29" t="s">
        <v>461</v>
      </c>
      <c r="G29">
        <v>5.34</v>
      </c>
      <c r="H29">
        <v>4.92</v>
      </c>
      <c r="I29">
        <v>11.23</v>
      </c>
      <c r="J29">
        <v>5.53</v>
      </c>
      <c r="K29">
        <v>7.01</v>
      </c>
      <c r="L29">
        <v>5.08</v>
      </c>
      <c r="M29">
        <v>5.64</v>
      </c>
      <c r="N29">
        <v>8.16</v>
      </c>
      <c r="O29">
        <v>9.4600000000000009</v>
      </c>
      <c r="P29">
        <v>8.08</v>
      </c>
      <c r="Q29">
        <v>10.199999999999999</v>
      </c>
      <c r="R29">
        <v>4.88</v>
      </c>
      <c r="S29">
        <v>6.87</v>
      </c>
      <c r="T29">
        <v>5.2</v>
      </c>
      <c r="U29">
        <v>5.19</v>
      </c>
      <c r="V29">
        <v>8.6999999999999993</v>
      </c>
      <c r="W29">
        <v>8.39</v>
      </c>
      <c r="X29">
        <v>4.3099999999999996</v>
      </c>
      <c r="Y29">
        <v>6.79</v>
      </c>
      <c r="Z29">
        <v>5.37</v>
      </c>
    </row>
    <row r="30" spans="1:36">
      <c r="A30" t="s">
        <v>403</v>
      </c>
      <c r="B30" t="s">
        <v>410</v>
      </c>
      <c r="C30" t="s">
        <v>452</v>
      </c>
      <c r="D30" t="s">
        <v>454</v>
      </c>
      <c r="E30" t="s">
        <v>403</v>
      </c>
      <c r="G30" s="393">
        <v>10.69</v>
      </c>
      <c r="H30" s="393">
        <v>9.33</v>
      </c>
      <c r="I30" s="393">
        <v>7.94</v>
      </c>
      <c r="J30" s="393">
        <v>7.04</v>
      </c>
      <c r="K30" s="393">
        <v>7.35</v>
      </c>
      <c r="L30" s="393">
        <v>5.52</v>
      </c>
      <c r="M30" s="393">
        <v>9.77</v>
      </c>
      <c r="N30" s="393">
        <v>7.49</v>
      </c>
      <c r="O30" s="393">
        <v>5.69</v>
      </c>
      <c r="P30" s="393">
        <v>8.52</v>
      </c>
      <c r="Q30" s="393">
        <v>4.0199999999999996</v>
      </c>
      <c r="R30" s="393">
        <v>7.5</v>
      </c>
      <c r="S30" s="393">
        <v>5.9</v>
      </c>
      <c r="T30" s="393">
        <v>5.82</v>
      </c>
      <c r="U30" s="393">
        <v>8.18</v>
      </c>
      <c r="V30" s="393">
        <v>6.16</v>
      </c>
      <c r="W30" s="393">
        <v>4.6100000000000003</v>
      </c>
      <c r="X30" s="393">
        <v>4.07</v>
      </c>
      <c r="Y30" s="393">
        <v>7.73</v>
      </c>
      <c r="Z30" s="393">
        <v>9.5</v>
      </c>
      <c r="AA30" s="393">
        <v>6.54</v>
      </c>
      <c r="AB30" s="393">
        <v>7.89</v>
      </c>
      <c r="AC30" s="393">
        <v>4</v>
      </c>
      <c r="AD30" s="393">
        <v>4.3</v>
      </c>
      <c r="AE30" s="393">
        <v>7.69</v>
      </c>
      <c r="AF30" s="152">
        <f>AVERAGE(G30:AE30)</f>
        <v>6.9299999999999988</v>
      </c>
    </row>
    <row r="31" spans="1:36">
      <c r="A31" s="54">
        <v>49</v>
      </c>
      <c r="B31" t="s">
        <v>410</v>
      </c>
      <c r="C31" t="s">
        <v>452</v>
      </c>
      <c r="D31" t="s">
        <v>454</v>
      </c>
      <c r="E31" s="54" t="s">
        <v>407</v>
      </c>
      <c r="F31" s="54">
        <v>0.4</v>
      </c>
      <c r="G31" s="54">
        <v>6.37</v>
      </c>
      <c r="H31" s="54">
        <v>6.59</v>
      </c>
      <c r="I31" s="54">
        <v>3.9</v>
      </c>
      <c r="J31" s="54">
        <v>4.74</v>
      </c>
      <c r="K31" s="54">
        <v>3.56</v>
      </c>
      <c r="L31" s="54">
        <v>5.58</v>
      </c>
      <c r="M31" s="54">
        <v>6.69</v>
      </c>
      <c r="N31" s="54">
        <v>5.7</v>
      </c>
      <c r="O31" s="54">
        <v>6.52</v>
      </c>
      <c r="P31" s="54">
        <v>5.41</v>
      </c>
      <c r="Q31" s="54">
        <v>6.6</v>
      </c>
      <c r="R31" s="54">
        <v>6.16</v>
      </c>
      <c r="S31" s="54">
        <v>4.96</v>
      </c>
      <c r="T31" s="54">
        <v>6.84</v>
      </c>
      <c r="U31" s="54">
        <v>4.6100000000000003</v>
      </c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</row>
    <row r="32" spans="1:36">
      <c r="A32">
        <v>50</v>
      </c>
      <c r="B32" t="s">
        <v>410</v>
      </c>
      <c r="C32" t="s">
        <v>452</v>
      </c>
      <c r="D32" t="s">
        <v>454</v>
      </c>
      <c r="E32" t="s">
        <v>407</v>
      </c>
      <c r="F32">
        <v>0.4</v>
      </c>
      <c r="G32" s="393">
        <v>4.95</v>
      </c>
      <c r="H32" s="393">
        <v>6.93</v>
      </c>
      <c r="I32" s="393">
        <v>5.58</v>
      </c>
      <c r="J32" s="393">
        <v>6.63</v>
      </c>
      <c r="K32" s="393">
        <v>5.59</v>
      </c>
      <c r="L32" s="393">
        <v>4.09</v>
      </c>
      <c r="M32" s="393">
        <v>5.3</v>
      </c>
      <c r="N32" s="393">
        <v>4.88</v>
      </c>
      <c r="O32" s="393">
        <v>5.53</v>
      </c>
      <c r="P32" s="393">
        <v>4.72</v>
      </c>
      <c r="Q32" s="393">
        <v>5.0999999999999996</v>
      </c>
      <c r="R32" s="393">
        <v>6.03</v>
      </c>
      <c r="S32" s="393">
        <v>6.56</v>
      </c>
      <c r="T32" s="393">
        <v>5.0199999999999996</v>
      </c>
      <c r="U32" s="393">
        <v>6.77</v>
      </c>
    </row>
    <row r="33" spans="1:36">
      <c r="A33">
        <v>51</v>
      </c>
      <c r="B33" t="s">
        <v>410</v>
      </c>
      <c r="C33" t="s">
        <v>452</v>
      </c>
      <c r="D33" t="s">
        <v>454</v>
      </c>
      <c r="E33" t="s">
        <v>407</v>
      </c>
      <c r="F33">
        <v>0.4</v>
      </c>
      <c r="G33" s="393">
        <v>6.22</v>
      </c>
      <c r="H33" s="393">
        <v>5.22</v>
      </c>
      <c r="I33" s="393">
        <v>6.3</v>
      </c>
      <c r="J33" s="393">
        <v>6.61</v>
      </c>
      <c r="K33" s="393">
        <v>6.13</v>
      </c>
      <c r="L33" s="393">
        <v>6.9</v>
      </c>
      <c r="M33" s="393">
        <v>4.63</v>
      </c>
      <c r="N33" s="393">
        <v>6.21</v>
      </c>
      <c r="O33" s="393">
        <v>6.72</v>
      </c>
      <c r="P33" s="393">
        <v>6.8</v>
      </c>
      <c r="Q33" s="393">
        <v>5.56</v>
      </c>
      <c r="R33" s="393">
        <v>6.92</v>
      </c>
      <c r="S33" s="393">
        <v>6.55</v>
      </c>
      <c r="T33" s="393">
        <v>6</v>
      </c>
      <c r="U33" s="393">
        <v>4.26</v>
      </c>
    </row>
    <row r="34" spans="1:36">
      <c r="A34">
        <v>52</v>
      </c>
      <c r="B34" t="s">
        <v>410</v>
      </c>
      <c r="C34" t="s">
        <v>452</v>
      </c>
      <c r="D34" t="s">
        <v>454</v>
      </c>
      <c r="E34" t="s">
        <v>407</v>
      </c>
      <c r="F34">
        <v>0.3</v>
      </c>
      <c r="G34" s="393">
        <v>5.91</v>
      </c>
      <c r="H34" s="393">
        <v>6.05</v>
      </c>
      <c r="I34" s="393">
        <v>4.37</v>
      </c>
      <c r="J34" s="393">
        <v>4.68</v>
      </c>
      <c r="K34" s="393">
        <v>6.9</v>
      </c>
      <c r="L34" s="393">
        <v>6.88</v>
      </c>
      <c r="M34" s="393">
        <v>5.45</v>
      </c>
      <c r="N34" s="393">
        <v>4.58</v>
      </c>
      <c r="O34" s="393">
        <v>5.0199999999999996</v>
      </c>
      <c r="P34" s="393">
        <v>4.75</v>
      </c>
      <c r="Q34" s="393">
        <v>6.04</v>
      </c>
      <c r="R34" s="393">
        <v>5.09</v>
      </c>
      <c r="S34" s="393">
        <v>4.8899999999999997</v>
      </c>
      <c r="T34" s="393">
        <v>4.6500000000000004</v>
      </c>
      <c r="U34" s="393">
        <v>6.59</v>
      </c>
    </row>
    <row r="35" spans="1:36">
      <c r="A35">
        <v>53</v>
      </c>
      <c r="B35" t="s">
        <v>410</v>
      </c>
      <c r="C35" t="s">
        <v>452</v>
      </c>
      <c r="D35" t="s">
        <v>454</v>
      </c>
      <c r="E35" t="s">
        <v>407</v>
      </c>
      <c r="F35">
        <v>0.4</v>
      </c>
      <c r="G35" s="393">
        <v>6.54</v>
      </c>
      <c r="H35" s="393">
        <v>4.46</v>
      </c>
      <c r="I35" s="393">
        <v>6.76</v>
      </c>
      <c r="J35" s="393">
        <v>6.36</v>
      </c>
      <c r="K35" s="393">
        <v>3.82</v>
      </c>
      <c r="L35" s="393">
        <v>5.81</v>
      </c>
      <c r="M35" s="393">
        <v>6.85</v>
      </c>
      <c r="N35" s="393">
        <v>6.67</v>
      </c>
      <c r="O35" s="393">
        <v>5.31</v>
      </c>
      <c r="P35" s="393">
        <v>3.86</v>
      </c>
      <c r="Q35" s="393">
        <v>5.55</v>
      </c>
      <c r="R35" s="393">
        <v>5.9</v>
      </c>
      <c r="S35" s="393">
        <v>5.45</v>
      </c>
      <c r="T35" s="393">
        <v>5.74</v>
      </c>
      <c r="U35" s="393">
        <v>4.8</v>
      </c>
    </row>
    <row r="36" spans="1:36">
      <c r="A36">
        <v>54</v>
      </c>
      <c r="B36" t="s">
        <v>410</v>
      </c>
      <c r="C36" t="s">
        <v>452</v>
      </c>
      <c r="D36" t="s">
        <v>454</v>
      </c>
      <c r="E36" t="s">
        <v>407</v>
      </c>
      <c r="F36">
        <v>0.4</v>
      </c>
      <c r="G36" s="393">
        <v>5.55</v>
      </c>
      <c r="H36" s="393">
        <v>6.46</v>
      </c>
      <c r="I36" s="393">
        <v>4.1500000000000004</v>
      </c>
      <c r="J36" s="393">
        <v>4.59</v>
      </c>
      <c r="K36" s="393">
        <v>6.66</v>
      </c>
      <c r="L36" s="393">
        <v>3.76</v>
      </c>
      <c r="M36" s="393">
        <v>4.5599999999999996</v>
      </c>
      <c r="N36" s="393">
        <v>5.23</v>
      </c>
      <c r="O36" s="393">
        <v>5.82</v>
      </c>
      <c r="P36" s="393">
        <v>5.81</v>
      </c>
      <c r="Q36" s="393">
        <v>5.45</v>
      </c>
      <c r="R36" s="393">
        <v>6.32</v>
      </c>
      <c r="S36" s="393">
        <v>6.34</v>
      </c>
      <c r="T36" s="393">
        <v>4.66</v>
      </c>
      <c r="U36" s="393">
        <v>6.87</v>
      </c>
    </row>
    <row r="37" spans="1:36">
      <c r="A37">
        <v>55</v>
      </c>
      <c r="B37" t="s">
        <v>410</v>
      </c>
      <c r="C37" t="s">
        <v>452</v>
      </c>
      <c r="D37" t="s">
        <v>454</v>
      </c>
      <c r="E37" t="s">
        <v>407</v>
      </c>
      <c r="F37">
        <v>0.4</v>
      </c>
      <c r="G37" s="393">
        <v>5.49</v>
      </c>
      <c r="H37" s="393">
        <v>5.86</v>
      </c>
      <c r="I37" s="393">
        <v>5.13</v>
      </c>
      <c r="J37" s="393">
        <v>5.87</v>
      </c>
      <c r="K37" s="393">
        <v>4.6100000000000003</v>
      </c>
      <c r="L37" s="393">
        <v>6.59</v>
      </c>
      <c r="M37" s="393">
        <v>6.63</v>
      </c>
      <c r="N37" s="393">
        <v>3.85</v>
      </c>
      <c r="O37" s="393">
        <v>6.31</v>
      </c>
      <c r="P37" s="393">
        <v>6.55</v>
      </c>
      <c r="Q37" s="393">
        <v>5.1100000000000003</v>
      </c>
      <c r="R37" s="393">
        <v>6.69</v>
      </c>
      <c r="S37" s="393">
        <v>5.24</v>
      </c>
      <c r="T37" s="393">
        <v>6.88</v>
      </c>
      <c r="U37" s="393">
        <v>5.26</v>
      </c>
    </row>
    <row r="38" spans="1:36">
      <c r="A38">
        <v>56</v>
      </c>
      <c r="B38" t="s">
        <v>410</v>
      </c>
      <c r="C38" t="s">
        <v>452</v>
      </c>
      <c r="D38" t="s">
        <v>454</v>
      </c>
      <c r="E38" t="s">
        <v>407</v>
      </c>
      <c r="F38">
        <v>0.3</v>
      </c>
      <c r="G38" s="393">
        <v>5.0199999999999996</v>
      </c>
      <c r="H38" s="393">
        <v>6.33</v>
      </c>
      <c r="I38" s="393">
        <v>5.26</v>
      </c>
      <c r="J38" s="393">
        <v>5.86</v>
      </c>
      <c r="K38" s="393">
        <v>6.9</v>
      </c>
      <c r="L38" s="393">
        <v>6.51</v>
      </c>
      <c r="M38" s="393">
        <v>5.34</v>
      </c>
      <c r="N38" s="393">
        <v>5.18</v>
      </c>
      <c r="O38" s="393">
        <v>5.37</v>
      </c>
      <c r="P38" s="393">
        <v>5.12</v>
      </c>
      <c r="Q38" s="393">
        <v>5.98</v>
      </c>
      <c r="R38" s="393">
        <v>4.37</v>
      </c>
      <c r="S38" s="393">
        <v>4.57</v>
      </c>
      <c r="T38" s="393">
        <v>4.84</v>
      </c>
      <c r="U38" s="393">
        <v>6.05</v>
      </c>
    </row>
    <row r="39" spans="1:36">
      <c r="A39">
        <v>57</v>
      </c>
      <c r="B39" t="s">
        <v>410</v>
      </c>
      <c r="C39" t="s">
        <v>452</v>
      </c>
      <c r="D39" t="s">
        <v>454</v>
      </c>
      <c r="E39" t="s">
        <v>407</v>
      </c>
      <c r="F39">
        <v>0.4</v>
      </c>
      <c r="G39" s="393">
        <v>6.46</v>
      </c>
      <c r="H39" s="393">
        <v>4.58</v>
      </c>
      <c r="I39" s="393">
        <v>5.0599999999999996</v>
      </c>
      <c r="J39" s="393">
        <v>6.26</v>
      </c>
      <c r="K39" s="393">
        <v>6.93</v>
      </c>
      <c r="L39" s="393">
        <v>5.49</v>
      </c>
      <c r="M39" s="393">
        <v>6.51</v>
      </c>
      <c r="N39" s="393">
        <v>5.94</v>
      </c>
      <c r="O39" s="393">
        <v>6.8</v>
      </c>
      <c r="P39" s="393">
        <v>5.5</v>
      </c>
      <c r="Q39" s="393">
        <v>5.69</v>
      </c>
      <c r="R39" s="393">
        <v>5.3</v>
      </c>
      <c r="S39" s="393">
        <v>5.31</v>
      </c>
      <c r="T39" s="393">
        <v>6.86</v>
      </c>
      <c r="U39" s="393">
        <v>6.48</v>
      </c>
    </row>
    <row r="40" spans="1:36">
      <c r="A40">
        <v>58</v>
      </c>
      <c r="B40" t="s">
        <v>410</v>
      </c>
      <c r="C40" t="s">
        <v>452</v>
      </c>
      <c r="D40" t="s">
        <v>454</v>
      </c>
      <c r="E40" t="s">
        <v>407</v>
      </c>
      <c r="F40">
        <v>0.4</v>
      </c>
      <c r="G40" s="393">
        <v>5.16</v>
      </c>
      <c r="H40" s="393">
        <v>4.97</v>
      </c>
      <c r="I40" s="393">
        <v>6.82</v>
      </c>
      <c r="J40" s="393">
        <v>4.3</v>
      </c>
      <c r="K40" s="393">
        <v>4.7</v>
      </c>
      <c r="L40" s="393">
        <v>5.34</v>
      </c>
      <c r="M40" s="393">
        <v>5.85</v>
      </c>
      <c r="N40" s="393">
        <v>6.56</v>
      </c>
      <c r="O40" s="393">
        <v>6.67</v>
      </c>
      <c r="P40" s="393">
        <v>6.83</v>
      </c>
      <c r="Q40" s="393">
        <v>5.47</v>
      </c>
      <c r="R40" s="393">
        <v>6.53</v>
      </c>
      <c r="S40" s="393">
        <v>6.63</v>
      </c>
      <c r="T40" s="393">
        <v>5.03</v>
      </c>
      <c r="U40" s="393">
        <v>5.48</v>
      </c>
    </row>
    <row r="41" spans="1:36">
      <c r="A41">
        <v>59</v>
      </c>
      <c r="B41" t="s">
        <v>410</v>
      </c>
      <c r="C41" t="s">
        <v>452</v>
      </c>
      <c r="D41" t="s">
        <v>454</v>
      </c>
      <c r="E41" t="s">
        <v>407</v>
      </c>
      <c r="F41">
        <v>0.4</v>
      </c>
      <c r="G41" s="393">
        <v>5.89</v>
      </c>
      <c r="H41" s="393">
        <v>4.66</v>
      </c>
      <c r="I41" s="393">
        <v>6.31</v>
      </c>
      <c r="J41" s="393">
        <v>5.49</v>
      </c>
      <c r="K41" s="393">
        <v>6.54</v>
      </c>
      <c r="L41" s="393">
        <v>5.3</v>
      </c>
      <c r="M41" s="393">
        <v>6.01</v>
      </c>
      <c r="N41" s="393">
        <v>5.93</v>
      </c>
      <c r="O41" s="393">
        <v>5.96</v>
      </c>
      <c r="P41" s="393">
        <v>4.63</v>
      </c>
      <c r="Q41" s="393">
        <v>4.3099999999999996</v>
      </c>
      <c r="R41" s="393">
        <v>5.38</v>
      </c>
      <c r="S41" s="393">
        <v>6.79</v>
      </c>
      <c r="T41" s="393">
        <v>5.76</v>
      </c>
      <c r="U41" s="393">
        <v>6.26</v>
      </c>
    </row>
    <row r="42" spans="1:36">
      <c r="A42">
        <v>60</v>
      </c>
      <c r="B42" t="s">
        <v>410</v>
      </c>
      <c r="C42" t="s">
        <v>452</v>
      </c>
      <c r="D42" t="s">
        <v>454</v>
      </c>
      <c r="E42" t="s">
        <v>407</v>
      </c>
      <c r="F42">
        <v>0.3</v>
      </c>
      <c r="G42" s="393">
        <v>5.0999999999999996</v>
      </c>
      <c r="H42" s="393">
        <v>5.2</v>
      </c>
      <c r="I42" s="393">
        <v>5.83</v>
      </c>
      <c r="J42" s="393">
        <v>4.72</v>
      </c>
      <c r="K42" s="393">
        <v>5.22</v>
      </c>
      <c r="L42" s="393">
        <v>4.32</v>
      </c>
      <c r="M42" s="393">
        <v>5.87</v>
      </c>
      <c r="N42" s="393">
        <v>6.53</v>
      </c>
      <c r="O42" s="393">
        <v>4.5</v>
      </c>
      <c r="P42" s="393">
        <v>6.15</v>
      </c>
      <c r="Q42" s="393">
        <v>5.98</v>
      </c>
      <c r="R42" s="393">
        <v>4.91</v>
      </c>
      <c r="S42" s="393">
        <v>5.2</v>
      </c>
      <c r="T42" s="393">
        <v>6.24</v>
      </c>
      <c r="U42" s="393">
        <v>6.51</v>
      </c>
    </row>
    <row r="43" spans="1:36">
      <c r="A43">
        <v>61</v>
      </c>
      <c r="B43" t="s">
        <v>410</v>
      </c>
      <c r="C43" t="s">
        <v>452</v>
      </c>
      <c r="D43" t="s">
        <v>454</v>
      </c>
      <c r="E43" s="54" t="s">
        <v>406</v>
      </c>
      <c r="F43" s="54">
        <v>1</v>
      </c>
      <c r="G43" s="54">
        <v>10.72</v>
      </c>
      <c r="H43" s="54">
        <v>7.05</v>
      </c>
      <c r="I43" s="54">
        <v>9.66</v>
      </c>
      <c r="J43" s="54">
        <v>7.48</v>
      </c>
      <c r="K43" s="54">
        <v>7.99</v>
      </c>
      <c r="L43" s="54">
        <v>7.79</v>
      </c>
      <c r="M43" s="54">
        <v>8.02</v>
      </c>
      <c r="N43" s="54">
        <v>9.75</v>
      </c>
      <c r="O43" s="54">
        <v>7.67</v>
      </c>
      <c r="P43" s="54">
        <v>7.23</v>
      </c>
      <c r="Q43" s="54">
        <v>6.99</v>
      </c>
      <c r="R43" s="54">
        <v>10.66</v>
      </c>
      <c r="S43" s="54">
        <v>8.08</v>
      </c>
      <c r="T43" s="54">
        <v>8.39</v>
      </c>
      <c r="U43" s="54">
        <v>8.4499999999999993</v>
      </c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</row>
    <row r="44" spans="1:36">
      <c r="A44">
        <v>62</v>
      </c>
      <c r="B44" t="s">
        <v>410</v>
      </c>
      <c r="C44" t="s">
        <v>452</v>
      </c>
      <c r="D44" t="s">
        <v>454</v>
      </c>
      <c r="E44" t="s">
        <v>406</v>
      </c>
      <c r="F44">
        <v>1.1000000000000001</v>
      </c>
      <c r="G44">
        <v>8.3000000000000007</v>
      </c>
      <c r="H44">
        <v>8.98</v>
      </c>
      <c r="I44">
        <v>8</v>
      </c>
      <c r="J44">
        <v>9.25</v>
      </c>
      <c r="K44">
        <v>8.5500000000000007</v>
      </c>
      <c r="L44">
        <v>7.77</v>
      </c>
      <c r="M44">
        <v>8.15</v>
      </c>
      <c r="N44">
        <v>8.44</v>
      </c>
      <c r="O44">
        <v>8.0500000000000007</v>
      </c>
      <c r="P44">
        <v>7.45</v>
      </c>
      <c r="Q44">
        <v>7.61</v>
      </c>
      <c r="R44">
        <v>7.28</v>
      </c>
      <c r="S44">
        <v>8.7799999999999994</v>
      </c>
      <c r="T44">
        <v>9.83</v>
      </c>
      <c r="U44">
        <v>8.77</v>
      </c>
    </row>
    <row r="45" spans="1:36">
      <c r="A45">
        <v>63</v>
      </c>
      <c r="B45" t="s">
        <v>410</v>
      </c>
      <c r="C45" t="s">
        <v>452</v>
      </c>
      <c r="D45" t="s">
        <v>454</v>
      </c>
      <c r="E45" t="s">
        <v>406</v>
      </c>
      <c r="F45">
        <v>1</v>
      </c>
      <c r="G45">
        <v>10.199999999999999</v>
      </c>
      <c r="H45">
        <v>7.85</v>
      </c>
      <c r="I45">
        <v>7.17</v>
      </c>
      <c r="J45">
        <v>9.86</v>
      </c>
      <c r="K45">
        <v>7.79</v>
      </c>
      <c r="L45">
        <v>13.6</v>
      </c>
      <c r="M45">
        <v>9.74</v>
      </c>
      <c r="N45">
        <v>8.1</v>
      </c>
      <c r="O45">
        <v>6.97</v>
      </c>
      <c r="P45">
        <v>7.67</v>
      </c>
      <c r="Q45">
        <v>7.54</v>
      </c>
      <c r="R45">
        <v>7.65</v>
      </c>
      <c r="S45">
        <v>7.59</v>
      </c>
      <c r="T45">
        <v>7.06</v>
      </c>
      <c r="U45">
        <v>8.7799999999999994</v>
      </c>
    </row>
    <row r="46" spans="1:36">
      <c r="A46">
        <v>64</v>
      </c>
      <c r="B46" t="s">
        <v>410</v>
      </c>
      <c r="C46" t="s">
        <v>452</v>
      </c>
      <c r="D46" t="s">
        <v>454</v>
      </c>
      <c r="E46" t="s">
        <v>406</v>
      </c>
      <c r="F46">
        <v>1</v>
      </c>
      <c r="G46">
        <v>9.9499999999999993</v>
      </c>
      <c r="H46">
        <v>8.06</v>
      </c>
      <c r="I46">
        <v>9.59</v>
      </c>
      <c r="J46">
        <v>9.31</v>
      </c>
      <c r="K46">
        <v>7.5</v>
      </c>
      <c r="L46">
        <v>7.62</v>
      </c>
      <c r="M46">
        <v>8.34</v>
      </c>
      <c r="N46">
        <v>7.67</v>
      </c>
      <c r="O46">
        <v>7.07</v>
      </c>
      <c r="P46">
        <v>7.88</v>
      </c>
      <c r="Q46">
        <v>7.26</v>
      </c>
      <c r="R46">
        <v>7.98</v>
      </c>
      <c r="S46">
        <v>10.66</v>
      </c>
      <c r="T46">
        <v>7.21</v>
      </c>
      <c r="U46">
        <v>7.84</v>
      </c>
    </row>
    <row r="47" spans="1:36">
      <c r="A47">
        <v>65</v>
      </c>
      <c r="B47" t="s">
        <v>410</v>
      </c>
      <c r="C47" t="s">
        <v>452</v>
      </c>
      <c r="D47" t="s">
        <v>454</v>
      </c>
      <c r="E47" t="s">
        <v>406</v>
      </c>
      <c r="F47">
        <v>1.1000000000000001</v>
      </c>
      <c r="G47">
        <v>8.73</v>
      </c>
      <c r="H47">
        <v>8.77</v>
      </c>
      <c r="I47">
        <v>7.71</v>
      </c>
      <c r="J47">
        <v>7.24</v>
      </c>
      <c r="K47">
        <v>7.61</v>
      </c>
      <c r="L47">
        <v>9.77</v>
      </c>
      <c r="M47">
        <v>7.53</v>
      </c>
      <c r="N47">
        <v>8.42</v>
      </c>
      <c r="O47">
        <v>8.85</v>
      </c>
      <c r="P47">
        <v>7</v>
      </c>
      <c r="Q47">
        <v>8.15</v>
      </c>
      <c r="R47">
        <v>9.4</v>
      </c>
      <c r="S47">
        <v>9.67</v>
      </c>
      <c r="T47">
        <v>8.25</v>
      </c>
      <c r="U47">
        <v>10.43</v>
      </c>
    </row>
    <row r="48" spans="1:36">
      <c r="A48">
        <v>66</v>
      </c>
      <c r="B48" t="s">
        <v>410</v>
      </c>
      <c r="C48" t="s">
        <v>452</v>
      </c>
      <c r="D48" t="s">
        <v>454</v>
      </c>
      <c r="E48" t="s">
        <v>406</v>
      </c>
      <c r="F48">
        <v>1</v>
      </c>
      <c r="G48">
        <v>8.2100000000000009</v>
      </c>
      <c r="H48">
        <v>8.6199999999999992</v>
      </c>
      <c r="I48">
        <v>9.44</v>
      </c>
      <c r="J48">
        <v>8.31</v>
      </c>
      <c r="K48">
        <v>7.62</v>
      </c>
      <c r="L48">
        <v>7.25</v>
      </c>
      <c r="M48">
        <v>9.65</v>
      </c>
      <c r="N48" t="s">
        <v>161</v>
      </c>
      <c r="O48">
        <v>9.25</v>
      </c>
      <c r="P48">
        <v>7.49</v>
      </c>
      <c r="Q48">
        <v>8.2100000000000009</v>
      </c>
      <c r="R48">
        <v>8.1999999999999993</v>
      </c>
      <c r="S48">
        <v>7.33</v>
      </c>
      <c r="T48">
        <v>11.4</v>
      </c>
      <c r="U48">
        <v>7.02</v>
      </c>
      <c r="V48">
        <v>7.24</v>
      </c>
    </row>
    <row r="49" spans="1:36">
      <c r="A49">
        <v>67</v>
      </c>
      <c r="B49" t="s">
        <v>410</v>
      </c>
      <c r="C49" t="s">
        <v>452</v>
      </c>
      <c r="D49" t="s">
        <v>454</v>
      </c>
      <c r="E49" t="s">
        <v>406</v>
      </c>
      <c r="F49">
        <v>1.2</v>
      </c>
      <c r="G49">
        <v>9.01</v>
      </c>
      <c r="H49">
        <v>8.06</v>
      </c>
      <c r="I49">
        <v>7.28</v>
      </c>
      <c r="J49">
        <v>7.25</v>
      </c>
      <c r="K49">
        <v>13.05</v>
      </c>
      <c r="L49">
        <v>7.3</v>
      </c>
      <c r="M49">
        <v>7.06</v>
      </c>
      <c r="N49">
        <v>10.14</v>
      </c>
      <c r="O49">
        <v>9.2200000000000006</v>
      </c>
      <c r="P49">
        <v>10.68</v>
      </c>
      <c r="Q49">
        <v>9.5399999999999991</v>
      </c>
      <c r="R49">
        <v>7.47</v>
      </c>
      <c r="S49">
        <v>7.23</v>
      </c>
      <c r="T49">
        <v>6.99</v>
      </c>
      <c r="U49">
        <v>7.07</v>
      </c>
    </row>
    <row r="50" spans="1:36">
      <c r="A50">
        <v>68</v>
      </c>
      <c r="B50" t="s">
        <v>410</v>
      </c>
      <c r="C50" t="s">
        <v>452</v>
      </c>
      <c r="D50" t="s">
        <v>454</v>
      </c>
      <c r="E50" t="s">
        <v>406</v>
      </c>
      <c r="F50">
        <v>1</v>
      </c>
      <c r="G50">
        <v>7.41</v>
      </c>
      <c r="H50">
        <v>7.5</v>
      </c>
      <c r="I50">
        <v>7.33</v>
      </c>
      <c r="J50">
        <v>6.98</v>
      </c>
      <c r="K50">
        <v>7.26</v>
      </c>
      <c r="L50">
        <v>7.28</v>
      </c>
      <c r="M50">
        <v>8.2100000000000009</v>
      </c>
      <c r="N50">
        <v>9.9</v>
      </c>
      <c r="O50">
        <v>9.61</v>
      </c>
      <c r="P50">
        <v>8</v>
      </c>
      <c r="Q50">
        <v>7.13</v>
      </c>
      <c r="R50">
        <v>8.01</v>
      </c>
      <c r="S50">
        <v>8.1300000000000008</v>
      </c>
      <c r="T50">
        <v>7.15</v>
      </c>
      <c r="U50">
        <v>9.6199999999999992</v>
      </c>
    </row>
    <row r="51" spans="1:36">
      <c r="A51">
        <v>69</v>
      </c>
      <c r="B51" t="s">
        <v>410</v>
      </c>
      <c r="C51" t="s">
        <v>452</v>
      </c>
      <c r="D51" t="s">
        <v>454</v>
      </c>
      <c r="E51" t="s">
        <v>406</v>
      </c>
      <c r="F51">
        <v>1.3</v>
      </c>
      <c r="G51">
        <v>10.029999999999999</v>
      </c>
      <c r="H51">
        <v>10.11</v>
      </c>
      <c r="I51">
        <v>10.65</v>
      </c>
      <c r="J51">
        <v>8.1</v>
      </c>
      <c r="K51">
        <v>8.43</v>
      </c>
      <c r="L51">
        <v>7.13</v>
      </c>
      <c r="M51">
        <v>10.28</v>
      </c>
      <c r="N51">
        <v>7.02</v>
      </c>
      <c r="O51">
        <v>6.99</v>
      </c>
      <c r="P51">
        <v>7.44</v>
      </c>
      <c r="Q51">
        <v>8.43</v>
      </c>
      <c r="R51">
        <v>7.51</v>
      </c>
      <c r="S51">
        <v>7.94</v>
      </c>
      <c r="T51">
        <v>10.199999999999999</v>
      </c>
      <c r="U51">
        <v>7.82</v>
      </c>
    </row>
    <row r="52" spans="1:36">
      <c r="A52">
        <v>70</v>
      </c>
      <c r="B52" t="s">
        <v>410</v>
      </c>
      <c r="C52" t="s">
        <v>452</v>
      </c>
      <c r="D52" t="s">
        <v>454</v>
      </c>
      <c r="E52" t="s">
        <v>406</v>
      </c>
      <c r="F52">
        <v>1.3</v>
      </c>
      <c r="G52">
        <v>7.36</v>
      </c>
      <c r="H52">
        <v>8.49</v>
      </c>
      <c r="I52">
        <v>10.98</v>
      </c>
      <c r="J52">
        <v>8.33</v>
      </c>
      <c r="K52">
        <v>11.94</v>
      </c>
      <c r="L52">
        <v>10.97</v>
      </c>
      <c r="M52">
        <v>7.37</v>
      </c>
      <c r="N52">
        <v>7.75</v>
      </c>
      <c r="O52">
        <v>7.98</v>
      </c>
      <c r="P52">
        <v>8.1999999999999993</v>
      </c>
      <c r="Q52">
        <v>7.54</v>
      </c>
      <c r="R52">
        <v>8.3000000000000007</v>
      </c>
      <c r="S52">
        <v>8.92</v>
      </c>
      <c r="T52">
        <v>8.4499999999999993</v>
      </c>
      <c r="U52">
        <v>7.97</v>
      </c>
    </row>
    <row r="53" spans="1:36">
      <c r="A53">
        <v>71</v>
      </c>
      <c r="B53" t="s">
        <v>410</v>
      </c>
      <c r="C53" t="s">
        <v>452</v>
      </c>
      <c r="D53" t="s">
        <v>454</v>
      </c>
      <c r="E53" t="s">
        <v>406</v>
      </c>
      <c r="F53">
        <v>1.1000000000000001</v>
      </c>
      <c r="G53">
        <v>9.2899999999999991</v>
      </c>
      <c r="H53">
        <v>9.1300000000000008</v>
      </c>
      <c r="I53">
        <v>8.5500000000000007</v>
      </c>
      <c r="J53">
        <v>8.17</v>
      </c>
      <c r="K53">
        <v>9.58</v>
      </c>
      <c r="L53">
        <v>7.97</v>
      </c>
      <c r="M53">
        <v>9.1300000000000008</v>
      </c>
      <c r="N53">
        <v>7.67</v>
      </c>
      <c r="O53">
        <v>7.94</v>
      </c>
      <c r="P53">
        <v>7.27</v>
      </c>
      <c r="Q53">
        <v>9.0299999999999994</v>
      </c>
      <c r="R53">
        <v>7.4</v>
      </c>
      <c r="S53">
        <v>7.44</v>
      </c>
      <c r="T53">
        <v>7.65</v>
      </c>
      <c r="U53">
        <v>9.6199999999999992</v>
      </c>
    </row>
    <row r="54" spans="1:36">
      <c r="A54">
        <v>72</v>
      </c>
      <c r="B54" t="s">
        <v>410</v>
      </c>
      <c r="C54" t="s">
        <v>452</v>
      </c>
      <c r="D54" t="s">
        <v>454</v>
      </c>
      <c r="E54" t="s">
        <v>406</v>
      </c>
      <c r="F54">
        <v>0.9</v>
      </c>
      <c r="G54">
        <v>7.83</v>
      </c>
      <c r="H54">
        <v>8.07</v>
      </c>
      <c r="I54">
        <v>7.91</v>
      </c>
      <c r="J54">
        <v>7</v>
      </c>
      <c r="K54">
        <v>7.83</v>
      </c>
      <c r="L54">
        <v>7.93</v>
      </c>
      <c r="M54">
        <v>7.35</v>
      </c>
      <c r="N54">
        <v>7.62</v>
      </c>
      <c r="O54">
        <v>8.07</v>
      </c>
      <c r="P54">
        <v>7.69</v>
      </c>
      <c r="Q54">
        <v>10.61</v>
      </c>
      <c r="R54">
        <v>7.63</v>
      </c>
      <c r="S54">
        <v>8.5299999999999994</v>
      </c>
      <c r="T54">
        <v>7.79</v>
      </c>
      <c r="U54">
        <v>8.2200000000000006</v>
      </c>
    </row>
    <row r="55" spans="1:36">
      <c r="A55" t="s">
        <v>461</v>
      </c>
      <c r="B55" t="s">
        <v>410</v>
      </c>
      <c r="C55" t="s">
        <v>452</v>
      </c>
      <c r="D55" t="s">
        <v>454</v>
      </c>
      <c r="E55" t="s">
        <v>461</v>
      </c>
      <c r="F55" t="s">
        <v>461</v>
      </c>
      <c r="G55">
        <v>7.82</v>
      </c>
      <c r="H55">
        <v>4.8499999999999996</v>
      </c>
      <c r="I55">
        <v>8.69</v>
      </c>
      <c r="J55">
        <v>6.28</v>
      </c>
      <c r="K55">
        <v>8.99</v>
      </c>
      <c r="L55">
        <v>7.03</v>
      </c>
      <c r="M55">
        <v>6.47</v>
      </c>
      <c r="N55">
        <v>6.18</v>
      </c>
      <c r="O55">
        <v>7.23</v>
      </c>
      <c r="P55">
        <v>6.43</v>
      </c>
      <c r="Q55">
        <v>7.63</v>
      </c>
      <c r="R55">
        <v>5.88</v>
      </c>
      <c r="S55">
        <v>6.58</v>
      </c>
      <c r="T55">
        <v>6.48</v>
      </c>
      <c r="U55">
        <v>6.66</v>
      </c>
      <c r="V55">
        <v>6.97</v>
      </c>
      <c r="W55">
        <v>6.92</v>
      </c>
      <c r="X55">
        <v>6.06</v>
      </c>
      <c r="Y55">
        <v>7.07</v>
      </c>
      <c r="Z55">
        <v>5.77</v>
      </c>
    </row>
    <row r="56" spans="1:36">
      <c r="A56" t="s">
        <v>461</v>
      </c>
      <c r="B56" t="s">
        <v>410</v>
      </c>
      <c r="C56" t="s">
        <v>452</v>
      </c>
      <c r="D56" t="s">
        <v>454</v>
      </c>
      <c r="E56" t="s">
        <v>461</v>
      </c>
      <c r="F56" t="s">
        <v>461</v>
      </c>
      <c r="G56">
        <v>7.12</v>
      </c>
      <c r="H56">
        <v>6.79</v>
      </c>
      <c r="I56">
        <v>5.63</v>
      </c>
      <c r="J56">
        <v>6.34</v>
      </c>
      <c r="K56">
        <v>6.48</v>
      </c>
      <c r="L56">
        <v>4.6399999999999997</v>
      </c>
      <c r="M56">
        <v>4.8</v>
      </c>
      <c r="N56">
        <v>5.17</v>
      </c>
      <c r="O56">
        <v>5.43</v>
      </c>
      <c r="P56">
        <v>4.96</v>
      </c>
      <c r="Q56">
        <v>3.8</v>
      </c>
      <c r="R56">
        <v>4.57</v>
      </c>
      <c r="S56">
        <v>5.23</v>
      </c>
      <c r="T56">
        <v>3.37</v>
      </c>
      <c r="U56">
        <v>3.86</v>
      </c>
      <c r="V56">
        <v>4.58</v>
      </c>
      <c r="W56">
        <v>4.46</v>
      </c>
      <c r="X56">
        <v>6.32</v>
      </c>
      <c r="Y56">
        <v>8.31</v>
      </c>
      <c r="Z56">
        <v>3.83</v>
      </c>
    </row>
    <row r="57" spans="1:36">
      <c r="A57" t="s">
        <v>461</v>
      </c>
      <c r="B57" t="s">
        <v>410</v>
      </c>
      <c r="C57" t="s">
        <v>452</v>
      </c>
      <c r="D57" t="s">
        <v>454</v>
      </c>
      <c r="E57" t="s">
        <v>461</v>
      </c>
      <c r="F57" t="s">
        <v>461</v>
      </c>
      <c r="G57">
        <v>5.99</v>
      </c>
      <c r="H57">
        <v>5.27</v>
      </c>
      <c r="I57">
        <v>6.11</v>
      </c>
      <c r="J57">
        <v>4.51</v>
      </c>
      <c r="K57">
        <v>3.52</v>
      </c>
      <c r="L57">
        <v>4.45</v>
      </c>
      <c r="M57">
        <v>6.38</v>
      </c>
      <c r="N57">
        <v>4.3499999999999996</v>
      </c>
      <c r="O57">
        <v>5.66</v>
      </c>
      <c r="P57">
        <v>4.5</v>
      </c>
      <c r="Q57">
        <v>4</v>
      </c>
      <c r="R57">
        <v>3.54</v>
      </c>
      <c r="S57">
        <v>4.4400000000000004</v>
      </c>
      <c r="T57">
        <v>3.46</v>
      </c>
      <c r="U57">
        <v>5.21</v>
      </c>
      <c r="V57">
        <v>2.15</v>
      </c>
      <c r="W57">
        <v>3.53</v>
      </c>
      <c r="X57">
        <v>6.14</v>
      </c>
      <c r="Y57">
        <v>3.65</v>
      </c>
      <c r="Z57">
        <v>4.5599999999999996</v>
      </c>
    </row>
    <row r="58" spans="1:36">
      <c r="A58" t="s">
        <v>461</v>
      </c>
      <c r="B58" t="s">
        <v>410</v>
      </c>
      <c r="C58" t="s">
        <v>452</v>
      </c>
      <c r="D58" t="s">
        <v>454</v>
      </c>
      <c r="E58" t="s">
        <v>461</v>
      </c>
      <c r="F58" t="s">
        <v>461</v>
      </c>
      <c r="G58">
        <v>3.68</v>
      </c>
      <c r="H58">
        <v>7.18</v>
      </c>
      <c r="I58">
        <v>6.32</v>
      </c>
      <c r="J58">
        <v>4.8499999999999996</v>
      </c>
      <c r="K58">
        <v>2.67</v>
      </c>
      <c r="L58">
        <v>7.01</v>
      </c>
      <c r="M58">
        <v>3.92</v>
      </c>
      <c r="N58">
        <v>4.5599999999999996</v>
      </c>
      <c r="O58">
        <v>3.43</v>
      </c>
      <c r="P58">
        <v>4.17</v>
      </c>
      <c r="Q58">
        <v>3.33</v>
      </c>
      <c r="R58">
        <v>5.69</v>
      </c>
      <c r="S58">
        <v>5.78</v>
      </c>
      <c r="T58">
        <v>5.14</v>
      </c>
      <c r="U58">
        <v>5.44</v>
      </c>
      <c r="V58">
        <v>4.4800000000000004</v>
      </c>
      <c r="W58">
        <v>6.91</v>
      </c>
      <c r="X58">
        <v>5.3</v>
      </c>
      <c r="Y58">
        <v>5.31</v>
      </c>
      <c r="Z58">
        <v>5.92</v>
      </c>
    </row>
    <row r="59" spans="1:36">
      <c r="A59" t="s">
        <v>461</v>
      </c>
      <c r="B59" t="s">
        <v>410</v>
      </c>
      <c r="C59" t="s">
        <v>452</v>
      </c>
      <c r="D59" t="s">
        <v>454</v>
      </c>
      <c r="E59" t="s">
        <v>461</v>
      </c>
      <c r="F59" t="s">
        <v>461</v>
      </c>
      <c r="G59">
        <v>5.26</v>
      </c>
      <c r="H59">
        <v>3.56</v>
      </c>
      <c r="I59">
        <v>6.38</v>
      </c>
      <c r="J59">
        <v>6.95</v>
      </c>
      <c r="K59">
        <v>4.17</v>
      </c>
      <c r="L59">
        <v>7.04</v>
      </c>
      <c r="M59">
        <v>6.77</v>
      </c>
      <c r="N59">
        <v>3.3</v>
      </c>
      <c r="O59">
        <v>4.8600000000000003</v>
      </c>
      <c r="P59">
        <v>3.71</v>
      </c>
      <c r="Q59">
        <v>4.32</v>
      </c>
      <c r="R59">
        <v>3.68</v>
      </c>
      <c r="S59">
        <v>5.08</v>
      </c>
      <c r="T59">
        <v>7.02</v>
      </c>
      <c r="U59">
        <v>2.77</v>
      </c>
      <c r="V59">
        <v>2.81</v>
      </c>
      <c r="W59">
        <v>5.69</v>
      </c>
      <c r="X59">
        <v>6.43</v>
      </c>
      <c r="Y59">
        <v>4.5199999999999996</v>
      </c>
      <c r="Z59">
        <v>3.86</v>
      </c>
    </row>
    <row r="60" spans="1:36">
      <c r="A60" t="s">
        <v>461</v>
      </c>
      <c r="B60" t="s">
        <v>410</v>
      </c>
      <c r="C60" t="s">
        <v>452</v>
      </c>
      <c r="D60" t="s">
        <v>454</v>
      </c>
      <c r="E60" t="s">
        <v>461</v>
      </c>
      <c r="F60" t="s">
        <v>461</v>
      </c>
      <c r="G60">
        <v>4.2</v>
      </c>
      <c r="H60">
        <v>5.59</v>
      </c>
      <c r="I60">
        <v>3.6</v>
      </c>
      <c r="J60">
        <v>5.47</v>
      </c>
      <c r="K60">
        <v>3.53</v>
      </c>
      <c r="L60">
        <v>7.46</v>
      </c>
      <c r="M60">
        <v>6.6</v>
      </c>
      <c r="N60">
        <v>3.97</v>
      </c>
    </row>
    <row r="61" spans="1:36">
      <c r="A61" t="s">
        <v>403</v>
      </c>
      <c r="B61" t="s">
        <v>413</v>
      </c>
      <c r="C61" t="s">
        <v>452</v>
      </c>
      <c r="D61" t="s">
        <v>455</v>
      </c>
      <c r="E61" t="s">
        <v>403</v>
      </c>
      <c r="G61">
        <v>10.06</v>
      </c>
      <c r="H61">
        <v>4.0599999999999996</v>
      </c>
      <c r="I61">
        <v>4.8099999999999996</v>
      </c>
      <c r="J61">
        <v>6.37</v>
      </c>
      <c r="K61">
        <v>6.39</v>
      </c>
      <c r="L61">
        <v>5.86</v>
      </c>
      <c r="M61">
        <v>4.76</v>
      </c>
      <c r="N61">
        <v>9.4499999999999993</v>
      </c>
      <c r="O61">
        <v>5.41</v>
      </c>
      <c r="P61">
        <v>5.7</v>
      </c>
      <c r="Q61">
        <v>4.09</v>
      </c>
      <c r="R61">
        <v>5.47</v>
      </c>
      <c r="S61">
        <v>8.16</v>
      </c>
      <c r="T61">
        <v>9.4600000000000009</v>
      </c>
      <c r="U61">
        <v>8.09</v>
      </c>
      <c r="V61">
        <v>4.28</v>
      </c>
      <c r="W61">
        <v>4.47</v>
      </c>
      <c r="X61">
        <v>4.87</v>
      </c>
      <c r="Y61">
        <v>5.23</v>
      </c>
      <c r="Z61">
        <v>7.29</v>
      </c>
      <c r="AA61">
        <v>9.86</v>
      </c>
      <c r="AB61">
        <v>4.6900000000000004</v>
      </c>
      <c r="AC61">
        <v>4.34</v>
      </c>
      <c r="AD61">
        <v>4.5199999999999996</v>
      </c>
      <c r="AE61">
        <v>6.79</v>
      </c>
      <c r="AF61" s="152">
        <f>AVERAGE(G61:AE61)</f>
        <v>6.1792000000000016</v>
      </c>
    </row>
    <row r="62" spans="1:36">
      <c r="A62" s="54">
        <v>73</v>
      </c>
      <c r="B62" t="s">
        <v>413</v>
      </c>
      <c r="C62" t="s">
        <v>452</v>
      </c>
      <c r="D62" t="s">
        <v>455</v>
      </c>
      <c r="E62" s="54" t="s">
        <v>407</v>
      </c>
      <c r="F62" s="54">
        <v>0.1</v>
      </c>
      <c r="G62" s="54">
        <v>5.04</v>
      </c>
      <c r="H62" s="54">
        <v>5.67</v>
      </c>
      <c r="I62" s="54">
        <v>4.59</v>
      </c>
      <c r="J62" s="54">
        <v>4.74</v>
      </c>
      <c r="K62" s="54">
        <v>5.04</v>
      </c>
      <c r="L62" s="54">
        <v>3.18</v>
      </c>
      <c r="M62" s="54">
        <v>5.0199999999999996</v>
      </c>
      <c r="N62" s="54">
        <v>5.76</v>
      </c>
      <c r="O62" s="54">
        <v>5.34</v>
      </c>
      <c r="P62" s="54">
        <v>4.4000000000000004</v>
      </c>
      <c r="Q62" s="54">
        <v>4.45</v>
      </c>
      <c r="R62" s="54">
        <v>4.33</v>
      </c>
      <c r="S62" s="54">
        <v>4.6900000000000004</v>
      </c>
      <c r="T62" s="54">
        <v>4.16</v>
      </c>
      <c r="U62" s="404">
        <v>4.5599999999999996</v>
      </c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</row>
    <row r="63" spans="1:36">
      <c r="A63">
        <v>74</v>
      </c>
      <c r="B63" t="s">
        <v>413</v>
      </c>
      <c r="C63" t="s">
        <v>452</v>
      </c>
      <c r="D63" t="s">
        <v>455</v>
      </c>
      <c r="E63" s="405" t="s">
        <v>407</v>
      </c>
      <c r="F63">
        <v>0.2</v>
      </c>
      <c r="G63">
        <v>4.8</v>
      </c>
      <c r="H63">
        <v>3.8</v>
      </c>
      <c r="I63">
        <v>5.48</v>
      </c>
      <c r="J63">
        <v>4.26</v>
      </c>
      <c r="K63">
        <v>4.6900000000000004</v>
      </c>
      <c r="L63">
        <v>4.3499999999999996</v>
      </c>
      <c r="M63">
        <v>4.9800000000000004</v>
      </c>
      <c r="N63">
        <v>5.94</v>
      </c>
      <c r="O63">
        <v>5.32</v>
      </c>
      <c r="P63">
        <v>3.7</v>
      </c>
      <c r="Q63">
        <v>3.85</v>
      </c>
      <c r="R63">
        <v>5.36</v>
      </c>
      <c r="S63">
        <v>5.17</v>
      </c>
      <c r="T63">
        <v>4.3600000000000003</v>
      </c>
      <c r="U63">
        <v>5.44</v>
      </c>
    </row>
    <row r="64" spans="1:36">
      <c r="A64">
        <v>75</v>
      </c>
      <c r="B64" t="s">
        <v>413</v>
      </c>
      <c r="C64" t="s">
        <v>452</v>
      </c>
      <c r="D64" t="s">
        <v>455</v>
      </c>
      <c r="E64" s="405" t="s">
        <v>407</v>
      </c>
      <c r="F64">
        <v>0.2</v>
      </c>
      <c r="G64">
        <v>4.5</v>
      </c>
      <c r="H64">
        <v>4.96</v>
      </c>
      <c r="I64">
        <v>4.95</v>
      </c>
      <c r="J64">
        <v>5.66</v>
      </c>
      <c r="K64">
        <v>4.08</v>
      </c>
      <c r="L64">
        <v>5.37</v>
      </c>
      <c r="M64">
        <v>5.9</v>
      </c>
      <c r="N64">
        <v>4.99</v>
      </c>
      <c r="O64">
        <v>4.7699999999999996</v>
      </c>
      <c r="P64">
        <v>5.4</v>
      </c>
      <c r="Q64">
        <v>5.62</v>
      </c>
      <c r="R64">
        <v>6.1</v>
      </c>
      <c r="S64">
        <v>6.13</v>
      </c>
      <c r="T64">
        <v>5.07</v>
      </c>
      <c r="U64">
        <v>4.87</v>
      </c>
    </row>
    <row r="65" spans="1:36">
      <c r="A65">
        <v>76</v>
      </c>
      <c r="B65" t="s">
        <v>413</v>
      </c>
      <c r="C65" t="s">
        <v>452</v>
      </c>
      <c r="D65" t="s">
        <v>455</v>
      </c>
      <c r="E65" s="405" t="s">
        <v>407</v>
      </c>
      <c r="F65">
        <v>0.2</v>
      </c>
      <c r="G65">
        <v>5.26</v>
      </c>
      <c r="H65">
        <v>4.84</v>
      </c>
      <c r="I65">
        <v>4.29</v>
      </c>
      <c r="J65" s="54">
        <v>3.92</v>
      </c>
      <c r="K65">
        <v>4.3600000000000003</v>
      </c>
      <c r="L65">
        <v>5.09</v>
      </c>
      <c r="M65">
        <v>5.72</v>
      </c>
      <c r="N65">
        <v>5.92</v>
      </c>
      <c r="O65">
        <v>4.46</v>
      </c>
      <c r="P65">
        <v>5.36</v>
      </c>
      <c r="Q65">
        <v>4.9000000000000004</v>
      </c>
      <c r="R65">
        <v>5.33</v>
      </c>
      <c r="S65">
        <v>5.22</v>
      </c>
      <c r="T65">
        <v>4.6100000000000003</v>
      </c>
      <c r="U65">
        <v>5.22</v>
      </c>
    </row>
    <row r="66" spans="1:36">
      <c r="A66">
        <v>77</v>
      </c>
      <c r="B66" t="s">
        <v>413</v>
      </c>
      <c r="C66" t="s">
        <v>452</v>
      </c>
      <c r="D66" t="s">
        <v>455</v>
      </c>
      <c r="E66" s="405" t="s">
        <v>407</v>
      </c>
      <c r="F66">
        <v>0.2</v>
      </c>
      <c r="G66">
        <v>4.83</v>
      </c>
      <c r="H66">
        <v>5.56</v>
      </c>
      <c r="I66">
        <v>4.7</v>
      </c>
      <c r="J66">
        <v>5.05</v>
      </c>
      <c r="K66">
        <v>5.28</v>
      </c>
      <c r="L66">
        <v>5.33</v>
      </c>
      <c r="M66">
        <v>4.7300000000000004</v>
      </c>
      <c r="N66">
        <v>4.22</v>
      </c>
      <c r="O66">
        <v>4.2699999999999996</v>
      </c>
      <c r="P66">
        <v>5.96</v>
      </c>
      <c r="Q66">
        <v>5.35</v>
      </c>
      <c r="R66">
        <v>4.78</v>
      </c>
      <c r="S66">
        <v>4.8600000000000003</v>
      </c>
      <c r="T66">
        <v>5.39</v>
      </c>
      <c r="U66">
        <v>5.63</v>
      </c>
    </row>
    <row r="67" spans="1:36">
      <c r="A67">
        <v>78</v>
      </c>
      <c r="B67" t="s">
        <v>413</v>
      </c>
      <c r="C67" t="s">
        <v>452</v>
      </c>
      <c r="D67" t="s">
        <v>455</v>
      </c>
      <c r="E67" s="405" t="s">
        <v>407</v>
      </c>
      <c r="F67">
        <v>0.2</v>
      </c>
      <c r="G67">
        <v>5.85</v>
      </c>
      <c r="H67">
        <v>5.35</v>
      </c>
      <c r="I67">
        <v>4.1100000000000003</v>
      </c>
      <c r="J67">
        <v>4.45</v>
      </c>
      <c r="K67">
        <v>5.76</v>
      </c>
      <c r="L67">
        <v>5.59</v>
      </c>
      <c r="M67">
        <v>4.43</v>
      </c>
      <c r="N67">
        <v>5.37</v>
      </c>
      <c r="O67">
        <v>5.52</v>
      </c>
      <c r="P67">
        <v>5.7</v>
      </c>
      <c r="Q67">
        <v>5.21</v>
      </c>
      <c r="R67">
        <v>5.0599999999999996</v>
      </c>
      <c r="S67">
        <v>4.74</v>
      </c>
      <c r="T67">
        <v>5.88</v>
      </c>
      <c r="U67">
        <v>4.41</v>
      </c>
    </row>
    <row r="68" spans="1:36">
      <c r="A68">
        <v>79</v>
      </c>
      <c r="B68" t="s">
        <v>413</v>
      </c>
      <c r="C68" t="s">
        <v>452</v>
      </c>
      <c r="D68" t="s">
        <v>455</v>
      </c>
      <c r="E68" s="405" t="s">
        <v>407</v>
      </c>
      <c r="F68">
        <v>0.2</v>
      </c>
      <c r="G68">
        <v>4.42</v>
      </c>
      <c r="H68">
        <v>4.3899999999999997</v>
      </c>
      <c r="I68">
        <v>5.15</v>
      </c>
      <c r="J68">
        <v>5.56</v>
      </c>
      <c r="K68">
        <v>5.39</v>
      </c>
      <c r="L68">
        <v>5.89</v>
      </c>
      <c r="M68">
        <v>5.68</v>
      </c>
      <c r="N68">
        <v>6.05</v>
      </c>
      <c r="O68">
        <v>4.4800000000000004</v>
      </c>
      <c r="P68">
        <v>5.3</v>
      </c>
      <c r="Q68">
        <v>4.76</v>
      </c>
      <c r="R68">
        <v>4.68</v>
      </c>
      <c r="S68">
        <v>4.25</v>
      </c>
      <c r="T68">
        <v>5.34</v>
      </c>
      <c r="U68">
        <v>5.23</v>
      </c>
    </row>
    <row r="69" spans="1:36">
      <c r="A69">
        <v>80</v>
      </c>
      <c r="B69" t="s">
        <v>413</v>
      </c>
      <c r="C69" t="s">
        <v>452</v>
      </c>
      <c r="D69" t="s">
        <v>455</v>
      </c>
      <c r="E69" s="405" t="s">
        <v>407</v>
      </c>
      <c r="F69">
        <v>0.2</v>
      </c>
      <c r="G69">
        <v>6.13</v>
      </c>
      <c r="H69">
        <v>5.82</v>
      </c>
      <c r="I69">
        <v>5.95</v>
      </c>
      <c r="J69">
        <v>5.95</v>
      </c>
      <c r="K69">
        <v>5.22</v>
      </c>
      <c r="L69">
        <v>5.54</v>
      </c>
      <c r="M69">
        <v>3.88</v>
      </c>
      <c r="N69">
        <v>5.51</v>
      </c>
      <c r="O69">
        <v>3.44</v>
      </c>
      <c r="P69">
        <v>3.99</v>
      </c>
      <c r="Q69">
        <v>5.3</v>
      </c>
      <c r="R69">
        <v>5.65</v>
      </c>
      <c r="S69">
        <v>4.8</v>
      </c>
      <c r="T69">
        <v>5.64</v>
      </c>
      <c r="U69">
        <v>5.01</v>
      </c>
    </row>
    <row r="70" spans="1:36">
      <c r="A70">
        <v>81</v>
      </c>
      <c r="B70" t="s">
        <v>413</v>
      </c>
      <c r="C70" t="s">
        <v>452</v>
      </c>
      <c r="D70" t="s">
        <v>455</v>
      </c>
      <c r="E70" s="405" t="s">
        <v>407</v>
      </c>
      <c r="F70">
        <v>0.2</v>
      </c>
      <c r="G70">
        <v>5.0599999999999996</v>
      </c>
      <c r="H70">
        <v>5.83</v>
      </c>
      <c r="I70">
        <v>4.8499999999999996</v>
      </c>
      <c r="J70">
        <v>5.71</v>
      </c>
      <c r="K70">
        <v>4.9400000000000004</v>
      </c>
      <c r="L70">
        <v>5.1100000000000003</v>
      </c>
      <c r="M70">
        <v>4.42</v>
      </c>
      <c r="N70">
        <v>4.26</v>
      </c>
      <c r="O70">
        <v>5.93</v>
      </c>
      <c r="P70">
        <v>5.99</v>
      </c>
      <c r="Q70">
        <v>4.74</v>
      </c>
      <c r="R70">
        <v>5.88</v>
      </c>
      <c r="S70">
        <v>4.66</v>
      </c>
      <c r="T70">
        <v>5.23</v>
      </c>
      <c r="U70">
        <v>4.5</v>
      </c>
    </row>
    <row r="71" spans="1:36" s="54" customFormat="1">
      <c r="A71">
        <v>82</v>
      </c>
      <c r="B71" t="s">
        <v>413</v>
      </c>
      <c r="C71" t="s">
        <v>452</v>
      </c>
      <c r="D71" t="s">
        <v>455</v>
      </c>
      <c r="E71" s="405" t="s">
        <v>407</v>
      </c>
      <c r="F71">
        <v>0.2</v>
      </c>
      <c r="G71">
        <v>4.78</v>
      </c>
      <c r="H71">
        <v>3.89</v>
      </c>
      <c r="I71">
        <v>4.93</v>
      </c>
      <c r="J71">
        <v>4.7699999999999996</v>
      </c>
      <c r="K71">
        <v>4.26</v>
      </c>
      <c r="L71">
        <v>5.52</v>
      </c>
      <c r="M71">
        <v>5.29</v>
      </c>
      <c r="N71" t="s">
        <v>408</v>
      </c>
      <c r="O71">
        <v>4.21</v>
      </c>
      <c r="P71">
        <v>4.57</v>
      </c>
      <c r="Q71">
        <v>5.77</v>
      </c>
      <c r="R71">
        <v>5.2</v>
      </c>
      <c r="S71">
        <v>4.47</v>
      </c>
      <c r="T71">
        <v>5.96</v>
      </c>
      <c r="U71">
        <v>3.79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>
      <c r="A72">
        <v>83</v>
      </c>
      <c r="B72" t="s">
        <v>413</v>
      </c>
      <c r="C72" t="s">
        <v>452</v>
      </c>
      <c r="D72" t="s">
        <v>455</v>
      </c>
      <c r="E72" s="405" t="s">
        <v>407</v>
      </c>
      <c r="F72">
        <v>0.2</v>
      </c>
      <c r="G72">
        <v>4.0599999999999996</v>
      </c>
      <c r="H72">
        <v>4.8600000000000003</v>
      </c>
      <c r="I72">
        <v>4.43</v>
      </c>
      <c r="J72">
        <v>4.96</v>
      </c>
      <c r="K72">
        <v>4.62</v>
      </c>
      <c r="L72">
        <v>4.6100000000000003</v>
      </c>
      <c r="M72">
        <v>4.67</v>
      </c>
      <c r="N72">
        <v>4.16</v>
      </c>
      <c r="O72">
        <v>5.25</v>
      </c>
      <c r="P72">
        <v>5.5</v>
      </c>
      <c r="Q72">
        <v>4.47</v>
      </c>
      <c r="R72">
        <v>5.27</v>
      </c>
      <c r="S72">
        <v>5.88</v>
      </c>
      <c r="T72">
        <v>5.95</v>
      </c>
      <c r="U72">
        <v>5.37</v>
      </c>
    </row>
    <row r="73" spans="1:36">
      <c r="A73">
        <v>84</v>
      </c>
      <c r="B73" t="s">
        <v>413</v>
      </c>
      <c r="C73" t="s">
        <v>452</v>
      </c>
      <c r="D73" t="s">
        <v>455</v>
      </c>
      <c r="E73" s="405" t="s">
        <v>407</v>
      </c>
      <c r="F73">
        <v>0.2</v>
      </c>
      <c r="G73">
        <v>4.5199999999999996</v>
      </c>
      <c r="H73">
        <v>4.2699999999999996</v>
      </c>
      <c r="I73">
        <v>4.91</v>
      </c>
      <c r="J73">
        <v>5.09</v>
      </c>
      <c r="K73">
        <v>4.78</v>
      </c>
      <c r="L73">
        <v>5.64</v>
      </c>
      <c r="M73">
        <v>6.02</v>
      </c>
      <c r="N73">
        <v>3.69</v>
      </c>
      <c r="O73">
        <v>5.59</v>
      </c>
      <c r="P73">
        <v>4.74</v>
      </c>
      <c r="Q73">
        <v>4.59</v>
      </c>
      <c r="R73">
        <v>5.33</v>
      </c>
      <c r="S73">
        <v>5.24</v>
      </c>
      <c r="T73">
        <v>5.74</v>
      </c>
      <c r="U73">
        <v>6.09</v>
      </c>
    </row>
    <row r="74" spans="1:36">
      <c r="A74">
        <v>85</v>
      </c>
      <c r="B74" t="s">
        <v>413</v>
      </c>
      <c r="C74" t="s">
        <v>452</v>
      </c>
      <c r="D74" t="s">
        <v>455</v>
      </c>
      <c r="E74" s="54" t="s">
        <v>406</v>
      </c>
      <c r="F74" s="54">
        <v>0.6</v>
      </c>
      <c r="G74" s="54">
        <v>7.2</v>
      </c>
      <c r="H74" s="54">
        <v>6.89</v>
      </c>
      <c r="I74" s="54">
        <v>9.35</v>
      </c>
      <c r="J74" s="54">
        <v>6.87</v>
      </c>
      <c r="K74" s="54">
        <v>9.76</v>
      </c>
      <c r="L74" s="54">
        <v>7.43</v>
      </c>
      <c r="M74" s="54">
        <v>8.07</v>
      </c>
      <c r="N74" s="54">
        <v>6.54</v>
      </c>
      <c r="O74" s="54">
        <v>7.93</v>
      </c>
      <c r="P74" s="54">
        <v>6.78</v>
      </c>
      <c r="Q74" s="54">
        <v>9.11</v>
      </c>
      <c r="R74" s="54">
        <v>6.85</v>
      </c>
      <c r="S74" s="54">
        <v>10.79</v>
      </c>
      <c r="T74" s="54">
        <v>7.11</v>
      </c>
      <c r="U74" s="54">
        <v>6.64</v>
      </c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</row>
    <row r="75" spans="1:36">
      <c r="A75">
        <v>86</v>
      </c>
      <c r="B75" t="s">
        <v>413</v>
      </c>
      <c r="C75" t="s">
        <v>452</v>
      </c>
      <c r="D75" t="s">
        <v>455</v>
      </c>
      <c r="E75" s="405" t="s">
        <v>406</v>
      </c>
      <c r="F75">
        <v>0.8</v>
      </c>
      <c r="G75">
        <v>6.99</v>
      </c>
      <c r="H75">
        <v>7.3</v>
      </c>
      <c r="I75">
        <v>7.23</v>
      </c>
      <c r="J75">
        <v>9.9700000000000006</v>
      </c>
      <c r="K75">
        <v>8.4499999999999993</v>
      </c>
      <c r="L75">
        <v>7.5</v>
      </c>
      <c r="M75">
        <v>8.2100000000000009</v>
      </c>
      <c r="N75">
        <v>8.67</v>
      </c>
      <c r="O75">
        <v>6.28</v>
      </c>
      <c r="P75">
        <v>6.21</v>
      </c>
      <c r="Q75">
        <v>9.75</v>
      </c>
      <c r="R75">
        <v>9.24</v>
      </c>
      <c r="S75">
        <v>7.17</v>
      </c>
      <c r="T75">
        <v>7.26</v>
      </c>
      <c r="U75">
        <v>10.210000000000001</v>
      </c>
    </row>
    <row r="76" spans="1:36">
      <c r="A76">
        <v>87</v>
      </c>
      <c r="B76" t="s">
        <v>413</v>
      </c>
      <c r="C76" t="s">
        <v>452</v>
      </c>
      <c r="D76" t="s">
        <v>455</v>
      </c>
      <c r="E76" s="405" t="s">
        <v>406</v>
      </c>
      <c r="F76">
        <v>0.7</v>
      </c>
      <c r="G76" s="405">
        <v>7.14</v>
      </c>
      <c r="H76">
        <v>7.95</v>
      </c>
      <c r="I76">
        <v>7.51</v>
      </c>
      <c r="J76">
        <v>6.22</v>
      </c>
      <c r="K76">
        <v>6.38</v>
      </c>
      <c r="L76">
        <v>6.61</v>
      </c>
      <c r="M76">
        <v>6.26</v>
      </c>
      <c r="N76">
        <v>8.64</v>
      </c>
      <c r="O76">
        <v>9.99</v>
      </c>
      <c r="P76">
        <v>6.36</v>
      </c>
      <c r="Q76">
        <v>6.34</v>
      </c>
      <c r="R76">
        <v>7.58</v>
      </c>
      <c r="S76">
        <v>7.56</v>
      </c>
      <c r="T76">
        <v>10.91</v>
      </c>
      <c r="U76">
        <v>8.25</v>
      </c>
    </row>
    <row r="77" spans="1:36">
      <c r="A77">
        <v>88</v>
      </c>
      <c r="B77" t="s">
        <v>413</v>
      </c>
      <c r="C77" t="s">
        <v>452</v>
      </c>
      <c r="D77" t="s">
        <v>455</v>
      </c>
      <c r="E77" s="405" t="s">
        <v>406</v>
      </c>
      <c r="F77">
        <v>0.9</v>
      </c>
      <c r="G77">
        <v>7.53</v>
      </c>
      <c r="H77">
        <v>7.68</v>
      </c>
      <c r="I77">
        <v>9.81</v>
      </c>
      <c r="J77">
        <v>6.6</v>
      </c>
      <c r="K77">
        <v>7.33</v>
      </c>
      <c r="L77">
        <v>6.81</v>
      </c>
      <c r="M77">
        <v>6.23</v>
      </c>
      <c r="N77">
        <v>6.22</v>
      </c>
      <c r="O77">
        <v>7.16</v>
      </c>
      <c r="P77">
        <v>14.36</v>
      </c>
      <c r="Q77">
        <v>7.17</v>
      </c>
      <c r="R77">
        <v>8.5</v>
      </c>
      <c r="S77">
        <v>6.65</v>
      </c>
      <c r="T77">
        <v>8.27</v>
      </c>
      <c r="U77">
        <v>6.8</v>
      </c>
    </row>
    <row r="78" spans="1:36">
      <c r="A78">
        <v>89</v>
      </c>
      <c r="B78" t="s">
        <v>413</v>
      </c>
      <c r="C78" t="s">
        <v>452</v>
      </c>
      <c r="D78" t="s">
        <v>455</v>
      </c>
      <c r="E78" s="405" t="s">
        <v>406</v>
      </c>
      <c r="F78">
        <v>0.7</v>
      </c>
      <c r="G78" s="405">
        <v>6.71</v>
      </c>
      <c r="H78">
        <v>7.71</v>
      </c>
      <c r="I78">
        <v>7.74</v>
      </c>
      <c r="J78">
        <v>7.28</v>
      </c>
      <c r="K78">
        <v>7.26</v>
      </c>
      <c r="L78">
        <v>7.33</v>
      </c>
      <c r="M78">
        <v>9.3000000000000007</v>
      </c>
      <c r="N78">
        <v>9.32</v>
      </c>
      <c r="O78">
        <v>7.29</v>
      </c>
      <c r="P78">
        <v>10.01</v>
      </c>
      <c r="Q78">
        <v>9.18</v>
      </c>
      <c r="R78">
        <v>8.35</v>
      </c>
      <c r="S78">
        <v>8.02</v>
      </c>
      <c r="T78">
        <v>7.16</v>
      </c>
      <c r="U78">
        <v>7.61</v>
      </c>
    </row>
    <row r="79" spans="1:36">
      <c r="A79">
        <v>90</v>
      </c>
      <c r="B79" t="s">
        <v>413</v>
      </c>
      <c r="C79" t="s">
        <v>452</v>
      </c>
      <c r="D79" t="s">
        <v>455</v>
      </c>
      <c r="E79" s="405" t="s">
        <v>406</v>
      </c>
      <c r="F79">
        <v>0.7</v>
      </c>
      <c r="G79" s="405">
        <v>6.32</v>
      </c>
      <c r="H79">
        <v>6.87</v>
      </c>
      <c r="I79">
        <v>6.29</v>
      </c>
      <c r="J79">
        <v>7</v>
      </c>
      <c r="K79">
        <v>6.58</v>
      </c>
      <c r="L79">
        <v>8.16</v>
      </c>
      <c r="M79">
        <v>6.61</v>
      </c>
      <c r="N79">
        <v>7.88</v>
      </c>
      <c r="O79">
        <v>9.8000000000000007</v>
      </c>
      <c r="P79">
        <v>6.81</v>
      </c>
      <c r="Q79">
        <v>9.69</v>
      </c>
      <c r="R79">
        <v>8.75</v>
      </c>
      <c r="S79">
        <v>7.01</v>
      </c>
      <c r="T79">
        <v>7.45</v>
      </c>
      <c r="U79">
        <v>7.07</v>
      </c>
    </row>
    <row r="80" spans="1:36">
      <c r="A80">
        <v>91</v>
      </c>
      <c r="B80" t="s">
        <v>413</v>
      </c>
      <c r="C80" t="s">
        <v>452</v>
      </c>
      <c r="D80" t="s">
        <v>455</v>
      </c>
      <c r="E80" s="405" t="s">
        <v>406</v>
      </c>
      <c r="F80">
        <v>0.6</v>
      </c>
      <c r="G80" s="405">
        <v>7.02</v>
      </c>
      <c r="H80">
        <v>12.01</v>
      </c>
      <c r="I80">
        <v>7.04</v>
      </c>
      <c r="J80">
        <v>7.76</v>
      </c>
      <c r="K80">
        <v>7.71</v>
      </c>
      <c r="L80">
        <v>8.81</v>
      </c>
      <c r="M80">
        <v>6.88</v>
      </c>
      <c r="N80">
        <v>6.69</v>
      </c>
      <c r="O80">
        <v>6.21</v>
      </c>
      <c r="P80">
        <v>6.47</v>
      </c>
      <c r="Q80">
        <v>6.98</v>
      </c>
      <c r="R80">
        <v>7.4</v>
      </c>
      <c r="S80">
        <v>6.44</v>
      </c>
      <c r="T80">
        <v>6.66</v>
      </c>
      <c r="U80">
        <v>6.19</v>
      </c>
    </row>
    <row r="81" spans="1:36">
      <c r="A81">
        <v>92</v>
      </c>
      <c r="B81" t="s">
        <v>413</v>
      </c>
      <c r="C81" t="s">
        <v>452</v>
      </c>
      <c r="D81" t="s">
        <v>455</v>
      </c>
      <c r="E81" s="405" t="s">
        <v>406</v>
      </c>
      <c r="F81">
        <v>0.6</v>
      </c>
      <c r="G81" s="405">
        <v>6.96</v>
      </c>
      <c r="H81">
        <v>7.18</v>
      </c>
      <c r="I81">
        <v>7.08</v>
      </c>
      <c r="J81">
        <v>7.44</v>
      </c>
      <c r="K81">
        <v>8.5500000000000007</v>
      </c>
      <c r="L81">
        <v>6.72</v>
      </c>
      <c r="M81">
        <v>6.21</v>
      </c>
      <c r="N81">
        <v>7.75</v>
      </c>
      <c r="O81">
        <v>9.43</v>
      </c>
      <c r="P81">
        <v>8.27</v>
      </c>
      <c r="Q81">
        <v>8.18</v>
      </c>
      <c r="R81">
        <v>8.2200000000000006</v>
      </c>
      <c r="S81">
        <v>6.21</v>
      </c>
      <c r="T81">
        <v>6.37</v>
      </c>
      <c r="U81">
        <v>7.35</v>
      </c>
    </row>
    <row r="82" spans="1:36">
      <c r="A82">
        <v>93</v>
      </c>
      <c r="B82" t="s">
        <v>413</v>
      </c>
      <c r="C82" t="s">
        <v>452</v>
      </c>
      <c r="D82" t="s">
        <v>455</v>
      </c>
      <c r="E82" s="405" t="s">
        <v>406</v>
      </c>
      <c r="F82">
        <v>0.9</v>
      </c>
      <c r="G82" s="405">
        <v>6.27</v>
      </c>
      <c r="H82">
        <v>10.09</v>
      </c>
      <c r="I82">
        <v>7.55</v>
      </c>
      <c r="J82">
        <v>8.57</v>
      </c>
      <c r="K82">
        <v>6.24</v>
      </c>
      <c r="L82">
        <v>8.09</v>
      </c>
      <c r="M82">
        <v>9.31</v>
      </c>
      <c r="N82">
        <v>8.98</v>
      </c>
      <c r="O82">
        <v>6.83</v>
      </c>
      <c r="P82">
        <v>6.79</v>
      </c>
      <c r="Q82">
        <v>7.95</v>
      </c>
      <c r="R82">
        <v>7.25</v>
      </c>
      <c r="S82">
        <v>9.69</v>
      </c>
      <c r="T82">
        <v>7.59</v>
      </c>
      <c r="U82">
        <v>9.3000000000000007</v>
      </c>
    </row>
    <row r="83" spans="1:36" s="54" customFormat="1">
      <c r="A83">
        <v>94</v>
      </c>
      <c r="B83" t="s">
        <v>413</v>
      </c>
      <c r="C83" t="s">
        <v>452</v>
      </c>
      <c r="D83" t="s">
        <v>455</v>
      </c>
      <c r="E83" s="405" t="s">
        <v>406</v>
      </c>
      <c r="F83">
        <v>0.9</v>
      </c>
      <c r="G83" s="405">
        <v>8.8699999999999992</v>
      </c>
      <c r="H83">
        <v>10.97</v>
      </c>
      <c r="I83">
        <v>8.02</v>
      </c>
      <c r="J83">
        <v>6.86</v>
      </c>
      <c r="K83">
        <v>7.64</v>
      </c>
      <c r="L83">
        <v>7.54</v>
      </c>
      <c r="M83">
        <v>8.94</v>
      </c>
      <c r="N83">
        <v>8.86</v>
      </c>
      <c r="O83">
        <v>7.57</v>
      </c>
      <c r="P83">
        <v>6.98</v>
      </c>
      <c r="Q83">
        <v>7.65</v>
      </c>
      <c r="R83">
        <v>7.04</v>
      </c>
      <c r="S83">
        <v>7.3</v>
      </c>
      <c r="T83">
        <v>9</v>
      </c>
      <c r="U83">
        <v>8.32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>
      <c r="A84">
        <v>95</v>
      </c>
      <c r="B84" t="s">
        <v>413</v>
      </c>
      <c r="C84" t="s">
        <v>452</v>
      </c>
      <c r="D84" t="s">
        <v>455</v>
      </c>
      <c r="E84" s="405" t="s">
        <v>406</v>
      </c>
      <c r="F84">
        <v>0.6</v>
      </c>
      <c r="G84" s="405">
        <v>8.7200000000000006</v>
      </c>
      <c r="H84">
        <v>7.97</v>
      </c>
      <c r="I84">
        <v>6.43</v>
      </c>
      <c r="J84">
        <v>7.73</v>
      </c>
      <c r="K84">
        <v>6.44</v>
      </c>
      <c r="L84">
        <v>6.66</v>
      </c>
      <c r="M84">
        <v>6.95</v>
      </c>
      <c r="N84">
        <v>6.84</v>
      </c>
      <c r="O84">
        <v>8.49</v>
      </c>
      <c r="P84">
        <v>6.73</v>
      </c>
      <c r="Q84">
        <v>6.66</v>
      </c>
      <c r="R84">
        <v>7</v>
      </c>
      <c r="S84">
        <v>7.32</v>
      </c>
      <c r="T84">
        <v>6.7</v>
      </c>
      <c r="U84">
        <v>6.08</v>
      </c>
    </row>
    <row r="85" spans="1:36">
      <c r="A85">
        <v>96</v>
      </c>
      <c r="B85" t="s">
        <v>413</v>
      </c>
      <c r="C85" t="s">
        <v>452</v>
      </c>
      <c r="D85" t="s">
        <v>455</v>
      </c>
      <c r="E85" s="405" t="s">
        <v>406</v>
      </c>
      <c r="F85">
        <v>0.5</v>
      </c>
      <c r="G85" s="405">
        <v>6.17</v>
      </c>
      <c r="H85">
        <v>6.62</v>
      </c>
      <c r="I85">
        <v>7.01</v>
      </c>
      <c r="J85">
        <v>6.29</v>
      </c>
      <c r="K85">
        <v>6.84</v>
      </c>
      <c r="L85">
        <v>6.18</v>
      </c>
      <c r="M85">
        <v>7.01</v>
      </c>
      <c r="N85">
        <v>6.16</v>
      </c>
      <c r="O85">
        <v>7.17</v>
      </c>
      <c r="P85">
        <v>6.74</v>
      </c>
      <c r="Q85">
        <v>6.88</v>
      </c>
      <c r="R85">
        <v>8.7100000000000009</v>
      </c>
      <c r="S85">
        <v>7.4</v>
      </c>
      <c r="T85">
        <v>6.24</v>
      </c>
      <c r="U85">
        <v>6.29</v>
      </c>
    </row>
    <row r="86" spans="1:36">
      <c r="A86" t="s">
        <v>461</v>
      </c>
      <c r="B86" t="s">
        <v>413</v>
      </c>
      <c r="C86" t="s">
        <v>452</v>
      </c>
      <c r="D86" t="s">
        <v>455</v>
      </c>
      <c r="E86" t="s">
        <v>461</v>
      </c>
      <c r="F86" t="s">
        <v>461</v>
      </c>
      <c r="G86">
        <v>6.07</v>
      </c>
      <c r="H86">
        <v>5.22</v>
      </c>
      <c r="I86">
        <v>3.66</v>
      </c>
      <c r="J86">
        <v>5.86</v>
      </c>
      <c r="K86">
        <v>5.32</v>
      </c>
      <c r="L86">
        <v>3.14</v>
      </c>
      <c r="M86">
        <v>2.9</v>
      </c>
      <c r="N86">
        <v>4.43</v>
      </c>
      <c r="O86">
        <v>5.79</v>
      </c>
      <c r="P86">
        <v>4.38</v>
      </c>
      <c r="Q86">
        <v>5.13</v>
      </c>
      <c r="R86">
        <v>4.16</v>
      </c>
      <c r="S86">
        <v>4.95</v>
      </c>
      <c r="T86">
        <v>3.68</v>
      </c>
      <c r="U86">
        <v>5.2</v>
      </c>
      <c r="V86">
        <v>4.7</v>
      </c>
      <c r="W86">
        <v>3.57</v>
      </c>
      <c r="X86">
        <v>3.73</v>
      </c>
      <c r="Y86">
        <v>3.58</v>
      </c>
      <c r="Z86">
        <v>5.15</v>
      </c>
    </row>
    <row r="87" spans="1:36">
      <c r="A87" t="s">
        <v>461</v>
      </c>
      <c r="B87" t="s">
        <v>413</v>
      </c>
      <c r="C87" t="s">
        <v>452</v>
      </c>
      <c r="D87" t="s">
        <v>455</v>
      </c>
      <c r="E87" t="s">
        <v>461</v>
      </c>
      <c r="F87" t="s">
        <v>461</v>
      </c>
      <c r="G87">
        <v>3.12</v>
      </c>
      <c r="H87">
        <v>5.16</v>
      </c>
      <c r="I87">
        <v>3.68</v>
      </c>
      <c r="J87">
        <v>3.47</v>
      </c>
      <c r="K87">
        <v>5.07</v>
      </c>
      <c r="L87">
        <v>6.01</v>
      </c>
      <c r="M87">
        <v>3.03</v>
      </c>
      <c r="N87">
        <v>3.41</v>
      </c>
      <c r="O87">
        <v>3.29</v>
      </c>
      <c r="P87">
        <v>3.62</v>
      </c>
      <c r="Q87">
        <v>3.83</v>
      </c>
      <c r="R87">
        <v>5.41</v>
      </c>
      <c r="S87">
        <v>4.32</v>
      </c>
      <c r="T87">
        <v>3.35</v>
      </c>
      <c r="U87">
        <v>6.43</v>
      </c>
      <c r="V87">
        <v>5.25</v>
      </c>
      <c r="W87">
        <v>4.22</v>
      </c>
      <c r="X87">
        <v>2.4</v>
      </c>
      <c r="Y87">
        <v>2.08</v>
      </c>
      <c r="Z87">
        <v>4.07</v>
      </c>
    </row>
    <row r="88" spans="1:36">
      <c r="A88" t="s">
        <v>461</v>
      </c>
      <c r="B88" t="s">
        <v>413</v>
      </c>
      <c r="C88" t="s">
        <v>452</v>
      </c>
      <c r="D88" t="s">
        <v>455</v>
      </c>
      <c r="E88" t="s">
        <v>461</v>
      </c>
      <c r="F88" t="s">
        <v>461</v>
      </c>
      <c r="G88">
        <v>3.97</v>
      </c>
      <c r="H88">
        <v>5.42</v>
      </c>
      <c r="I88">
        <v>5.03</v>
      </c>
      <c r="J88">
        <v>5.55</v>
      </c>
      <c r="K88">
        <v>2.89</v>
      </c>
      <c r="L88">
        <v>6.57</v>
      </c>
      <c r="M88">
        <v>4.24</v>
      </c>
      <c r="N88">
        <v>3.99</v>
      </c>
      <c r="O88">
        <v>2.72</v>
      </c>
      <c r="P88">
        <v>3.57</v>
      </c>
      <c r="Q88">
        <v>6.38</v>
      </c>
      <c r="R88">
        <v>2.99</v>
      </c>
      <c r="S88">
        <v>4.1100000000000003</v>
      </c>
      <c r="T88">
        <v>4.3</v>
      </c>
      <c r="U88">
        <v>4.99</v>
      </c>
      <c r="V88">
        <v>4.5999999999999996</v>
      </c>
      <c r="W88">
        <v>3.21</v>
      </c>
      <c r="X88">
        <v>5.41</v>
      </c>
      <c r="Y88">
        <v>3</v>
      </c>
      <c r="Z88">
        <v>3.66</v>
      </c>
    </row>
    <row r="89" spans="1:36">
      <c r="A89" t="s">
        <v>461</v>
      </c>
      <c r="B89" t="s">
        <v>413</v>
      </c>
      <c r="C89" t="s">
        <v>452</v>
      </c>
      <c r="D89" t="s">
        <v>455</v>
      </c>
      <c r="E89" t="s">
        <v>461</v>
      </c>
      <c r="F89" t="s">
        <v>461</v>
      </c>
      <c r="G89">
        <v>3.69</v>
      </c>
      <c r="H89">
        <v>4.88</v>
      </c>
      <c r="I89">
        <v>7.54</v>
      </c>
      <c r="J89">
        <v>6.28</v>
      </c>
      <c r="K89">
        <v>4.68</v>
      </c>
      <c r="L89">
        <v>4.7300000000000004</v>
      </c>
      <c r="M89">
        <v>6.08</v>
      </c>
      <c r="N89">
        <v>4.54</v>
      </c>
      <c r="O89">
        <v>4.8099999999999996</v>
      </c>
      <c r="P89">
        <v>4.0999999999999996</v>
      </c>
      <c r="Q89">
        <v>5.07</v>
      </c>
      <c r="R89">
        <v>4.79</v>
      </c>
      <c r="S89">
        <v>3.14</v>
      </c>
      <c r="T89">
        <v>4.41</v>
      </c>
      <c r="U89">
        <v>4.43</v>
      </c>
      <c r="V89">
        <v>3.19</v>
      </c>
      <c r="W89">
        <v>4.63</v>
      </c>
      <c r="X89">
        <v>4.8</v>
      </c>
      <c r="Y89">
        <v>3.05</v>
      </c>
      <c r="Z89">
        <v>3.18</v>
      </c>
    </row>
    <row r="90" spans="1:36">
      <c r="A90" t="s">
        <v>461</v>
      </c>
      <c r="B90" t="s">
        <v>413</v>
      </c>
      <c r="C90" t="s">
        <v>452</v>
      </c>
      <c r="D90" t="s">
        <v>455</v>
      </c>
      <c r="E90" t="s">
        <v>461</v>
      </c>
      <c r="F90" t="s">
        <v>461</v>
      </c>
      <c r="G90">
        <v>4.92</v>
      </c>
      <c r="H90">
        <v>3.64</v>
      </c>
      <c r="I90">
        <v>5.69</v>
      </c>
      <c r="J90">
        <v>3.18</v>
      </c>
      <c r="K90">
        <v>5.51</v>
      </c>
      <c r="L90">
        <v>3.84</v>
      </c>
      <c r="M90">
        <v>2.81</v>
      </c>
      <c r="N90">
        <v>5.52</v>
      </c>
      <c r="O90">
        <v>3.64</v>
      </c>
      <c r="P90">
        <v>3.44</v>
      </c>
      <c r="Q90">
        <v>4.05</v>
      </c>
      <c r="R90">
        <v>5.64</v>
      </c>
      <c r="S90">
        <v>3.51</v>
      </c>
      <c r="T90">
        <v>3.32</v>
      </c>
      <c r="U90">
        <v>4.55</v>
      </c>
      <c r="V90">
        <v>4.3</v>
      </c>
      <c r="W90">
        <v>6.99</v>
      </c>
      <c r="X90">
        <v>3.35</v>
      </c>
      <c r="Y90">
        <v>4.01</v>
      </c>
      <c r="Z90">
        <v>3.46</v>
      </c>
    </row>
    <row r="91" spans="1:36">
      <c r="A91" s="408" t="s">
        <v>403</v>
      </c>
      <c r="B91" s="408" t="s">
        <v>472</v>
      </c>
      <c r="C91" s="408" t="s">
        <v>457</v>
      </c>
      <c r="D91" s="408" t="s">
        <v>454</v>
      </c>
      <c r="E91" s="408" t="s">
        <v>403</v>
      </c>
      <c r="F91" s="408" t="s">
        <v>403</v>
      </c>
      <c r="G91" s="408">
        <v>15.51</v>
      </c>
      <c r="H91" s="408">
        <v>11.66</v>
      </c>
      <c r="I91" s="408">
        <v>15.25</v>
      </c>
      <c r="J91" s="408">
        <v>9.1999999999999993</v>
      </c>
      <c r="K91" s="408">
        <v>9.08</v>
      </c>
      <c r="L91" s="408">
        <v>11.84</v>
      </c>
      <c r="M91" s="408">
        <v>15.1</v>
      </c>
      <c r="N91" s="408">
        <v>17.96</v>
      </c>
      <c r="O91" s="408">
        <v>7.49</v>
      </c>
      <c r="P91" s="408">
        <v>11.37</v>
      </c>
      <c r="Q91" s="408">
        <v>3.8</v>
      </c>
      <c r="R91" s="408">
        <v>5.77</v>
      </c>
      <c r="S91" s="408">
        <v>6.87</v>
      </c>
      <c r="T91" s="408">
        <v>8.74</v>
      </c>
      <c r="U91" s="408">
        <v>13.48</v>
      </c>
      <c r="V91" s="408">
        <v>15.09</v>
      </c>
      <c r="W91" s="408">
        <v>17.399999999999999</v>
      </c>
      <c r="X91" s="408">
        <v>9.52</v>
      </c>
      <c r="Y91" s="408">
        <v>10.28</v>
      </c>
      <c r="Z91" s="408">
        <v>3.96</v>
      </c>
      <c r="AA91" s="408">
        <v>2.81</v>
      </c>
      <c r="AB91" s="408">
        <v>14.14</v>
      </c>
      <c r="AC91" s="408">
        <v>5.28</v>
      </c>
      <c r="AD91" s="408">
        <v>13.3</v>
      </c>
      <c r="AE91" s="408">
        <v>15.63</v>
      </c>
      <c r="AF91" s="408"/>
      <c r="AG91" s="408"/>
      <c r="AH91" s="408"/>
      <c r="AI91" s="408"/>
      <c r="AJ91" s="408"/>
    </row>
    <row r="92" spans="1:36">
      <c r="A92" s="408">
        <v>159</v>
      </c>
      <c r="B92" s="408" t="s">
        <v>472</v>
      </c>
      <c r="C92" s="408" t="s">
        <v>457</v>
      </c>
      <c r="D92" s="408" t="s">
        <v>454</v>
      </c>
      <c r="E92" s="408" t="s">
        <v>406</v>
      </c>
      <c r="F92" s="408">
        <v>5</v>
      </c>
      <c r="G92" s="408">
        <v>18.13</v>
      </c>
      <c r="H92" s="408">
        <v>13.86</v>
      </c>
      <c r="I92" s="408">
        <v>11.24</v>
      </c>
      <c r="J92" s="408">
        <v>15.44</v>
      </c>
      <c r="K92" s="408">
        <v>15.13</v>
      </c>
      <c r="L92" s="408">
        <v>16.07</v>
      </c>
      <c r="M92" s="408">
        <v>15.26</v>
      </c>
      <c r="N92" s="408">
        <v>17.190000000000001</v>
      </c>
      <c r="O92" s="408">
        <v>14.71</v>
      </c>
      <c r="P92" s="408">
        <v>14.01</v>
      </c>
      <c r="Q92" s="408">
        <v>13.94</v>
      </c>
      <c r="R92" s="408">
        <v>11.19</v>
      </c>
      <c r="S92" s="408">
        <v>13.5</v>
      </c>
      <c r="T92" s="408"/>
      <c r="U92" s="408"/>
      <c r="V92" s="408"/>
      <c r="W92" s="408"/>
      <c r="X92" s="408"/>
      <c r="Y92" s="408"/>
      <c r="Z92" s="408"/>
      <c r="AA92" s="408"/>
      <c r="AB92" s="408"/>
      <c r="AC92" s="408"/>
      <c r="AD92" s="408"/>
      <c r="AE92" s="408"/>
      <c r="AF92" s="408"/>
      <c r="AG92" s="408"/>
      <c r="AH92" s="408"/>
      <c r="AI92" s="408"/>
      <c r="AJ92" s="408"/>
    </row>
    <row r="93" spans="1:36">
      <c r="A93" s="408">
        <v>160</v>
      </c>
      <c r="B93" s="408" t="s">
        <v>472</v>
      </c>
      <c r="C93" s="408" t="s">
        <v>457</v>
      </c>
      <c r="D93" s="408" t="s">
        <v>454</v>
      </c>
      <c r="E93" s="408" t="s">
        <v>406</v>
      </c>
      <c r="F93" s="408">
        <v>3.6</v>
      </c>
      <c r="G93" s="408">
        <v>15.55</v>
      </c>
      <c r="H93" s="408">
        <v>14.56</v>
      </c>
      <c r="I93" s="408">
        <v>14.68</v>
      </c>
      <c r="J93" s="408">
        <v>14.83</v>
      </c>
      <c r="K93" s="408">
        <v>11.8</v>
      </c>
      <c r="L93" s="408">
        <v>12.27</v>
      </c>
      <c r="M93" s="408">
        <v>13.46</v>
      </c>
      <c r="N93" s="408">
        <v>14.49</v>
      </c>
      <c r="O93" s="408">
        <v>12.63</v>
      </c>
      <c r="P93" s="408">
        <v>11.92</v>
      </c>
      <c r="Q93" s="408">
        <v>13.74</v>
      </c>
      <c r="R93" s="408">
        <v>12</v>
      </c>
      <c r="S93" s="408">
        <v>13.01</v>
      </c>
      <c r="T93" s="408"/>
      <c r="U93" s="408"/>
      <c r="V93" s="408"/>
      <c r="W93" s="408"/>
      <c r="X93" s="408"/>
      <c r="Y93" s="408"/>
      <c r="Z93" s="408"/>
      <c r="AA93" s="408"/>
      <c r="AB93" s="408"/>
      <c r="AC93" s="408"/>
      <c r="AD93" s="408"/>
      <c r="AE93" s="408"/>
      <c r="AF93" s="408"/>
      <c r="AG93" s="408"/>
      <c r="AH93" s="408"/>
      <c r="AI93" s="408"/>
      <c r="AJ93" s="408"/>
    </row>
    <row r="94" spans="1:36">
      <c r="A94" s="408">
        <v>161</v>
      </c>
      <c r="B94" s="408" t="s">
        <v>472</v>
      </c>
      <c r="C94" s="408" t="s">
        <v>457</v>
      </c>
      <c r="D94" s="408" t="s">
        <v>454</v>
      </c>
      <c r="E94" s="408" t="s">
        <v>406</v>
      </c>
      <c r="F94" s="408">
        <v>4.2</v>
      </c>
      <c r="G94" s="408">
        <v>11.23</v>
      </c>
      <c r="H94" s="408">
        <v>16.170000000000002</v>
      </c>
      <c r="I94" s="408">
        <v>11.18</v>
      </c>
      <c r="J94" s="408">
        <v>13.62</v>
      </c>
      <c r="K94" s="408">
        <v>11.27</v>
      </c>
      <c r="L94" s="408">
        <v>12.77</v>
      </c>
      <c r="M94" s="408">
        <v>12.51</v>
      </c>
      <c r="N94" s="408">
        <v>16.27</v>
      </c>
      <c r="O94" s="408">
        <v>16.190000000000001</v>
      </c>
      <c r="P94" s="408">
        <v>17.14</v>
      </c>
      <c r="Q94" s="408">
        <v>20.77</v>
      </c>
      <c r="R94" s="408">
        <v>12.97</v>
      </c>
      <c r="S94" s="408">
        <v>12.44</v>
      </c>
      <c r="T94" s="408"/>
      <c r="U94" s="408"/>
      <c r="V94" s="408"/>
      <c r="W94" s="408"/>
      <c r="X94" s="408"/>
      <c r="Y94" s="408"/>
      <c r="Z94" s="408"/>
      <c r="AA94" s="408"/>
      <c r="AB94" s="408"/>
      <c r="AC94" s="408"/>
      <c r="AD94" s="408"/>
      <c r="AE94" s="408"/>
      <c r="AF94" s="408"/>
      <c r="AG94" s="408"/>
      <c r="AH94" s="408"/>
      <c r="AI94" s="408"/>
      <c r="AJ94" s="408"/>
    </row>
    <row r="95" spans="1:36">
      <c r="A95" s="408">
        <v>162</v>
      </c>
      <c r="B95" s="408" t="s">
        <v>472</v>
      </c>
      <c r="C95" s="408" t="s">
        <v>457</v>
      </c>
      <c r="D95" s="408" t="s">
        <v>454</v>
      </c>
      <c r="E95" s="408" t="s">
        <v>406</v>
      </c>
      <c r="F95" s="408">
        <v>4.9000000000000004</v>
      </c>
      <c r="G95" s="408">
        <v>15.69</v>
      </c>
      <c r="H95" s="408">
        <v>12.15</v>
      </c>
      <c r="I95" s="408">
        <v>13.19</v>
      </c>
      <c r="J95" s="408">
        <v>11.95</v>
      </c>
      <c r="K95" s="408">
        <v>11.8</v>
      </c>
      <c r="L95" s="408">
        <v>18.36</v>
      </c>
      <c r="M95" s="408">
        <v>18.829999999999998</v>
      </c>
      <c r="N95" s="408">
        <v>12.13</v>
      </c>
      <c r="O95" s="408">
        <v>14.56</v>
      </c>
      <c r="P95" s="408">
        <v>16.64</v>
      </c>
      <c r="Q95" s="408">
        <v>19.440000000000001</v>
      </c>
      <c r="R95" s="408">
        <v>15.97</v>
      </c>
      <c r="S95" s="408">
        <v>11.31</v>
      </c>
      <c r="T95" s="408"/>
      <c r="U95" s="408"/>
      <c r="V95" s="408"/>
      <c r="W95" s="408"/>
      <c r="X95" s="408"/>
      <c r="Y95" s="408"/>
      <c r="Z95" s="408"/>
      <c r="AA95" s="408"/>
      <c r="AB95" s="408"/>
      <c r="AC95" s="408"/>
      <c r="AD95" s="408"/>
      <c r="AE95" s="408"/>
      <c r="AF95" s="408"/>
      <c r="AG95" s="408"/>
      <c r="AH95" s="408"/>
      <c r="AI95" s="408"/>
      <c r="AJ95" s="408"/>
    </row>
    <row r="96" spans="1:36" s="54" customFormat="1">
      <c r="A96" s="408">
        <v>163</v>
      </c>
      <c r="B96" s="408" t="s">
        <v>472</v>
      </c>
      <c r="C96" s="408" t="s">
        <v>457</v>
      </c>
      <c r="D96" s="408" t="s">
        <v>454</v>
      </c>
      <c r="E96" s="408" t="s">
        <v>406</v>
      </c>
      <c r="F96" s="408">
        <v>4.3</v>
      </c>
      <c r="G96" s="408">
        <v>11.48</v>
      </c>
      <c r="H96" s="408">
        <v>15.69</v>
      </c>
      <c r="I96" s="408">
        <v>16.09</v>
      </c>
      <c r="J96" s="408">
        <v>16.48</v>
      </c>
      <c r="K96" s="408">
        <v>15.45</v>
      </c>
      <c r="L96" s="408">
        <v>13.44</v>
      </c>
      <c r="M96" s="408">
        <v>16.48</v>
      </c>
      <c r="N96" s="408">
        <v>11.11</v>
      </c>
      <c r="O96" s="408">
        <v>16.309999999999999</v>
      </c>
      <c r="P96" s="408">
        <v>16.670000000000002</v>
      </c>
      <c r="Q96" s="408">
        <v>13.61</v>
      </c>
      <c r="R96" s="408">
        <v>14.71</v>
      </c>
      <c r="S96" s="408">
        <v>14.61</v>
      </c>
      <c r="T96" s="408"/>
      <c r="U96" s="408"/>
      <c r="V96" s="408"/>
      <c r="W96" s="408"/>
      <c r="X96" s="408"/>
      <c r="Y96" s="408"/>
      <c r="Z96" s="408"/>
      <c r="AA96" s="408"/>
      <c r="AB96" s="408"/>
      <c r="AC96" s="408"/>
      <c r="AD96" s="408"/>
      <c r="AE96" s="408"/>
      <c r="AF96" s="408"/>
      <c r="AG96" s="408"/>
      <c r="AH96" s="408"/>
      <c r="AI96" s="408"/>
      <c r="AJ96" s="408"/>
    </row>
    <row r="97" spans="1:36">
      <c r="A97" s="408">
        <v>164</v>
      </c>
      <c r="B97" s="408" t="s">
        <v>472</v>
      </c>
      <c r="C97" s="408" t="s">
        <v>457</v>
      </c>
      <c r="D97" s="408" t="s">
        <v>454</v>
      </c>
      <c r="E97" s="408" t="s">
        <v>406</v>
      </c>
      <c r="F97" s="408">
        <v>3.3</v>
      </c>
      <c r="G97" s="408">
        <v>14.2</v>
      </c>
      <c r="H97" s="408">
        <v>11.94</v>
      </c>
      <c r="I97" s="408">
        <v>11.28</v>
      </c>
      <c r="J97" s="408">
        <v>12.61</v>
      </c>
      <c r="K97" s="408">
        <v>11.73</v>
      </c>
      <c r="L97" s="408">
        <v>13.59</v>
      </c>
      <c r="M97" s="408">
        <v>11.46</v>
      </c>
      <c r="N97" s="408">
        <v>12.91</v>
      </c>
      <c r="O97" s="408">
        <v>15.32</v>
      </c>
      <c r="P97" s="408">
        <v>13.56</v>
      </c>
      <c r="Q97" s="408">
        <v>12.24</v>
      </c>
      <c r="R97" s="408">
        <v>11.64</v>
      </c>
      <c r="S97" s="408">
        <v>12.64</v>
      </c>
      <c r="T97" s="408"/>
      <c r="U97" s="408"/>
      <c r="V97" s="408"/>
      <c r="W97" s="408"/>
      <c r="X97" s="408"/>
      <c r="Y97" s="408"/>
      <c r="Z97" s="408"/>
      <c r="AA97" s="408"/>
      <c r="AB97" s="408"/>
      <c r="AC97" s="408"/>
      <c r="AD97" s="408"/>
      <c r="AE97" s="408"/>
      <c r="AF97" s="408"/>
      <c r="AG97" s="408"/>
      <c r="AH97" s="408"/>
      <c r="AI97" s="408"/>
      <c r="AJ97" s="408"/>
    </row>
    <row r="98" spans="1:36">
      <c r="A98" s="408">
        <v>165</v>
      </c>
      <c r="B98" s="408" t="s">
        <v>472</v>
      </c>
      <c r="C98" s="408" t="s">
        <v>457</v>
      </c>
      <c r="D98" s="408" t="s">
        <v>454</v>
      </c>
      <c r="E98" s="408" t="s">
        <v>406</v>
      </c>
      <c r="F98" s="408">
        <v>3.3</v>
      </c>
      <c r="G98" s="408">
        <v>11.28</v>
      </c>
      <c r="H98" s="408">
        <v>11.02</v>
      </c>
      <c r="I98" s="408">
        <v>11.59</v>
      </c>
      <c r="J98" s="408">
        <v>13.5</v>
      </c>
      <c r="K98" s="408">
        <v>13.29</v>
      </c>
      <c r="L98" s="408">
        <v>11.17</v>
      </c>
      <c r="M98" s="408">
        <v>13.64</v>
      </c>
      <c r="N98" s="408">
        <v>16.13</v>
      </c>
      <c r="O98" s="408">
        <v>14.87</v>
      </c>
      <c r="P98" s="408">
        <v>12.06</v>
      </c>
      <c r="Q98" s="408">
        <v>14.07</v>
      </c>
      <c r="R98" s="408">
        <v>15.44</v>
      </c>
      <c r="S98" s="408">
        <v>12.45</v>
      </c>
      <c r="T98" s="408"/>
      <c r="U98" s="408"/>
      <c r="V98" s="408"/>
      <c r="W98" s="408"/>
      <c r="X98" s="408"/>
      <c r="Y98" s="408"/>
      <c r="Z98" s="408"/>
      <c r="AA98" s="408"/>
      <c r="AB98" s="408"/>
      <c r="AC98" s="408"/>
      <c r="AD98" s="408"/>
      <c r="AE98" s="408"/>
      <c r="AF98" s="408"/>
      <c r="AG98" s="408"/>
      <c r="AH98" s="408"/>
      <c r="AI98" s="408"/>
      <c r="AJ98" s="408"/>
    </row>
    <row r="99" spans="1:36">
      <c r="A99" s="408">
        <v>166</v>
      </c>
      <c r="B99" s="408" t="s">
        <v>472</v>
      </c>
      <c r="C99" s="408" t="s">
        <v>457</v>
      </c>
      <c r="D99" s="408" t="s">
        <v>454</v>
      </c>
      <c r="E99" s="408" t="s">
        <v>406</v>
      </c>
      <c r="F99" s="408">
        <v>4.5</v>
      </c>
      <c r="G99" s="408">
        <v>12.01</v>
      </c>
      <c r="H99" s="408">
        <v>12.06</v>
      </c>
      <c r="I99" s="408">
        <v>16.54</v>
      </c>
      <c r="J99" s="408">
        <v>15.11</v>
      </c>
      <c r="K99" s="408">
        <v>15.07</v>
      </c>
      <c r="L99" s="408">
        <v>16.440000000000001</v>
      </c>
      <c r="M99" s="408">
        <v>15.31</v>
      </c>
      <c r="N99" s="408">
        <v>13.16</v>
      </c>
      <c r="O99" s="408">
        <v>15.36</v>
      </c>
      <c r="P99" s="408">
        <v>12.24</v>
      </c>
      <c r="Q99" s="408">
        <v>15.91</v>
      </c>
      <c r="R99" s="408">
        <v>11.18</v>
      </c>
      <c r="S99" s="408">
        <v>13.17</v>
      </c>
      <c r="T99" s="408"/>
      <c r="U99" s="408"/>
      <c r="V99" s="408"/>
      <c r="W99" s="408"/>
      <c r="X99" s="408"/>
      <c r="Y99" s="408"/>
      <c r="Z99" s="408"/>
      <c r="AA99" s="408"/>
      <c r="AB99" s="408"/>
      <c r="AC99" s="408"/>
      <c r="AD99" s="408"/>
      <c r="AE99" s="408"/>
      <c r="AF99" s="408"/>
      <c r="AG99" s="408"/>
      <c r="AH99" s="408"/>
      <c r="AI99" s="408"/>
      <c r="AJ99" s="408"/>
    </row>
    <row r="100" spans="1:36">
      <c r="A100" s="408">
        <v>167</v>
      </c>
      <c r="B100" s="408" t="s">
        <v>472</v>
      </c>
      <c r="C100" s="408" t="s">
        <v>457</v>
      </c>
      <c r="D100" s="408" t="s">
        <v>454</v>
      </c>
      <c r="E100" s="408" t="s">
        <v>406</v>
      </c>
      <c r="F100" s="408">
        <v>4.5999999999999996</v>
      </c>
      <c r="G100" s="408">
        <v>15.35</v>
      </c>
      <c r="H100" s="408">
        <v>11.31</v>
      </c>
      <c r="I100" s="408">
        <v>14.3</v>
      </c>
      <c r="J100" s="408">
        <v>16.829999999999998</v>
      </c>
      <c r="K100" s="408">
        <v>12.55</v>
      </c>
      <c r="L100" s="408">
        <v>13.84</v>
      </c>
      <c r="M100" s="408">
        <v>13.91</v>
      </c>
      <c r="N100" s="408">
        <v>15.77</v>
      </c>
      <c r="O100" s="408">
        <v>15.61</v>
      </c>
      <c r="P100" s="408">
        <v>17.77</v>
      </c>
      <c r="Q100" s="408">
        <v>16.27</v>
      </c>
      <c r="R100" s="408">
        <v>15</v>
      </c>
      <c r="S100" s="408">
        <v>12.97</v>
      </c>
      <c r="T100" s="408"/>
      <c r="U100" s="408"/>
      <c r="V100" s="408"/>
      <c r="W100" s="408"/>
      <c r="X100" s="408"/>
      <c r="Y100" s="408"/>
      <c r="Z100" s="408"/>
      <c r="AA100" s="408"/>
      <c r="AB100" s="408"/>
      <c r="AC100" s="408"/>
      <c r="AD100" s="408"/>
      <c r="AE100" s="408"/>
      <c r="AF100" s="408"/>
      <c r="AG100" s="408"/>
      <c r="AH100" s="408"/>
      <c r="AI100" s="408"/>
      <c r="AJ100" s="408"/>
    </row>
    <row r="101" spans="1:36">
      <c r="A101" s="408">
        <v>168</v>
      </c>
      <c r="B101" s="408" t="s">
        <v>472</v>
      </c>
      <c r="C101" s="408" t="s">
        <v>457</v>
      </c>
      <c r="D101" s="408" t="s">
        <v>454</v>
      </c>
      <c r="E101" s="408" t="s">
        <v>406</v>
      </c>
      <c r="F101" s="408">
        <v>4.5</v>
      </c>
      <c r="G101" s="408">
        <v>14.12</v>
      </c>
      <c r="H101" s="408">
        <v>11.8</v>
      </c>
      <c r="I101" s="408">
        <v>11.25</v>
      </c>
      <c r="J101" s="408">
        <v>15.68</v>
      </c>
      <c r="K101" s="408">
        <v>12.82</v>
      </c>
      <c r="L101" s="408">
        <v>15.01</v>
      </c>
      <c r="M101" s="408">
        <v>13.79</v>
      </c>
      <c r="N101" s="408">
        <v>15.38</v>
      </c>
      <c r="O101" s="408">
        <v>16.079999999999998</v>
      </c>
      <c r="P101" s="408">
        <v>14.2</v>
      </c>
      <c r="Q101" s="408">
        <v>14.54</v>
      </c>
      <c r="R101" s="408">
        <v>14.63</v>
      </c>
      <c r="S101" s="408">
        <v>13.28</v>
      </c>
      <c r="T101" s="408"/>
      <c r="U101" s="408"/>
      <c r="V101" s="408"/>
      <c r="W101" s="408"/>
      <c r="X101" s="408"/>
      <c r="Y101" s="408"/>
      <c r="Z101" s="408"/>
      <c r="AA101" s="408"/>
      <c r="AB101" s="408"/>
      <c r="AC101" s="408"/>
      <c r="AD101" s="408"/>
      <c r="AE101" s="408"/>
      <c r="AF101" s="408"/>
      <c r="AG101" s="408"/>
      <c r="AH101" s="408"/>
      <c r="AI101" s="408"/>
      <c r="AJ101" s="408"/>
    </row>
    <row r="102" spans="1:36">
      <c r="A102" s="408">
        <v>169</v>
      </c>
      <c r="B102" s="408" t="s">
        <v>472</v>
      </c>
      <c r="C102" s="408" t="s">
        <v>457</v>
      </c>
      <c r="D102" s="408" t="s">
        <v>454</v>
      </c>
      <c r="E102" s="408" t="s">
        <v>406</v>
      </c>
      <c r="F102" s="408">
        <v>4</v>
      </c>
      <c r="G102" s="408">
        <v>14.99</v>
      </c>
      <c r="H102" s="408">
        <v>15.25</v>
      </c>
      <c r="I102" s="408">
        <v>12.53</v>
      </c>
      <c r="J102" s="408">
        <v>11.93</v>
      </c>
      <c r="K102" s="408">
        <v>15.59</v>
      </c>
      <c r="L102" s="408">
        <v>17.8</v>
      </c>
      <c r="M102" s="408">
        <v>12.08</v>
      </c>
      <c r="N102" s="408">
        <v>12.78</v>
      </c>
      <c r="O102" s="408">
        <v>16.420000000000002</v>
      </c>
      <c r="P102" s="408">
        <v>11.06</v>
      </c>
      <c r="Q102" s="408">
        <v>11.22</v>
      </c>
      <c r="R102" s="408">
        <v>12.36</v>
      </c>
      <c r="S102" s="408">
        <v>15.65</v>
      </c>
      <c r="T102" s="408"/>
      <c r="U102" s="408"/>
      <c r="V102" s="408"/>
      <c r="W102" s="408"/>
      <c r="X102" s="408"/>
      <c r="Y102" s="408"/>
      <c r="Z102" s="408"/>
      <c r="AA102" s="408"/>
      <c r="AB102" s="408"/>
      <c r="AC102" s="408"/>
      <c r="AD102" s="408"/>
      <c r="AE102" s="408"/>
      <c r="AF102" s="408"/>
      <c r="AG102" s="408"/>
      <c r="AH102" s="408"/>
      <c r="AI102" s="408"/>
      <c r="AJ102" s="408"/>
    </row>
    <row r="103" spans="1:36">
      <c r="A103" s="408">
        <v>170</v>
      </c>
      <c r="B103" s="408" t="s">
        <v>472</v>
      </c>
      <c r="C103" s="408" t="s">
        <v>457</v>
      </c>
      <c r="D103" s="408" t="s">
        <v>454</v>
      </c>
      <c r="E103" s="408" t="s">
        <v>406</v>
      </c>
      <c r="F103" s="408">
        <v>4.2</v>
      </c>
      <c r="G103" s="408">
        <v>17.21</v>
      </c>
      <c r="H103" s="408">
        <v>11.08</v>
      </c>
      <c r="I103" s="408">
        <v>14.98</v>
      </c>
      <c r="J103" s="408">
        <v>17.37</v>
      </c>
      <c r="K103" s="408">
        <v>12.79</v>
      </c>
      <c r="L103" s="408">
        <v>17.07</v>
      </c>
      <c r="M103" s="408">
        <v>14.13</v>
      </c>
      <c r="N103" s="408">
        <v>14.22</v>
      </c>
      <c r="O103" s="408">
        <v>12.95</v>
      </c>
      <c r="P103" s="408">
        <v>11.93</v>
      </c>
      <c r="Q103" s="408">
        <v>17.52</v>
      </c>
      <c r="R103" s="408">
        <v>12.99</v>
      </c>
      <c r="S103" s="408">
        <v>11.97</v>
      </c>
      <c r="T103" s="408"/>
      <c r="U103" s="408"/>
      <c r="V103" s="408"/>
      <c r="W103" s="408"/>
      <c r="X103" s="408"/>
      <c r="Y103" s="408"/>
      <c r="Z103" s="408"/>
      <c r="AA103" s="408"/>
      <c r="AB103" s="408"/>
      <c r="AC103" s="408"/>
      <c r="AD103" s="408"/>
      <c r="AE103" s="408"/>
      <c r="AF103" s="408"/>
      <c r="AG103" s="408"/>
      <c r="AH103" s="408"/>
      <c r="AI103" s="408"/>
      <c r="AJ103" s="408"/>
    </row>
    <row r="104" spans="1:36">
      <c r="A104" s="408">
        <v>171</v>
      </c>
      <c r="B104" s="408" t="s">
        <v>472</v>
      </c>
      <c r="C104" s="408" t="s">
        <v>457</v>
      </c>
      <c r="D104" s="408" t="s">
        <v>454</v>
      </c>
      <c r="E104" s="408" t="s">
        <v>407</v>
      </c>
      <c r="F104" s="408">
        <v>0.9</v>
      </c>
      <c r="G104" s="408">
        <v>9.02</v>
      </c>
      <c r="H104" s="408">
        <v>7.59</v>
      </c>
      <c r="I104" s="408">
        <v>8.5</v>
      </c>
      <c r="J104" s="408">
        <v>10.81</v>
      </c>
      <c r="K104" s="408">
        <v>9.19</v>
      </c>
      <c r="L104" s="408">
        <v>9.1199999999999992</v>
      </c>
      <c r="M104" s="408">
        <v>6.84</v>
      </c>
      <c r="N104" s="408">
        <v>9.84</v>
      </c>
      <c r="O104" s="408">
        <v>5.7</v>
      </c>
      <c r="P104" s="408">
        <v>6.41</v>
      </c>
      <c r="Q104" s="408">
        <v>4.13</v>
      </c>
      <c r="R104" s="408">
        <v>3.43</v>
      </c>
      <c r="S104" s="408">
        <v>3.26</v>
      </c>
      <c r="T104" s="408"/>
      <c r="U104" s="408"/>
      <c r="V104" s="408"/>
      <c r="W104" s="408"/>
      <c r="X104" s="408"/>
      <c r="Y104" s="408"/>
      <c r="Z104" s="408"/>
      <c r="AA104" s="408"/>
      <c r="AB104" s="408"/>
      <c r="AC104" s="408"/>
      <c r="AD104" s="408"/>
      <c r="AE104" s="408"/>
      <c r="AF104" s="408"/>
      <c r="AG104" s="408"/>
      <c r="AH104" s="408"/>
      <c r="AI104" s="408"/>
      <c r="AJ104" s="408"/>
    </row>
    <row r="105" spans="1:36">
      <c r="A105" s="408">
        <v>172</v>
      </c>
      <c r="B105" s="408" t="s">
        <v>472</v>
      </c>
      <c r="C105" s="408" t="s">
        <v>457</v>
      </c>
      <c r="D105" s="408" t="s">
        <v>454</v>
      </c>
      <c r="E105" s="408" t="s">
        <v>407</v>
      </c>
      <c r="F105" s="408">
        <v>1.3</v>
      </c>
      <c r="G105" s="408">
        <v>8.34</v>
      </c>
      <c r="H105" s="408">
        <v>10.72</v>
      </c>
      <c r="I105" s="408">
        <v>9.64</v>
      </c>
      <c r="J105" s="408">
        <v>8.02</v>
      </c>
      <c r="K105" s="408">
        <v>8.83</v>
      </c>
      <c r="L105" s="408">
        <v>6.42</v>
      </c>
      <c r="M105" s="408">
        <v>10.73</v>
      </c>
      <c r="N105" s="408">
        <v>10.39</v>
      </c>
      <c r="O105" s="408">
        <v>10.199999999999999</v>
      </c>
      <c r="P105" s="408">
        <v>9.1999999999999993</v>
      </c>
      <c r="Q105" s="408">
        <v>8.16</v>
      </c>
      <c r="R105" s="409">
        <v>8.16</v>
      </c>
      <c r="S105" s="408">
        <v>6.4</v>
      </c>
      <c r="T105" s="408"/>
      <c r="U105" s="408"/>
      <c r="V105" s="408"/>
      <c r="W105" s="408"/>
      <c r="X105" s="408"/>
      <c r="Y105" s="408"/>
      <c r="Z105" s="408"/>
      <c r="AA105" s="408"/>
      <c r="AB105" s="408"/>
      <c r="AC105" s="408"/>
      <c r="AD105" s="408"/>
      <c r="AE105" s="408"/>
      <c r="AF105" s="408"/>
      <c r="AG105" s="408"/>
      <c r="AH105" s="408"/>
      <c r="AI105" s="408"/>
      <c r="AJ105" s="408"/>
    </row>
    <row r="106" spans="1:36">
      <c r="A106" s="408">
        <v>173</v>
      </c>
      <c r="B106" s="408" t="s">
        <v>472</v>
      </c>
      <c r="C106" s="408" t="s">
        <v>457</v>
      </c>
      <c r="D106" s="408" t="s">
        <v>454</v>
      </c>
      <c r="E106" s="408" t="s">
        <v>407</v>
      </c>
      <c r="F106" s="408">
        <v>1</v>
      </c>
      <c r="G106" s="408">
        <v>10.14</v>
      </c>
      <c r="H106" s="408">
        <v>8.3800000000000008</v>
      </c>
      <c r="I106" s="408">
        <v>6.91</v>
      </c>
      <c r="J106" s="408">
        <v>8.2200000000000006</v>
      </c>
      <c r="K106" s="408">
        <v>9.6</v>
      </c>
      <c r="L106" s="408">
        <v>10.78</v>
      </c>
      <c r="M106" s="408">
        <v>9.6999999999999993</v>
      </c>
      <c r="N106" s="408">
        <v>4.17</v>
      </c>
      <c r="O106" s="408">
        <v>7.65</v>
      </c>
      <c r="P106" s="408">
        <v>5.85</v>
      </c>
      <c r="Q106" s="408">
        <v>9.08</v>
      </c>
      <c r="R106" s="408">
        <v>8.27</v>
      </c>
      <c r="S106" s="408">
        <v>9.1199999999999992</v>
      </c>
      <c r="T106" s="408"/>
      <c r="U106" s="408"/>
      <c r="V106" s="408"/>
      <c r="W106" s="408"/>
      <c r="X106" s="408"/>
      <c r="Y106" s="408"/>
      <c r="Z106" s="408"/>
      <c r="AA106" s="408"/>
      <c r="AB106" s="408"/>
      <c r="AC106" s="408"/>
      <c r="AD106" s="408"/>
      <c r="AE106" s="408"/>
      <c r="AF106" s="408"/>
      <c r="AG106" s="408"/>
      <c r="AH106" s="408"/>
      <c r="AI106" s="408"/>
      <c r="AJ106" s="408"/>
    </row>
    <row r="107" spans="1:36">
      <c r="A107" s="408">
        <v>174</v>
      </c>
      <c r="B107" s="408" t="s">
        <v>472</v>
      </c>
      <c r="C107" s="408" t="s">
        <v>457</v>
      </c>
      <c r="D107" s="408" t="s">
        <v>454</v>
      </c>
      <c r="E107" s="408" t="s">
        <v>407</v>
      </c>
      <c r="F107" s="408">
        <v>0.7</v>
      </c>
      <c r="G107" s="408">
        <v>7.93</v>
      </c>
      <c r="H107" s="408">
        <v>10.44</v>
      </c>
      <c r="I107" s="408">
        <v>7.17</v>
      </c>
      <c r="J107" s="408">
        <v>4.95</v>
      </c>
      <c r="K107" s="408">
        <v>8.5500000000000007</v>
      </c>
      <c r="L107" s="408">
        <v>8.18</v>
      </c>
      <c r="M107" s="408">
        <v>8</v>
      </c>
      <c r="N107" s="408">
        <v>7.96</v>
      </c>
      <c r="O107" s="408">
        <v>4.67</v>
      </c>
      <c r="P107" s="408">
        <v>7.58</v>
      </c>
      <c r="Q107" s="408">
        <v>7.84</v>
      </c>
      <c r="R107" s="408">
        <v>7.02</v>
      </c>
      <c r="S107" s="408">
        <v>6.48</v>
      </c>
      <c r="T107" s="408"/>
      <c r="U107" s="408"/>
      <c r="V107" s="408"/>
      <c r="W107" s="408"/>
      <c r="X107" s="408"/>
      <c r="Y107" s="408"/>
      <c r="Z107" s="408"/>
      <c r="AA107" s="408"/>
      <c r="AB107" s="408"/>
      <c r="AC107" s="408"/>
      <c r="AD107" s="408"/>
      <c r="AE107" s="408"/>
      <c r="AF107" s="408"/>
      <c r="AG107" s="408"/>
      <c r="AH107" s="408"/>
      <c r="AI107" s="408"/>
      <c r="AJ107" s="408"/>
    </row>
    <row r="108" spans="1:36" s="54" customFormat="1">
      <c r="A108" s="408">
        <v>175</v>
      </c>
      <c r="B108" s="408" t="s">
        <v>472</v>
      </c>
      <c r="C108" s="408" t="s">
        <v>457</v>
      </c>
      <c r="D108" s="408" t="s">
        <v>454</v>
      </c>
      <c r="E108" s="408" t="s">
        <v>407</v>
      </c>
      <c r="F108" s="408">
        <v>0.9</v>
      </c>
      <c r="G108" s="408">
        <v>5.08</v>
      </c>
      <c r="H108" s="408">
        <v>4.9000000000000004</v>
      </c>
      <c r="I108" s="408">
        <v>4.8</v>
      </c>
      <c r="J108" s="408">
        <v>4.0599999999999996</v>
      </c>
      <c r="K108" s="408">
        <v>8.75</v>
      </c>
      <c r="L108" s="408">
        <v>9.92</v>
      </c>
      <c r="M108" s="408">
        <v>6.63</v>
      </c>
      <c r="N108" s="408">
        <v>6.84</v>
      </c>
      <c r="O108" s="408">
        <v>6.67</v>
      </c>
      <c r="P108" s="408">
        <v>6.98</v>
      </c>
      <c r="Q108" s="408">
        <v>8.8699999999999992</v>
      </c>
      <c r="R108" s="408">
        <v>10.76</v>
      </c>
      <c r="S108" s="408">
        <v>10.32</v>
      </c>
      <c r="T108" s="408"/>
      <c r="U108" s="408"/>
      <c r="V108" s="408"/>
      <c r="W108" s="408"/>
      <c r="X108" s="408"/>
      <c r="Y108" s="408"/>
      <c r="Z108" s="408"/>
      <c r="AA108" s="408"/>
      <c r="AB108" s="408"/>
      <c r="AC108" s="408"/>
      <c r="AD108" s="408"/>
      <c r="AE108" s="408"/>
      <c r="AF108" s="408"/>
      <c r="AG108" s="408"/>
      <c r="AH108" s="408"/>
      <c r="AI108" s="408"/>
      <c r="AJ108" s="408"/>
    </row>
    <row r="109" spans="1:36">
      <c r="A109" s="408">
        <v>176</v>
      </c>
      <c r="B109" s="408" t="s">
        <v>472</v>
      </c>
      <c r="C109" s="408" t="s">
        <v>457</v>
      </c>
      <c r="D109" s="408" t="s">
        <v>454</v>
      </c>
      <c r="E109" s="408" t="s">
        <v>407</v>
      </c>
      <c r="F109" s="408">
        <v>0.7</v>
      </c>
      <c r="G109" s="408">
        <v>5.27</v>
      </c>
      <c r="H109" s="408">
        <v>5.14</v>
      </c>
      <c r="I109" s="408">
        <v>5.61</v>
      </c>
      <c r="J109" s="408">
        <v>4.97</v>
      </c>
      <c r="K109" s="408">
        <v>8.85</v>
      </c>
      <c r="L109" s="408">
        <v>10.51</v>
      </c>
      <c r="M109" s="408">
        <v>5.28</v>
      </c>
      <c r="N109" s="408">
        <v>5.24</v>
      </c>
      <c r="O109" s="408">
        <v>9.89</v>
      </c>
      <c r="P109" s="408">
        <v>9.5399999999999991</v>
      </c>
      <c r="Q109" s="408">
        <v>8.84</v>
      </c>
      <c r="R109" s="408">
        <v>6.45</v>
      </c>
      <c r="S109" s="408">
        <v>5.64</v>
      </c>
      <c r="T109" s="408"/>
      <c r="U109" s="408"/>
      <c r="V109" s="408"/>
      <c r="W109" s="408"/>
      <c r="X109" s="408"/>
      <c r="Y109" s="408"/>
      <c r="Z109" s="408"/>
      <c r="AA109" s="408"/>
      <c r="AB109" s="408"/>
      <c r="AC109" s="408"/>
      <c r="AD109" s="408"/>
      <c r="AE109" s="408"/>
      <c r="AF109" s="408"/>
      <c r="AG109" s="408"/>
      <c r="AH109" s="408"/>
      <c r="AI109" s="408"/>
      <c r="AJ109" s="408"/>
    </row>
    <row r="110" spans="1:36">
      <c r="A110" s="408">
        <v>177</v>
      </c>
      <c r="B110" s="408" t="s">
        <v>472</v>
      </c>
      <c r="C110" s="408" t="s">
        <v>457</v>
      </c>
      <c r="D110" s="408" t="s">
        <v>454</v>
      </c>
      <c r="E110" s="408" t="s">
        <v>407</v>
      </c>
      <c r="F110" s="408">
        <v>0.8</v>
      </c>
      <c r="G110" s="408">
        <v>9.5399999999999991</v>
      </c>
      <c r="H110" s="408">
        <v>7.99</v>
      </c>
      <c r="I110" s="408">
        <v>6.22</v>
      </c>
      <c r="J110" s="408">
        <v>5.41</v>
      </c>
      <c r="K110" s="408">
        <v>9.8699999999999992</v>
      </c>
      <c r="L110" s="408">
        <v>7.4</v>
      </c>
      <c r="M110" s="408">
        <v>6.17</v>
      </c>
      <c r="N110" s="408">
        <v>7.91</v>
      </c>
      <c r="O110" s="408">
        <v>6.66</v>
      </c>
      <c r="P110" s="408">
        <v>8.4700000000000006</v>
      </c>
      <c r="Q110" s="408">
        <v>10.06</v>
      </c>
      <c r="R110" s="408">
        <v>5.75</v>
      </c>
      <c r="S110" s="408">
        <v>5.61</v>
      </c>
      <c r="T110" s="408"/>
      <c r="U110" s="408"/>
      <c r="V110" s="408"/>
      <c r="W110" s="408"/>
      <c r="X110" s="408"/>
      <c r="Y110" s="408"/>
      <c r="Z110" s="408"/>
      <c r="AA110" s="408"/>
      <c r="AB110" s="408"/>
      <c r="AC110" s="408"/>
      <c r="AD110" s="408"/>
      <c r="AE110" s="408"/>
      <c r="AF110" s="408"/>
      <c r="AG110" s="408"/>
      <c r="AH110" s="408"/>
      <c r="AI110" s="408"/>
      <c r="AJ110" s="408"/>
    </row>
    <row r="111" spans="1:36">
      <c r="A111" s="408">
        <v>178</v>
      </c>
      <c r="B111" s="408" t="s">
        <v>472</v>
      </c>
      <c r="C111" s="408" t="s">
        <v>457</v>
      </c>
      <c r="D111" s="408" t="s">
        <v>454</v>
      </c>
      <c r="E111" s="408" t="s">
        <v>407</v>
      </c>
      <c r="F111" s="408">
        <v>0.9</v>
      </c>
      <c r="G111" s="408">
        <v>7.2</v>
      </c>
      <c r="H111" s="408">
        <v>10.31</v>
      </c>
      <c r="I111" s="408">
        <v>9.58</v>
      </c>
      <c r="J111" s="408">
        <v>7.7</v>
      </c>
      <c r="K111" s="408">
        <v>5.89</v>
      </c>
      <c r="L111" s="408">
        <v>5.84</v>
      </c>
      <c r="M111" s="408">
        <v>7.32</v>
      </c>
      <c r="N111" s="408">
        <v>6.82</v>
      </c>
      <c r="O111" s="408">
        <v>8.52</v>
      </c>
      <c r="P111" s="408">
        <v>10.3</v>
      </c>
      <c r="Q111" s="408">
        <v>8.57</v>
      </c>
      <c r="R111" s="408">
        <v>9.11</v>
      </c>
      <c r="S111" s="408">
        <v>5.79</v>
      </c>
      <c r="T111" s="408"/>
      <c r="U111" s="408"/>
      <c r="V111" s="408"/>
      <c r="W111" s="408"/>
      <c r="X111" s="408"/>
      <c r="Y111" s="408"/>
      <c r="Z111" s="408"/>
      <c r="AA111" s="408"/>
      <c r="AB111" s="408"/>
      <c r="AC111" s="408"/>
      <c r="AD111" s="408"/>
      <c r="AE111" s="408"/>
      <c r="AF111" s="408"/>
      <c r="AG111" s="408"/>
      <c r="AH111" s="408"/>
      <c r="AI111" s="408"/>
      <c r="AJ111" s="408"/>
    </row>
    <row r="112" spans="1:36">
      <c r="A112" s="408">
        <v>179</v>
      </c>
      <c r="B112" s="408" t="s">
        <v>472</v>
      </c>
      <c r="C112" s="408" t="s">
        <v>457</v>
      </c>
      <c r="D112" s="408" t="s">
        <v>454</v>
      </c>
      <c r="E112" s="408" t="s">
        <v>407</v>
      </c>
      <c r="F112" s="408">
        <v>0.6</v>
      </c>
      <c r="G112" s="408">
        <v>5.98</v>
      </c>
      <c r="H112" s="408">
        <v>6.13</v>
      </c>
      <c r="I112" s="408">
        <v>5.67</v>
      </c>
      <c r="J112" s="408">
        <v>8.0500000000000007</v>
      </c>
      <c r="K112" s="408">
        <v>6.81</v>
      </c>
      <c r="L112" s="408">
        <v>6.23</v>
      </c>
      <c r="M112" s="408">
        <v>9.7799999999999994</v>
      </c>
      <c r="N112" s="408">
        <v>3.41</v>
      </c>
      <c r="O112" s="408">
        <v>9.56</v>
      </c>
      <c r="P112" s="408">
        <v>8.84</v>
      </c>
      <c r="Q112" s="408">
        <v>9.07</v>
      </c>
      <c r="R112" s="408">
        <v>6.16</v>
      </c>
      <c r="S112" s="408">
        <v>8.43</v>
      </c>
      <c r="T112" s="408"/>
      <c r="U112" s="408"/>
      <c r="V112" s="408"/>
      <c r="W112" s="408"/>
      <c r="X112" s="408"/>
      <c r="Y112" s="408"/>
      <c r="Z112" s="408"/>
      <c r="AA112" s="408"/>
      <c r="AB112" s="408"/>
      <c r="AC112" s="408"/>
      <c r="AD112" s="408"/>
      <c r="AE112" s="408"/>
      <c r="AF112" s="408"/>
      <c r="AG112" s="408"/>
      <c r="AH112" s="408"/>
      <c r="AI112" s="408"/>
      <c r="AJ112" s="408"/>
    </row>
    <row r="113" spans="1:36">
      <c r="A113" s="408">
        <v>180</v>
      </c>
      <c r="B113" s="408" t="s">
        <v>472</v>
      </c>
      <c r="C113" s="408" t="s">
        <v>457</v>
      </c>
      <c r="D113" s="408" t="s">
        <v>454</v>
      </c>
      <c r="E113" s="408" t="s">
        <v>407</v>
      </c>
      <c r="F113" s="408">
        <v>0.8</v>
      </c>
      <c r="G113" s="408">
        <v>6.23</v>
      </c>
      <c r="H113" s="408">
        <v>5.4</v>
      </c>
      <c r="I113" s="408">
        <v>9.0500000000000007</v>
      </c>
      <c r="J113" s="408">
        <v>8.1</v>
      </c>
      <c r="K113" s="408">
        <v>8.3800000000000008</v>
      </c>
      <c r="L113" s="408">
        <v>10.28</v>
      </c>
      <c r="M113" s="408">
        <v>7.2</v>
      </c>
      <c r="N113" s="408">
        <v>4.3499999999999996</v>
      </c>
      <c r="O113" s="408">
        <v>8.7200000000000006</v>
      </c>
      <c r="P113" s="408">
        <v>7.75</v>
      </c>
      <c r="Q113" s="408">
        <v>7.18</v>
      </c>
      <c r="R113" s="408">
        <v>9.64</v>
      </c>
      <c r="S113" s="408">
        <v>8.02</v>
      </c>
      <c r="T113" s="408"/>
      <c r="U113" s="408"/>
      <c r="V113" s="408"/>
      <c r="W113" s="408"/>
      <c r="X113" s="408"/>
      <c r="Y113" s="408"/>
      <c r="Z113" s="408"/>
      <c r="AA113" s="408"/>
      <c r="AB113" s="408"/>
      <c r="AC113" s="408"/>
      <c r="AD113" s="408"/>
      <c r="AE113" s="408"/>
      <c r="AF113" s="408"/>
      <c r="AG113" s="408"/>
      <c r="AH113" s="408"/>
      <c r="AI113" s="408"/>
      <c r="AJ113" s="408"/>
    </row>
    <row r="114" spans="1:36">
      <c r="A114" s="408">
        <v>181</v>
      </c>
      <c r="B114" s="408" t="s">
        <v>472</v>
      </c>
      <c r="C114" s="408" t="s">
        <v>457</v>
      </c>
      <c r="D114" s="408" t="s">
        <v>454</v>
      </c>
      <c r="E114" s="408" t="s">
        <v>407</v>
      </c>
      <c r="F114" s="408">
        <v>0.7</v>
      </c>
      <c r="G114" s="408">
        <v>10.49</v>
      </c>
      <c r="H114" s="408">
        <v>6.19</v>
      </c>
      <c r="I114" s="408">
        <v>6.79</v>
      </c>
      <c r="J114" s="408">
        <v>5.83</v>
      </c>
      <c r="K114" s="408">
        <v>9.09</v>
      </c>
      <c r="L114" s="408">
        <v>8.3699999999999992</v>
      </c>
      <c r="M114" s="408">
        <v>7.42</v>
      </c>
      <c r="N114" s="408">
        <v>9.49</v>
      </c>
      <c r="O114" s="408">
        <v>6.1</v>
      </c>
      <c r="P114" s="408">
        <v>6.27</v>
      </c>
      <c r="Q114" s="408">
        <v>7.71</v>
      </c>
      <c r="R114" s="408">
        <v>7.43</v>
      </c>
      <c r="S114" s="408">
        <v>5</v>
      </c>
      <c r="T114" s="408"/>
      <c r="U114" s="408"/>
      <c r="V114" s="408"/>
      <c r="W114" s="408"/>
      <c r="X114" s="408"/>
      <c r="Y114" s="408"/>
      <c r="Z114" s="408"/>
      <c r="AA114" s="408"/>
      <c r="AB114" s="408"/>
      <c r="AC114" s="408"/>
      <c r="AD114" s="408"/>
      <c r="AE114" s="408"/>
      <c r="AF114" s="408"/>
      <c r="AG114" s="408"/>
      <c r="AH114" s="408"/>
      <c r="AI114" s="408"/>
      <c r="AJ114" s="408"/>
    </row>
    <row r="115" spans="1:36">
      <c r="A115" s="408">
        <v>182</v>
      </c>
      <c r="B115" s="408" t="s">
        <v>472</v>
      </c>
      <c r="C115" s="408" t="s">
        <v>457</v>
      </c>
      <c r="D115" s="408" t="s">
        <v>454</v>
      </c>
      <c r="E115" s="408" t="s">
        <v>458</v>
      </c>
      <c r="F115" s="408">
        <v>2.1</v>
      </c>
      <c r="G115" s="408">
        <v>9.9600000000000009</v>
      </c>
      <c r="H115" s="408">
        <v>9.76</v>
      </c>
      <c r="I115" s="408">
        <v>9.11</v>
      </c>
      <c r="J115" s="408">
        <v>12.72</v>
      </c>
      <c r="K115" s="408">
        <v>13.32</v>
      </c>
      <c r="L115" s="408">
        <v>12.15</v>
      </c>
      <c r="M115" s="408">
        <v>12.41</v>
      </c>
      <c r="N115" s="408">
        <v>13.54</v>
      </c>
      <c r="O115" s="408">
        <v>12.28</v>
      </c>
      <c r="P115" s="408">
        <v>5.88</v>
      </c>
      <c r="Q115" s="408">
        <v>8.26</v>
      </c>
      <c r="R115" s="408">
        <v>8.65</v>
      </c>
      <c r="S115" s="408">
        <v>7.74</v>
      </c>
      <c r="T115" s="408"/>
      <c r="U115" s="408"/>
      <c r="V115" s="408"/>
      <c r="W115" s="408"/>
      <c r="X115" s="408"/>
      <c r="Y115" s="408"/>
      <c r="Z115" s="408"/>
      <c r="AA115" s="408"/>
      <c r="AB115" s="408"/>
      <c r="AC115" s="408"/>
      <c r="AD115" s="408"/>
      <c r="AE115" s="408"/>
      <c r="AF115" s="408"/>
      <c r="AG115" s="408"/>
      <c r="AH115" s="408"/>
      <c r="AI115" s="408"/>
      <c r="AJ115" s="408"/>
    </row>
    <row r="116" spans="1:36">
      <c r="A116" s="408" t="s">
        <v>403</v>
      </c>
      <c r="B116" s="408" t="s">
        <v>456</v>
      </c>
      <c r="C116" s="408" t="s">
        <v>457</v>
      </c>
      <c r="D116" s="408" t="s">
        <v>455</v>
      </c>
      <c r="E116" s="408" t="s">
        <v>403</v>
      </c>
      <c r="F116" s="408" t="s">
        <v>403</v>
      </c>
      <c r="G116" s="408">
        <v>8.66</v>
      </c>
      <c r="H116" s="408">
        <v>11.08</v>
      </c>
      <c r="I116" s="408">
        <v>7.06</v>
      </c>
      <c r="J116" s="408">
        <v>10.88</v>
      </c>
      <c r="K116" s="408">
        <v>10.64</v>
      </c>
      <c r="L116" s="408">
        <v>8.74</v>
      </c>
      <c r="M116" s="408">
        <v>6.32</v>
      </c>
      <c r="N116" s="408">
        <v>8.02</v>
      </c>
      <c r="O116" s="408">
        <v>8.7799999999999994</v>
      </c>
      <c r="P116" s="408">
        <v>9.2799999999999994</v>
      </c>
      <c r="Q116" s="408">
        <v>8.26</v>
      </c>
      <c r="R116" s="408">
        <v>6.24</v>
      </c>
      <c r="S116" s="408">
        <v>8.06</v>
      </c>
      <c r="T116" s="408">
        <v>7.56</v>
      </c>
      <c r="U116" s="408">
        <v>14.97</v>
      </c>
      <c r="V116" s="408">
        <v>11.95</v>
      </c>
      <c r="W116" s="408">
        <v>7.63</v>
      </c>
      <c r="X116" s="408">
        <v>8.31</v>
      </c>
      <c r="Y116" s="408">
        <v>8.14</v>
      </c>
      <c r="Z116" s="408">
        <v>6.22</v>
      </c>
      <c r="AA116" s="408">
        <v>5.69</v>
      </c>
      <c r="AB116" s="408">
        <v>6.35</v>
      </c>
      <c r="AC116" s="408">
        <v>5.35</v>
      </c>
      <c r="AD116" s="408">
        <v>15.08</v>
      </c>
      <c r="AE116" s="408">
        <v>10.19</v>
      </c>
      <c r="AF116" s="408"/>
      <c r="AG116" s="408"/>
      <c r="AH116" s="408"/>
      <c r="AI116" s="408"/>
      <c r="AJ116" s="408"/>
    </row>
    <row r="117" spans="1:36">
      <c r="A117" s="408">
        <v>183</v>
      </c>
      <c r="B117" s="408" t="s">
        <v>456</v>
      </c>
      <c r="C117" s="408" t="s">
        <v>457</v>
      </c>
      <c r="D117" s="408" t="s">
        <v>455</v>
      </c>
      <c r="E117" s="408" t="s">
        <v>406</v>
      </c>
      <c r="F117" s="408">
        <v>2.1</v>
      </c>
      <c r="G117" s="408">
        <v>13.63</v>
      </c>
      <c r="H117" s="408">
        <v>9.1300000000000008</v>
      </c>
      <c r="I117" s="408">
        <v>10.11</v>
      </c>
      <c r="J117" s="408">
        <v>15.77</v>
      </c>
      <c r="K117" s="408">
        <v>11.88</v>
      </c>
      <c r="L117" s="408">
        <v>11.08</v>
      </c>
      <c r="M117" s="408">
        <v>9.48</v>
      </c>
      <c r="N117" s="408">
        <v>10.27</v>
      </c>
      <c r="O117" s="408">
        <v>10.57</v>
      </c>
      <c r="P117" s="408">
        <v>8.9</v>
      </c>
      <c r="Q117" s="408">
        <v>14.34</v>
      </c>
      <c r="R117" s="408">
        <v>9.24</v>
      </c>
      <c r="S117" s="408">
        <v>10.41</v>
      </c>
      <c r="T117" s="408"/>
      <c r="U117" s="408"/>
      <c r="V117" s="408"/>
      <c r="W117" s="408"/>
      <c r="X117" s="408"/>
      <c r="Y117" s="408"/>
      <c r="Z117" s="408"/>
      <c r="AA117" s="408"/>
      <c r="AB117" s="408"/>
      <c r="AC117" s="408"/>
      <c r="AD117" s="408"/>
      <c r="AE117" s="408"/>
      <c r="AF117" s="408"/>
      <c r="AG117" s="408"/>
      <c r="AH117" s="408"/>
      <c r="AI117" s="408"/>
      <c r="AJ117" s="408"/>
    </row>
    <row r="118" spans="1:36">
      <c r="A118" s="408">
        <v>184</v>
      </c>
      <c r="B118" s="408" t="s">
        <v>456</v>
      </c>
      <c r="C118" s="408" t="s">
        <v>457</v>
      </c>
      <c r="D118" s="408" t="s">
        <v>455</v>
      </c>
      <c r="E118" s="408" t="s">
        <v>406</v>
      </c>
      <c r="F118" s="408">
        <v>3.7</v>
      </c>
      <c r="G118" s="408">
        <v>18.07</v>
      </c>
      <c r="H118" s="408">
        <v>9.99</v>
      </c>
      <c r="I118" s="408">
        <v>9.11</v>
      </c>
      <c r="J118" s="408">
        <v>21.74</v>
      </c>
      <c r="K118" s="408">
        <v>10.72</v>
      </c>
      <c r="L118" s="408">
        <v>9.92</v>
      </c>
      <c r="M118" s="408">
        <v>9.02</v>
      </c>
      <c r="N118" s="408">
        <v>12.37</v>
      </c>
      <c r="O118" s="408">
        <v>19.7</v>
      </c>
      <c r="P118" s="408">
        <v>9.49</v>
      </c>
      <c r="Q118" s="408">
        <v>9.11</v>
      </c>
      <c r="R118" s="408">
        <v>9.18</v>
      </c>
      <c r="S118" s="408">
        <v>10.62</v>
      </c>
      <c r="T118" s="408"/>
      <c r="U118" s="408"/>
      <c r="V118" s="408"/>
      <c r="W118" s="408"/>
      <c r="X118" s="408"/>
      <c r="Y118" s="408"/>
      <c r="Z118" s="408"/>
      <c r="AA118" s="408"/>
      <c r="AB118" s="408"/>
      <c r="AC118" s="408"/>
      <c r="AD118" s="408"/>
      <c r="AE118" s="408"/>
      <c r="AF118" s="408"/>
      <c r="AG118" s="408"/>
      <c r="AH118" s="408"/>
      <c r="AI118" s="408"/>
      <c r="AJ118" s="408"/>
    </row>
    <row r="119" spans="1:36">
      <c r="A119" s="408">
        <v>185</v>
      </c>
      <c r="B119" s="408" t="s">
        <v>456</v>
      </c>
      <c r="C119" s="408" t="s">
        <v>457</v>
      </c>
      <c r="D119" s="408" t="s">
        <v>455</v>
      </c>
      <c r="E119" s="408" t="s">
        <v>406</v>
      </c>
      <c r="F119" s="408">
        <v>2.5</v>
      </c>
      <c r="G119" s="408">
        <v>15.38</v>
      </c>
      <c r="H119" s="408">
        <v>9.7799999999999994</v>
      </c>
      <c r="I119" s="408">
        <v>10.32</v>
      </c>
      <c r="J119" s="408">
        <v>10.039999999999999</v>
      </c>
      <c r="K119" s="408">
        <v>10.58</v>
      </c>
      <c r="L119" s="408">
        <v>9.3000000000000007</v>
      </c>
      <c r="M119" s="408">
        <v>10.86</v>
      </c>
      <c r="N119" s="408">
        <v>10.39</v>
      </c>
      <c r="O119" s="408">
        <v>13.3</v>
      </c>
      <c r="P119" s="408">
        <v>15</v>
      </c>
      <c r="Q119" s="408">
        <v>8.7799999999999994</v>
      </c>
      <c r="R119" s="408">
        <v>17.02</v>
      </c>
      <c r="S119" s="408">
        <v>9.3000000000000007</v>
      </c>
      <c r="T119" s="408"/>
      <c r="U119" s="408"/>
      <c r="V119" s="408"/>
      <c r="W119" s="408"/>
      <c r="X119" s="408"/>
      <c r="Y119" s="408"/>
      <c r="Z119" s="408"/>
      <c r="AA119" s="408"/>
      <c r="AB119" s="408"/>
      <c r="AC119" s="408"/>
      <c r="AD119" s="408"/>
      <c r="AE119" s="408"/>
      <c r="AF119" s="408"/>
      <c r="AG119" s="408"/>
      <c r="AH119" s="408"/>
      <c r="AI119" s="408"/>
      <c r="AJ119" s="408"/>
    </row>
    <row r="120" spans="1:36">
      <c r="A120" s="408">
        <v>186</v>
      </c>
      <c r="B120" s="408" t="s">
        <v>456</v>
      </c>
      <c r="C120" s="408" t="s">
        <v>457</v>
      </c>
      <c r="D120" s="408" t="s">
        <v>455</v>
      </c>
      <c r="E120" s="408" t="s">
        <v>406</v>
      </c>
      <c r="F120" s="408">
        <v>2.1</v>
      </c>
      <c r="G120" s="408">
        <v>9.65</v>
      </c>
      <c r="H120" s="408">
        <v>9.94</v>
      </c>
      <c r="I120" s="408">
        <v>10.86</v>
      </c>
      <c r="J120" s="408">
        <v>10.029999999999999</v>
      </c>
      <c r="K120" s="408">
        <v>18.54</v>
      </c>
      <c r="L120" s="408">
        <v>10.3</v>
      </c>
      <c r="M120" s="408">
        <v>9.5500000000000007</v>
      </c>
      <c r="N120" s="408">
        <v>11.39</v>
      </c>
      <c r="O120" s="408">
        <v>12</v>
      </c>
      <c r="P120" s="408">
        <v>10.24</v>
      </c>
      <c r="Q120" s="408">
        <v>9.7100000000000009</v>
      </c>
      <c r="R120" s="408">
        <v>11.95</v>
      </c>
      <c r="S120" s="408">
        <v>13.34</v>
      </c>
      <c r="T120" s="408"/>
      <c r="U120" s="408"/>
      <c r="V120" s="408"/>
      <c r="W120" s="408"/>
      <c r="X120" s="408"/>
      <c r="Y120" s="408"/>
      <c r="Z120" s="408"/>
      <c r="AA120" s="408"/>
      <c r="AB120" s="408"/>
      <c r="AC120" s="408"/>
      <c r="AD120" s="408"/>
      <c r="AE120" s="408"/>
      <c r="AF120" s="408"/>
      <c r="AG120" s="408"/>
      <c r="AH120" s="408"/>
      <c r="AI120" s="408"/>
      <c r="AJ120" s="408"/>
    </row>
    <row r="121" spans="1:36">
      <c r="A121" s="408">
        <v>187</v>
      </c>
      <c r="B121" s="408" t="s">
        <v>456</v>
      </c>
      <c r="C121" s="408" t="s">
        <v>457</v>
      </c>
      <c r="D121" s="408" t="s">
        <v>455</v>
      </c>
      <c r="E121" s="408" t="s">
        <v>406</v>
      </c>
      <c r="F121" s="408">
        <v>1.7</v>
      </c>
      <c r="G121" s="408">
        <v>9.99</v>
      </c>
      <c r="H121" s="408">
        <v>13.93</v>
      </c>
      <c r="I121" s="408">
        <v>9.17</v>
      </c>
      <c r="J121" s="408">
        <v>9.77</v>
      </c>
      <c r="K121" s="408">
        <v>10.83</v>
      </c>
      <c r="L121" s="408">
        <v>9.15</v>
      </c>
      <c r="M121" s="408">
        <v>11.89</v>
      </c>
      <c r="N121" s="408">
        <v>11.38</v>
      </c>
      <c r="O121" s="408">
        <v>8.75</v>
      </c>
      <c r="P121" s="408">
        <v>9.31</v>
      </c>
      <c r="Q121" s="408">
        <v>9.3800000000000008</v>
      </c>
      <c r="R121" s="408">
        <v>9.41</v>
      </c>
      <c r="S121" s="408">
        <v>9.15</v>
      </c>
      <c r="T121" s="408"/>
      <c r="U121" s="408"/>
      <c r="V121" s="408"/>
      <c r="W121" s="408"/>
      <c r="X121" s="408"/>
      <c r="Y121" s="408"/>
      <c r="Z121" s="408"/>
      <c r="AA121" s="408"/>
      <c r="AB121" s="408"/>
      <c r="AC121" s="408"/>
      <c r="AD121" s="408"/>
      <c r="AE121" s="408"/>
      <c r="AF121" s="408"/>
      <c r="AG121" s="408"/>
      <c r="AH121" s="408"/>
      <c r="AI121" s="408"/>
      <c r="AJ121" s="408"/>
    </row>
    <row r="122" spans="1:36">
      <c r="A122" s="408">
        <v>188</v>
      </c>
      <c r="B122" s="408" t="s">
        <v>456</v>
      </c>
      <c r="C122" s="408" t="s">
        <v>457</v>
      </c>
      <c r="D122" s="408" t="s">
        <v>455</v>
      </c>
      <c r="E122" s="408" t="s">
        <v>406</v>
      </c>
      <c r="F122" s="408">
        <v>1.5</v>
      </c>
      <c r="G122" s="408">
        <v>10.130000000000001</v>
      </c>
      <c r="H122" s="408">
        <v>11.23</v>
      </c>
      <c r="I122" s="408">
        <v>9.9700000000000006</v>
      </c>
      <c r="J122" s="408">
        <v>8.7899999999999991</v>
      </c>
      <c r="K122" s="408">
        <v>11.42</v>
      </c>
      <c r="L122" s="408">
        <v>9.44</v>
      </c>
      <c r="M122" s="408">
        <v>9.77</v>
      </c>
      <c r="N122" s="408">
        <v>8.9700000000000006</v>
      </c>
      <c r="O122" s="408">
        <v>11.11</v>
      </c>
      <c r="P122" s="408">
        <v>10.07</v>
      </c>
      <c r="Q122" s="408">
        <v>8.8699999999999992</v>
      </c>
      <c r="R122" s="408">
        <v>12.47</v>
      </c>
      <c r="S122" s="408">
        <v>11.61</v>
      </c>
      <c r="T122" s="408"/>
      <c r="U122" s="408"/>
      <c r="V122" s="408"/>
      <c r="W122" s="408"/>
      <c r="X122" s="408"/>
      <c r="Y122" s="408"/>
      <c r="Z122" s="408"/>
      <c r="AA122" s="408"/>
      <c r="AB122" s="408"/>
      <c r="AC122" s="408"/>
      <c r="AD122" s="408"/>
      <c r="AE122" s="408"/>
      <c r="AF122" s="408"/>
      <c r="AG122" s="408"/>
      <c r="AH122" s="408"/>
      <c r="AI122" s="408"/>
      <c r="AJ122" s="408"/>
    </row>
    <row r="123" spans="1:36">
      <c r="A123" s="408">
        <v>189</v>
      </c>
      <c r="B123" s="408" t="s">
        <v>456</v>
      </c>
      <c r="C123" s="408" t="s">
        <v>457</v>
      </c>
      <c r="D123" s="408" t="s">
        <v>455</v>
      </c>
      <c r="E123" s="408" t="s">
        <v>406</v>
      </c>
      <c r="F123" s="408">
        <v>1.5</v>
      </c>
      <c r="G123" s="408">
        <v>10.65</v>
      </c>
      <c r="H123" s="408">
        <v>12.84</v>
      </c>
      <c r="I123" s="408">
        <v>10</v>
      </c>
      <c r="J123" s="408">
        <v>8.8000000000000007</v>
      </c>
      <c r="K123" s="408">
        <v>9.34</v>
      </c>
      <c r="L123" s="408">
        <v>9.18</v>
      </c>
      <c r="M123" s="408">
        <v>9.41</v>
      </c>
      <c r="N123" s="408">
        <v>8.67</v>
      </c>
      <c r="O123" s="408">
        <v>11.08</v>
      </c>
      <c r="P123" s="408">
        <v>9.02</v>
      </c>
      <c r="Q123" s="408">
        <v>13.72</v>
      </c>
      <c r="R123" s="408">
        <v>8.6199999999999992</v>
      </c>
      <c r="S123" s="408">
        <v>9.6</v>
      </c>
      <c r="T123" s="408"/>
      <c r="U123" s="408"/>
      <c r="V123" s="408"/>
      <c r="W123" s="408"/>
      <c r="X123" s="408"/>
      <c r="Y123" s="408"/>
      <c r="Z123" s="408"/>
      <c r="AA123" s="408"/>
      <c r="AB123" s="408"/>
      <c r="AC123" s="408"/>
      <c r="AD123" s="408"/>
      <c r="AE123" s="408"/>
      <c r="AF123" s="408"/>
      <c r="AG123" s="408"/>
      <c r="AH123" s="408"/>
      <c r="AI123" s="408"/>
      <c r="AJ123" s="408"/>
    </row>
    <row r="124" spans="1:36">
      <c r="A124" s="408">
        <v>190</v>
      </c>
      <c r="B124" s="408" t="s">
        <v>456</v>
      </c>
      <c r="C124" s="408" t="s">
        <v>457</v>
      </c>
      <c r="D124" s="408" t="s">
        <v>455</v>
      </c>
      <c r="E124" s="408" t="s">
        <v>406</v>
      </c>
      <c r="F124" s="408">
        <v>0.9</v>
      </c>
      <c r="G124" s="408">
        <v>9.89</v>
      </c>
      <c r="H124" s="408">
        <v>9.9499999999999993</v>
      </c>
      <c r="I124" s="408">
        <v>11.02</v>
      </c>
      <c r="J124" s="408">
        <v>10.4</v>
      </c>
      <c r="K124" s="408">
        <v>8.93</v>
      </c>
      <c r="L124" s="408">
        <v>9.19</v>
      </c>
      <c r="M124" s="408">
        <v>7.67</v>
      </c>
      <c r="N124" s="408">
        <v>6.97</v>
      </c>
      <c r="O124" s="408">
        <v>7.14</v>
      </c>
      <c r="P124" s="408">
        <v>7.66</v>
      </c>
      <c r="Q124" s="408">
        <v>6.14</v>
      </c>
      <c r="R124" s="408">
        <v>7.33</v>
      </c>
      <c r="S124" s="408">
        <v>8.32</v>
      </c>
      <c r="T124" s="408"/>
      <c r="U124" s="408"/>
      <c r="V124" s="408"/>
      <c r="W124" s="408"/>
      <c r="X124" s="408"/>
      <c r="Y124" s="408"/>
      <c r="Z124" s="408"/>
      <c r="AA124" s="408"/>
      <c r="AB124" s="408"/>
      <c r="AC124" s="408"/>
      <c r="AD124" s="408"/>
      <c r="AE124" s="408"/>
      <c r="AF124" s="408"/>
      <c r="AG124" s="408"/>
      <c r="AH124" s="408"/>
      <c r="AI124" s="408"/>
      <c r="AJ124" s="408"/>
    </row>
    <row r="125" spans="1:36">
      <c r="A125" s="408">
        <v>191</v>
      </c>
      <c r="B125" s="408" t="s">
        <v>456</v>
      </c>
      <c r="C125" s="408" t="s">
        <v>457</v>
      </c>
      <c r="D125" s="408" t="s">
        <v>455</v>
      </c>
      <c r="E125" s="408" t="s">
        <v>459</v>
      </c>
      <c r="F125" s="408">
        <v>0.2</v>
      </c>
      <c r="G125" s="408">
        <v>5.07</v>
      </c>
      <c r="H125" s="408">
        <v>5.03</v>
      </c>
      <c r="I125" s="408">
        <v>5.79</v>
      </c>
      <c r="J125" s="408">
        <v>4.3499999999999996</v>
      </c>
      <c r="K125" s="408">
        <v>4.8600000000000003</v>
      </c>
      <c r="L125" s="408">
        <v>4.1100000000000003</v>
      </c>
      <c r="M125" s="408">
        <v>4.55</v>
      </c>
      <c r="N125" s="408">
        <v>4.99</v>
      </c>
      <c r="O125" s="408">
        <v>4.59</v>
      </c>
      <c r="P125" s="408">
        <v>5.45</v>
      </c>
      <c r="Q125" s="408">
        <v>4.72</v>
      </c>
      <c r="R125" s="408">
        <v>4.3099999999999996</v>
      </c>
      <c r="S125" s="408">
        <v>4.5599999999999996</v>
      </c>
      <c r="T125" s="408"/>
      <c r="U125" s="408"/>
      <c r="V125" s="408"/>
      <c r="W125" s="408"/>
      <c r="X125" s="408"/>
      <c r="Y125" s="408"/>
      <c r="Z125" s="408"/>
      <c r="AA125" s="408"/>
      <c r="AB125" s="408"/>
      <c r="AC125" s="408"/>
      <c r="AD125" s="408"/>
      <c r="AE125" s="408"/>
      <c r="AF125" s="408"/>
      <c r="AG125" s="408"/>
      <c r="AH125" s="408"/>
      <c r="AI125" s="408"/>
      <c r="AJ125" s="408"/>
    </row>
    <row r="126" spans="1:36">
      <c r="A126" s="408">
        <v>192</v>
      </c>
      <c r="B126" s="408" t="s">
        <v>456</v>
      </c>
      <c r="C126" s="408" t="s">
        <v>457</v>
      </c>
      <c r="D126" s="408" t="s">
        <v>455</v>
      </c>
      <c r="E126" s="408" t="s">
        <v>459</v>
      </c>
      <c r="F126" s="408">
        <v>0.1</v>
      </c>
      <c r="G126" s="408">
        <v>5.18</v>
      </c>
      <c r="H126" s="408">
        <v>4.2300000000000004</v>
      </c>
      <c r="I126" s="408">
        <v>4.34</v>
      </c>
      <c r="J126" s="408">
        <v>4.7300000000000004</v>
      </c>
      <c r="K126" s="408">
        <v>3.57</v>
      </c>
      <c r="L126" s="408">
        <v>5.43</v>
      </c>
      <c r="M126" s="408">
        <v>4.08</v>
      </c>
      <c r="N126" s="408">
        <v>4.1100000000000003</v>
      </c>
      <c r="O126" s="408">
        <v>3.76</v>
      </c>
      <c r="P126" s="408">
        <v>3.83</v>
      </c>
      <c r="Q126" s="408">
        <v>3.84</v>
      </c>
      <c r="R126" s="408">
        <v>3.72</v>
      </c>
      <c r="S126" s="408">
        <v>4.2300000000000004</v>
      </c>
      <c r="T126" s="408"/>
      <c r="U126" s="408"/>
      <c r="V126" s="408"/>
      <c r="W126" s="408"/>
      <c r="X126" s="408"/>
      <c r="Y126" s="408"/>
      <c r="Z126" s="408"/>
      <c r="AA126" s="408"/>
      <c r="AB126" s="408"/>
      <c r="AC126" s="408"/>
      <c r="AD126" s="408"/>
      <c r="AE126" s="408"/>
      <c r="AF126" s="408"/>
      <c r="AG126" s="408"/>
      <c r="AH126" s="408"/>
      <c r="AI126" s="408"/>
      <c r="AJ126" s="408"/>
    </row>
    <row r="127" spans="1:36">
      <c r="A127" s="408">
        <v>193</v>
      </c>
      <c r="B127" s="408" t="s">
        <v>456</v>
      </c>
      <c r="C127" s="408" t="s">
        <v>457</v>
      </c>
      <c r="D127" s="408" t="s">
        <v>455</v>
      </c>
      <c r="E127" s="408" t="s">
        <v>459</v>
      </c>
      <c r="F127" s="408" t="s">
        <v>460</v>
      </c>
      <c r="G127" s="408">
        <v>3.58</v>
      </c>
      <c r="H127" s="408">
        <v>4.05</v>
      </c>
      <c r="I127" s="408">
        <v>4.1900000000000004</v>
      </c>
      <c r="J127" s="408">
        <v>3.82</v>
      </c>
      <c r="K127" s="408">
        <v>3.79</v>
      </c>
      <c r="L127" s="408">
        <v>3.72</v>
      </c>
      <c r="M127" s="408">
        <v>4.24</v>
      </c>
      <c r="N127" s="408">
        <v>3.76</v>
      </c>
      <c r="O127" s="408">
        <v>3.92</v>
      </c>
      <c r="P127" s="408">
        <v>3.93</v>
      </c>
      <c r="Q127" s="408">
        <v>3.85</v>
      </c>
      <c r="R127" s="408">
        <v>3.01</v>
      </c>
      <c r="S127" s="408">
        <v>3.9</v>
      </c>
      <c r="T127" s="408"/>
      <c r="U127" s="408"/>
      <c r="V127" s="408"/>
      <c r="W127" s="408"/>
      <c r="X127" s="408"/>
      <c r="Y127" s="408"/>
      <c r="Z127" s="408"/>
      <c r="AA127" s="408"/>
      <c r="AB127" s="408"/>
      <c r="AC127" s="408"/>
      <c r="AD127" s="408"/>
      <c r="AE127" s="408"/>
      <c r="AF127" s="408"/>
      <c r="AG127" s="408"/>
      <c r="AH127" s="408"/>
      <c r="AI127" s="408"/>
      <c r="AJ127" s="408"/>
    </row>
    <row r="128" spans="1:36">
      <c r="A128" s="408">
        <v>194</v>
      </c>
      <c r="B128" s="408" t="s">
        <v>456</v>
      </c>
      <c r="C128" s="408" t="s">
        <v>457</v>
      </c>
      <c r="D128" s="408" t="s">
        <v>455</v>
      </c>
      <c r="E128" s="408" t="s">
        <v>459</v>
      </c>
      <c r="F128" s="408" t="s">
        <v>460</v>
      </c>
      <c r="G128" s="408">
        <v>3.37</v>
      </c>
      <c r="H128" s="408">
        <v>2.64</v>
      </c>
      <c r="I128" s="408">
        <v>3.7</v>
      </c>
      <c r="J128" s="408">
        <v>3.83</v>
      </c>
      <c r="K128" s="408">
        <v>3.23</v>
      </c>
      <c r="L128" s="408">
        <v>3.57</v>
      </c>
      <c r="M128" s="408">
        <v>2.95</v>
      </c>
      <c r="N128" s="408">
        <v>3.68</v>
      </c>
      <c r="O128" s="408">
        <v>3.46</v>
      </c>
      <c r="P128" s="408">
        <v>2.83</v>
      </c>
      <c r="Q128" s="408">
        <v>2.88</v>
      </c>
      <c r="R128" s="408">
        <v>3.16</v>
      </c>
      <c r="S128" s="408">
        <v>2.89</v>
      </c>
      <c r="T128" s="408"/>
      <c r="U128" s="408"/>
      <c r="V128" s="408"/>
      <c r="W128" s="408"/>
      <c r="X128" s="408"/>
      <c r="Y128" s="408"/>
      <c r="Z128" s="408"/>
      <c r="AA128" s="408"/>
      <c r="AB128" s="408"/>
      <c r="AC128" s="408"/>
      <c r="AD128" s="408"/>
      <c r="AE128" s="408"/>
      <c r="AF128" s="408"/>
      <c r="AG128" s="408"/>
      <c r="AH128" s="408"/>
      <c r="AI128" s="408"/>
      <c r="AJ128" s="408"/>
    </row>
    <row r="129" spans="1:36">
      <c r="A129" s="408">
        <v>195</v>
      </c>
      <c r="B129" s="408" t="s">
        <v>456</v>
      </c>
      <c r="C129" s="408" t="s">
        <v>457</v>
      </c>
      <c r="D129" s="408" t="s">
        <v>455</v>
      </c>
      <c r="E129" s="408" t="s">
        <v>407</v>
      </c>
      <c r="F129" s="408">
        <v>0.7</v>
      </c>
      <c r="G129" s="408">
        <v>6.93</v>
      </c>
      <c r="H129" s="408">
        <v>7.76</v>
      </c>
      <c r="I129" s="408">
        <v>8.07</v>
      </c>
      <c r="J129" s="408">
        <v>6.4</v>
      </c>
      <c r="K129" s="408">
        <v>5.61</v>
      </c>
      <c r="L129" s="408">
        <v>8.6300000000000008</v>
      </c>
      <c r="M129" s="408">
        <v>8.14</v>
      </c>
      <c r="N129" s="408">
        <v>7.44</v>
      </c>
      <c r="O129" s="408">
        <v>8.33</v>
      </c>
      <c r="P129" s="408">
        <v>7.49</v>
      </c>
      <c r="Q129" s="408">
        <v>7.19</v>
      </c>
      <c r="R129" s="408">
        <v>7.82</v>
      </c>
      <c r="S129" s="408">
        <v>6.06</v>
      </c>
      <c r="T129" s="408"/>
      <c r="U129" s="408"/>
      <c r="V129" s="408"/>
      <c r="W129" s="408"/>
      <c r="X129" s="408"/>
      <c r="Y129" s="408"/>
      <c r="Z129" s="408"/>
      <c r="AA129" s="408"/>
      <c r="AB129" s="408"/>
      <c r="AC129" s="408"/>
      <c r="AD129" s="408"/>
      <c r="AE129" s="408"/>
      <c r="AF129" s="408"/>
      <c r="AG129" s="408"/>
      <c r="AH129" s="408"/>
      <c r="AI129" s="408"/>
      <c r="AJ129" s="408"/>
    </row>
    <row r="130" spans="1:36">
      <c r="A130" s="408">
        <v>196</v>
      </c>
      <c r="B130" s="408" t="s">
        <v>456</v>
      </c>
      <c r="C130" s="408" t="s">
        <v>457</v>
      </c>
      <c r="D130" s="408" t="s">
        <v>455</v>
      </c>
      <c r="E130" s="408" t="s">
        <v>407</v>
      </c>
      <c r="F130" s="408">
        <v>0.3</v>
      </c>
      <c r="G130" s="408">
        <v>6.36</v>
      </c>
      <c r="H130" s="408">
        <v>6.34</v>
      </c>
      <c r="I130" s="408">
        <v>5.44</v>
      </c>
      <c r="J130" s="408">
        <v>7.83</v>
      </c>
      <c r="K130" s="408">
        <v>8.66</v>
      </c>
      <c r="L130" s="408">
        <v>8.64</v>
      </c>
      <c r="M130" s="408">
        <v>6.42</v>
      </c>
      <c r="N130" s="408">
        <v>5.36</v>
      </c>
      <c r="O130" s="408">
        <v>4.6100000000000003</v>
      </c>
      <c r="P130" s="408">
        <v>5.61</v>
      </c>
      <c r="Q130" s="408">
        <v>5.0599999999999996</v>
      </c>
      <c r="R130" s="408">
        <v>5.41</v>
      </c>
      <c r="S130" s="408">
        <v>4.1900000000000004</v>
      </c>
      <c r="T130" s="408"/>
      <c r="U130" s="408"/>
      <c r="V130" s="408"/>
      <c r="W130" s="408"/>
      <c r="X130" s="408"/>
      <c r="Y130" s="408"/>
      <c r="Z130" s="408"/>
      <c r="AA130" s="408"/>
      <c r="AB130" s="408"/>
      <c r="AC130" s="408"/>
      <c r="AD130" s="408"/>
      <c r="AE130" s="408"/>
      <c r="AF130" s="408"/>
      <c r="AG130" s="408"/>
      <c r="AH130" s="408"/>
      <c r="AI130" s="408"/>
      <c r="AJ130" s="408"/>
    </row>
    <row r="131" spans="1:36">
      <c r="A131" s="408">
        <v>197</v>
      </c>
      <c r="B131" s="408" t="s">
        <v>456</v>
      </c>
      <c r="C131" s="408" t="s">
        <v>457</v>
      </c>
      <c r="D131" s="408" t="s">
        <v>455</v>
      </c>
      <c r="E131" s="408" t="s">
        <v>407</v>
      </c>
      <c r="F131" s="408">
        <v>0.5</v>
      </c>
      <c r="G131" s="408">
        <v>6.92</v>
      </c>
      <c r="H131" s="408">
        <v>7.75</v>
      </c>
      <c r="I131" s="408">
        <v>7.9</v>
      </c>
      <c r="J131" s="408">
        <v>7.71</v>
      </c>
      <c r="K131" s="408">
        <v>7.24</v>
      </c>
      <c r="L131" s="408">
        <v>6.77</v>
      </c>
      <c r="M131" s="408">
        <v>6.5</v>
      </c>
      <c r="N131" s="408">
        <v>7.2</v>
      </c>
      <c r="O131" s="408">
        <v>6.89</v>
      </c>
      <c r="P131" s="408">
        <v>6.36</v>
      </c>
      <c r="Q131" s="408">
        <v>8.7100000000000009</v>
      </c>
      <c r="R131" s="408">
        <v>4.95</v>
      </c>
      <c r="S131" s="408">
        <v>4.92</v>
      </c>
      <c r="T131" s="408"/>
      <c r="U131" s="408"/>
      <c r="V131" s="408"/>
      <c r="W131" s="408"/>
      <c r="X131" s="408"/>
      <c r="Y131" s="408"/>
      <c r="Z131" s="408"/>
      <c r="AA131" s="408"/>
      <c r="AB131" s="408"/>
      <c r="AC131" s="408"/>
      <c r="AD131" s="408"/>
      <c r="AE131" s="408"/>
      <c r="AF131" s="408"/>
      <c r="AG131" s="408"/>
      <c r="AH131" s="408"/>
      <c r="AI131" s="408"/>
      <c r="AJ131" s="408"/>
    </row>
    <row r="132" spans="1:36">
      <c r="A132" s="408">
        <v>198</v>
      </c>
      <c r="B132" s="408" t="s">
        <v>456</v>
      </c>
      <c r="C132" s="408" t="s">
        <v>457</v>
      </c>
      <c r="D132" s="408" t="s">
        <v>455</v>
      </c>
      <c r="E132" s="408" t="s">
        <v>407</v>
      </c>
      <c r="F132" s="408">
        <v>0.4</v>
      </c>
      <c r="G132" s="408">
        <v>8.01</v>
      </c>
      <c r="H132" s="408">
        <v>4.01</v>
      </c>
      <c r="I132" s="408">
        <v>5.22</v>
      </c>
      <c r="J132" s="408">
        <v>6.42</v>
      </c>
      <c r="K132" s="408">
        <v>7.24</v>
      </c>
      <c r="L132" s="408">
        <v>6.33</v>
      </c>
      <c r="M132" s="408">
        <v>7.18</v>
      </c>
      <c r="N132" s="408">
        <v>8.34</v>
      </c>
      <c r="O132" s="408">
        <v>6.81</v>
      </c>
      <c r="P132" s="408">
        <v>5.94</v>
      </c>
      <c r="Q132" s="408">
        <v>7.26</v>
      </c>
      <c r="R132" s="408">
        <v>4.26</v>
      </c>
      <c r="S132" s="408">
        <v>4</v>
      </c>
      <c r="T132" s="408"/>
      <c r="U132" s="408"/>
      <c r="V132" s="408"/>
      <c r="W132" s="408"/>
      <c r="X132" s="408"/>
      <c r="Y132" s="408"/>
      <c r="Z132" s="408"/>
      <c r="AA132" s="408"/>
      <c r="AB132" s="408"/>
      <c r="AC132" s="408"/>
      <c r="AD132" s="408"/>
      <c r="AE132" s="408"/>
      <c r="AF132" s="408"/>
      <c r="AG132" s="408"/>
      <c r="AH132" s="408"/>
      <c r="AI132" s="408"/>
      <c r="AJ132" s="408"/>
    </row>
    <row r="133" spans="1:36">
      <c r="A133" s="408">
        <v>199</v>
      </c>
      <c r="B133" s="408" t="s">
        <v>456</v>
      </c>
      <c r="C133" s="408" t="s">
        <v>457</v>
      </c>
      <c r="D133" s="408" t="s">
        <v>455</v>
      </c>
      <c r="E133" s="408" t="s">
        <v>407</v>
      </c>
      <c r="F133" s="408">
        <v>0.4</v>
      </c>
      <c r="G133" s="408">
        <v>4.93</v>
      </c>
      <c r="H133" s="408">
        <v>4.6900000000000004</v>
      </c>
      <c r="I133" s="408">
        <v>4.1399999999999997</v>
      </c>
      <c r="J133" s="408">
        <v>3.84</v>
      </c>
      <c r="K133" s="408">
        <v>8</v>
      </c>
      <c r="L133" s="408">
        <v>6.7</v>
      </c>
      <c r="M133" s="408">
        <v>8.06</v>
      </c>
      <c r="N133" s="408">
        <v>8.11</v>
      </c>
      <c r="O133" s="408">
        <v>7.3</v>
      </c>
      <c r="P133" s="408">
        <v>5.34</v>
      </c>
      <c r="Q133" s="408">
        <v>5.5</v>
      </c>
      <c r="R133" s="408">
        <v>5.7</v>
      </c>
      <c r="S133" s="408">
        <v>4.3600000000000003</v>
      </c>
      <c r="T133" s="408"/>
      <c r="U133" s="408"/>
      <c r="V133" s="408"/>
      <c r="W133" s="408"/>
      <c r="X133" s="408"/>
      <c r="Y133" s="408"/>
      <c r="Z133" s="408"/>
      <c r="AA133" s="408"/>
      <c r="AB133" s="408"/>
      <c r="AC133" s="408"/>
      <c r="AD133" s="408"/>
      <c r="AE133" s="408"/>
      <c r="AF133" s="408"/>
      <c r="AG133" s="408"/>
      <c r="AH133" s="408"/>
      <c r="AI133" s="408"/>
      <c r="AJ133" s="408"/>
    </row>
    <row r="134" spans="1:36">
      <c r="A134" s="408">
        <v>200</v>
      </c>
      <c r="B134" s="408" t="s">
        <v>456</v>
      </c>
      <c r="C134" s="408" t="s">
        <v>457</v>
      </c>
      <c r="D134" s="408" t="s">
        <v>455</v>
      </c>
      <c r="E134" s="408" t="s">
        <v>407</v>
      </c>
      <c r="F134" s="408">
        <v>0.5</v>
      </c>
      <c r="G134" s="408">
        <v>7.61</v>
      </c>
      <c r="H134" s="408">
        <v>6.81</v>
      </c>
      <c r="I134" s="408">
        <v>5.64</v>
      </c>
      <c r="J134" s="408">
        <v>7.37</v>
      </c>
      <c r="K134" s="408">
        <v>5.7</v>
      </c>
      <c r="L134" s="408">
        <v>5.25</v>
      </c>
      <c r="M134" s="408">
        <v>4.37</v>
      </c>
      <c r="N134" s="408">
        <v>4.08</v>
      </c>
      <c r="O134" s="408">
        <v>7.42</v>
      </c>
      <c r="P134" s="408">
        <v>8.2100000000000009</v>
      </c>
      <c r="Q134" s="408">
        <v>6.71</v>
      </c>
      <c r="R134" s="408">
        <v>6.83</v>
      </c>
      <c r="S134" s="408">
        <v>7.47</v>
      </c>
      <c r="T134" s="408"/>
      <c r="U134" s="408"/>
      <c r="V134" s="408"/>
      <c r="W134" s="408"/>
      <c r="X134" s="408"/>
      <c r="Y134" s="408"/>
      <c r="Z134" s="408"/>
      <c r="AA134" s="408"/>
      <c r="AB134" s="408"/>
      <c r="AC134" s="408"/>
      <c r="AD134" s="408"/>
      <c r="AE134" s="408"/>
      <c r="AF134" s="408"/>
      <c r="AG134" s="408"/>
      <c r="AH134" s="408"/>
      <c r="AI134" s="408"/>
      <c r="AJ134" s="408"/>
    </row>
    <row r="135" spans="1:36">
      <c r="A135" s="408">
        <v>201</v>
      </c>
      <c r="B135" s="408" t="s">
        <v>456</v>
      </c>
      <c r="C135" s="408" t="s">
        <v>457</v>
      </c>
      <c r="D135" s="408" t="s">
        <v>455</v>
      </c>
      <c r="E135" s="408" t="s">
        <v>407</v>
      </c>
      <c r="F135" s="408">
        <v>0.5</v>
      </c>
      <c r="G135" s="408">
        <v>8.69</v>
      </c>
      <c r="H135" s="408">
        <v>7.02</v>
      </c>
      <c r="I135" s="408">
        <v>8.0299999999999994</v>
      </c>
      <c r="J135" s="408">
        <v>6.55</v>
      </c>
      <c r="K135" s="408">
        <v>7.12</v>
      </c>
      <c r="L135" s="408">
        <v>7.2</v>
      </c>
      <c r="M135" s="408">
        <v>5.79</v>
      </c>
      <c r="N135" s="408">
        <v>5.97</v>
      </c>
      <c r="O135" s="408">
        <v>5.23</v>
      </c>
      <c r="P135" s="408">
        <v>3.98</v>
      </c>
      <c r="Q135" s="408">
        <v>6.58</v>
      </c>
      <c r="R135" s="408">
        <v>7.27</v>
      </c>
      <c r="S135" s="408">
        <v>7.03</v>
      </c>
      <c r="T135" s="408"/>
      <c r="U135" s="408"/>
      <c r="V135" s="408"/>
      <c r="W135" s="408"/>
      <c r="X135" s="408"/>
      <c r="Y135" s="408"/>
      <c r="Z135" s="408"/>
      <c r="AA135" s="408"/>
      <c r="AB135" s="408"/>
      <c r="AC135" s="408"/>
      <c r="AD135" s="408"/>
      <c r="AE135" s="408"/>
      <c r="AF135" s="408"/>
      <c r="AG135" s="408"/>
      <c r="AH135" s="408"/>
      <c r="AI135" s="408"/>
      <c r="AJ135" s="408"/>
    </row>
    <row r="136" spans="1:36">
      <c r="A136" s="408">
        <v>202</v>
      </c>
      <c r="B136" s="408" t="s">
        <v>456</v>
      </c>
      <c r="C136" s="408" t="s">
        <v>457</v>
      </c>
      <c r="D136" s="408" t="s">
        <v>455</v>
      </c>
      <c r="E136" s="408" t="s">
        <v>407</v>
      </c>
      <c r="F136" s="408">
        <v>0.4</v>
      </c>
      <c r="G136" s="408">
        <v>7.36</v>
      </c>
      <c r="H136" s="408">
        <v>6.59</v>
      </c>
      <c r="I136" s="408">
        <v>5.88</v>
      </c>
      <c r="J136" s="408">
        <v>4.66</v>
      </c>
      <c r="K136" s="408">
        <v>5.08</v>
      </c>
      <c r="L136" s="408">
        <v>4.4000000000000004</v>
      </c>
      <c r="M136" s="408">
        <v>4.37</v>
      </c>
      <c r="N136" s="408">
        <v>6.21</v>
      </c>
      <c r="O136" s="408">
        <v>8.06</v>
      </c>
      <c r="P136" s="408">
        <v>6.36</v>
      </c>
      <c r="Q136" s="408">
        <v>6.89</v>
      </c>
      <c r="R136" s="408">
        <v>5.29</v>
      </c>
      <c r="S136" s="408">
        <v>7.04</v>
      </c>
      <c r="T136" s="408"/>
      <c r="U136" s="408"/>
      <c r="V136" s="408"/>
      <c r="W136" s="408"/>
      <c r="X136" s="408"/>
      <c r="Y136" s="408"/>
      <c r="Z136" s="408"/>
      <c r="AA136" s="408"/>
      <c r="AB136" s="408"/>
      <c r="AC136" s="408"/>
      <c r="AD136" s="408"/>
      <c r="AE136" s="408"/>
      <c r="AF136" s="408"/>
      <c r="AG136" s="408"/>
      <c r="AH136" s="408"/>
      <c r="AI136" s="408"/>
      <c r="AJ136" s="408"/>
    </row>
    <row r="137" spans="1:36">
      <c r="A137" s="408">
        <v>203</v>
      </c>
      <c r="B137" s="408" t="s">
        <v>456</v>
      </c>
      <c r="C137" s="408" t="s">
        <v>457</v>
      </c>
      <c r="D137" s="408" t="s">
        <v>455</v>
      </c>
      <c r="E137" s="408" t="s">
        <v>407</v>
      </c>
      <c r="F137" s="408">
        <v>0.6</v>
      </c>
      <c r="G137" s="408">
        <v>7.33</v>
      </c>
      <c r="H137" s="408">
        <v>8.24</v>
      </c>
      <c r="I137" s="408">
        <v>6.13</v>
      </c>
      <c r="J137" s="408">
        <v>7.89</v>
      </c>
      <c r="K137" s="408">
        <v>7.72</v>
      </c>
      <c r="L137" s="408">
        <v>7.17</v>
      </c>
      <c r="M137" s="408">
        <v>6.81</v>
      </c>
      <c r="N137" s="408">
        <v>7.34</v>
      </c>
      <c r="O137" s="408">
        <v>6.99</v>
      </c>
      <c r="P137" s="408">
        <v>8.42</v>
      </c>
      <c r="Q137" s="408">
        <v>6.58</v>
      </c>
      <c r="R137" s="408">
        <v>7.59</v>
      </c>
      <c r="S137" s="408">
        <v>7.19</v>
      </c>
      <c r="T137" s="408"/>
      <c r="U137" s="408"/>
      <c r="V137" s="408"/>
      <c r="W137" s="408"/>
      <c r="X137" s="408"/>
      <c r="Y137" s="408"/>
      <c r="Z137" s="408"/>
      <c r="AA137" s="408"/>
      <c r="AB137" s="408"/>
      <c r="AC137" s="408"/>
      <c r="AD137" s="408"/>
      <c r="AE137" s="408"/>
      <c r="AF137" s="408"/>
      <c r="AG137" s="408"/>
      <c r="AH137" s="408"/>
      <c r="AI137" s="408"/>
      <c r="AJ137" s="408"/>
    </row>
    <row r="138" spans="1:36">
      <c r="A138" s="408">
        <v>204</v>
      </c>
      <c r="B138" s="408" t="s">
        <v>456</v>
      </c>
      <c r="C138" s="408" t="s">
        <v>457</v>
      </c>
      <c r="D138" s="408" t="s">
        <v>455</v>
      </c>
      <c r="E138" s="408" t="s">
        <v>407</v>
      </c>
      <c r="F138" s="408">
        <v>0.4</v>
      </c>
      <c r="G138" s="408">
        <v>7.4</v>
      </c>
      <c r="H138" s="408">
        <v>6.87</v>
      </c>
      <c r="I138" s="408">
        <v>6.19</v>
      </c>
      <c r="J138" s="408">
        <v>6.3</v>
      </c>
      <c r="K138" s="408">
        <v>5.45</v>
      </c>
      <c r="L138" s="408">
        <v>6.45</v>
      </c>
      <c r="M138" s="408">
        <v>5.88</v>
      </c>
      <c r="N138" s="408">
        <v>5.35</v>
      </c>
      <c r="O138" s="408">
        <v>5.98</v>
      </c>
      <c r="P138" s="408">
        <v>5.54</v>
      </c>
      <c r="Q138" s="408">
        <v>5.8</v>
      </c>
      <c r="R138" s="408">
        <v>7.54</v>
      </c>
      <c r="S138" s="408">
        <v>7.68</v>
      </c>
      <c r="T138" s="408"/>
      <c r="U138" s="408"/>
      <c r="V138" s="408"/>
      <c r="W138" s="408"/>
      <c r="X138" s="408"/>
      <c r="Y138" s="408"/>
      <c r="Z138" s="408"/>
      <c r="AA138" s="408"/>
      <c r="AB138" s="408"/>
      <c r="AC138" s="408"/>
      <c r="AD138" s="408"/>
      <c r="AE138" s="408"/>
      <c r="AF138" s="408"/>
      <c r="AG138" s="408"/>
      <c r="AH138" s="408"/>
      <c r="AI138" s="408"/>
      <c r="AJ138" s="408"/>
    </row>
    <row r="139" spans="1:36">
      <c r="A139" s="408">
        <v>205</v>
      </c>
      <c r="B139" s="408" t="s">
        <v>456</v>
      </c>
      <c r="C139" s="408" t="s">
        <v>457</v>
      </c>
      <c r="D139" s="408" t="s">
        <v>455</v>
      </c>
      <c r="E139" s="408" t="s">
        <v>407</v>
      </c>
      <c r="F139" s="408">
        <v>0.4</v>
      </c>
      <c r="G139" s="408">
        <v>7.49</v>
      </c>
      <c r="H139" s="408">
        <v>8.25</v>
      </c>
      <c r="I139" s="408">
        <v>7.33</v>
      </c>
      <c r="J139" s="408">
        <v>6.56</v>
      </c>
      <c r="K139" s="408">
        <v>5.19</v>
      </c>
      <c r="L139" s="408">
        <v>4.8499999999999996</v>
      </c>
      <c r="M139" s="408">
        <v>5.71</v>
      </c>
      <c r="N139" s="408">
        <v>55.7</v>
      </c>
      <c r="O139" s="408">
        <v>7.18</v>
      </c>
      <c r="P139" s="408">
        <v>7.17</v>
      </c>
      <c r="Q139" s="408">
        <v>8.1300000000000008</v>
      </c>
      <c r="R139" s="408">
        <v>6.37</v>
      </c>
      <c r="S139" s="408">
        <v>6.03</v>
      </c>
      <c r="T139" s="408"/>
      <c r="U139" s="408"/>
      <c r="V139" s="408"/>
      <c r="W139" s="408"/>
      <c r="X139" s="408"/>
      <c r="Y139" s="408"/>
      <c r="Z139" s="408"/>
      <c r="AA139" s="408"/>
      <c r="AB139" s="408"/>
      <c r="AC139" s="408"/>
      <c r="AD139" s="408"/>
      <c r="AE139" s="408"/>
      <c r="AF139" s="408"/>
      <c r="AG139" s="408"/>
      <c r="AH139" s="408"/>
      <c r="AI139" s="408"/>
      <c r="AJ139" s="408"/>
    </row>
    <row r="140" spans="1:36">
      <c r="A140" s="408">
        <v>206</v>
      </c>
      <c r="B140" s="408" t="s">
        <v>456</v>
      </c>
      <c r="C140" s="408" t="s">
        <v>457</v>
      </c>
      <c r="D140" s="408" t="s">
        <v>455</v>
      </c>
      <c r="E140" s="408" t="s">
        <v>407</v>
      </c>
      <c r="F140" s="408">
        <v>0.4</v>
      </c>
      <c r="G140" s="408">
        <v>7.01</v>
      </c>
      <c r="H140" s="408">
        <v>7.25</v>
      </c>
      <c r="I140" s="408">
        <v>5.9</v>
      </c>
      <c r="J140" s="408">
        <v>7.11</v>
      </c>
      <c r="K140" s="408">
        <v>6.32</v>
      </c>
      <c r="L140" s="408">
        <v>4.8099999999999996</v>
      </c>
      <c r="M140" s="408">
        <v>6.01</v>
      </c>
      <c r="N140" s="408">
        <v>6.66</v>
      </c>
      <c r="O140" s="408">
        <v>6.41</v>
      </c>
      <c r="P140" s="408">
        <v>6.3</v>
      </c>
      <c r="Q140" s="408">
        <v>6.39</v>
      </c>
      <c r="R140" s="408">
        <v>4.58</v>
      </c>
      <c r="S140" s="408">
        <v>5.35</v>
      </c>
      <c r="T140" s="408"/>
      <c r="U140" s="408"/>
      <c r="V140" s="408"/>
      <c r="W140" s="408"/>
      <c r="X140" s="408"/>
      <c r="Y140" s="408"/>
      <c r="Z140" s="408"/>
      <c r="AA140" s="408"/>
      <c r="AB140" s="408"/>
      <c r="AC140" s="408"/>
      <c r="AD140" s="408"/>
      <c r="AE140" s="408"/>
      <c r="AF140" s="408"/>
      <c r="AG140" s="408"/>
      <c r="AH140" s="408"/>
      <c r="AI140" s="408"/>
      <c r="AJ140" s="408"/>
    </row>
    <row r="141" spans="1:36">
      <c r="A141" t="s">
        <v>461</v>
      </c>
      <c r="B141" t="s">
        <v>465</v>
      </c>
      <c r="C141" t="s">
        <v>451</v>
      </c>
      <c r="D141" t="s">
        <v>468</v>
      </c>
      <c r="E141" t="s">
        <v>461</v>
      </c>
      <c r="F141" t="s">
        <v>461</v>
      </c>
      <c r="G141">
        <v>15.59</v>
      </c>
      <c r="H141">
        <v>14.2</v>
      </c>
      <c r="I141">
        <v>6.86</v>
      </c>
      <c r="J141">
        <v>9.6</v>
      </c>
      <c r="K141">
        <v>8.2100000000000009</v>
      </c>
      <c r="L141">
        <v>9.1</v>
      </c>
      <c r="M141">
        <v>17.59</v>
      </c>
      <c r="N141">
        <v>9.25</v>
      </c>
      <c r="O141">
        <v>8.2200000000000006</v>
      </c>
      <c r="P141">
        <v>6.1</v>
      </c>
      <c r="Q141">
        <v>9.1</v>
      </c>
      <c r="R141">
        <v>11.12</v>
      </c>
      <c r="S141">
        <v>4.5999999999999996</v>
      </c>
      <c r="T141">
        <v>6.41</v>
      </c>
      <c r="U141">
        <v>8.8699999999999992</v>
      </c>
      <c r="V141">
        <v>8.4600000000000009</v>
      </c>
      <c r="W141">
        <v>12.09</v>
      </c>
      <c r="X141">
        <v>8.1199999999999992</v>
      </c>
      <c r="Y141">
        <v>14.99</v>
      </c>
      <c r="Z141">
        <v>4.9800000000000004</v>
      </c>
    </row>
    <row r="142" spans="1:36">
      <c r="A142" t="s">
        <v>461</v>
      </c>
      <c r="B142" t="s">
        <v>465</v>
      </c>
      <c r="C142" t="s">
        <v>451</v>
      </c>
      <c r="D142" t="s">
        <v>468</v>
      </c>
      <c r="E142" t="s">
        <v>461</v>
      </c>
      <c r="F142" t="s">
        <v>461</v>
      </c>
      <c r="G142">
        <v>10.09</v>
      </c>
      <c r="H142">
        <v>10.09</v>
      </c>
      <c r="I142">
        <v>13.89</v>
      </c>
      <c r="J142">
        <v>14.42</v>
      </c>
      <c r="K142">
        <v>8.92</v>
      </c>
      <c r="L142">
        <v>4.03</v>
      </c>
      <c r="M142">
        <v>8.9</v>
      </c>
      <c r="N142">
        <v>12.31</v>
      </c>
      <c r="O142">
        <v>12.47</v>
      </c>
      <c r="P142">
        <v>4.3600000000000003</v>
      </c>
      <c r="Q142">
        <v>13.26</v>
      </c>
      <c r="R142">
        <v>8.73</v>
      </c>
      <c r="S142">
        <v>9.32</v>
      </c>
      <c r="T142">
        <v>11.18</v>
      </c>
      <c r="U142">
        <v>9.2799999999999994</v>
      </c>
      <c r="V142">
        <v>13.72</v>
      </c>
      <c r="W142">
        <v>9.6300000000000008</v>
      </c>
      <c r="X142">
        <v>7.41</v>
      </c>
      <c r="Y142">
        <v>11.47</v>
      </c>
      <c r="Z142">
        <v>8.81</v>
      </c>
    </row>
    <row r="143" spans="1:36">
      <c r="A143" t="s">
        <v>461</v>
      </c>
      <c r="B143" t="s">
        <v>465</v>
      </c>
      <c r="C143" t="s">
        <v>451</v>
      </c>
      <c r="D143" t="s">
        <v>468</v>
      </c>
      <c r="E143" t="s">
        <v>461</v>
      </c>
      <c r="F143" t="s">
        <v>461</v>
      </c>
      <c r="G143">
        <v>6.17</v>
      </c>
      <c r="H143">
        <v>6.34</v>
      </c>
      <c r="I143">
        <v>4.84</v>
      </c>
      <c r="J143">
        <v>12.07</v>
      </c>
      <c r="K143">
        <v>14.8</v>
      </c>
      <c r="L143">
        <v>11.7</v>
      </c>
      <c r="M143">
        <v>5.34</v>
      </c>
      <c r="N143">
        <v>12.5</v>
      </c>
      <c r="O143">
        <v>11.15</v>
      </c>
      <c r="P143">
        <v>9.07</v>
      </c>
      <c r="Q143">
        <v>11.3</v>
      </c>
      <c r="R143">
        <v>10.69</v>
      </c>
      <c r="S143">
        <v>7.39</v>
      </c>
      <c r="T143">
        <v>6.13</v>
      </c>
      <c r="U143">
        <v>8.2200000000000006</v>
      </c>
      <c r="V143">
        <v>9.1</v>
      </c>
      <c r="W143">
        <v>9</v>
      </c>
      <c r="X143">
        <v>8.3699999999999992</v>
      </c>
      <c r="Y143">
        <v>15.94</v>
      </c>
      <c r="Z143">
        <v>10.7</v>
      </c>
    </row>
    <row r="144" spans="1:36">
      <c r="A144" t="s">
        <v>461</v>
      </c>
      <c r="B144" t="s">
        <v>465</v>
      </c>
      <c r="C144" t="s">
        <v>451</v>
      </c>
      <c r="D144" t="s">
        <v>468</v>
      </c>
      <c r="E144" t="s">
        <v>461</v>
      </c>
      <c r="F144" t="s">
        <v>461</v>
      </c>
      <c r="G144">
        <v>9.42</v>
      </c>
      <c r="H144">
        <v>5.58</v>
      </c>
      <c r="I144">
        <v>10.52</v>
      </c>
      <c r="J144">
        <v>8.8000000000000007</v>
      </c>
      <c r="K144">
        <v>4.09</v>
      </c>
      <c r="L144">
        <v>5.31</v>
      </c>
      <c r="M144">
        <v>9.7799999999999994</v>
      </c>
      <c r="N144">
        <v>3.23</v>
      </c>
      <c r="O144">
        <v>11.26</v>
      </c>
      <c r="P144">
        <v>9.48</v>
      </c>
      <c r="Q144">
        <v>8.85</v>
      </c>
      <c r="R144">
        <v>11.28</v>
      </c>
      <c r="S144">
        <v>9.94</v>
      </c>
      <c r="T144">
        <v>7.62</v>
      </c>
      <c r="U144">
        <v>7.51</v>
      </c>
      <c r="V144">
        <v>10.14</v>
      </c>
      <c r="W144">
        <v>8.3800000000000008</v>
      </c>
      <c r="X144">
        <v>10.43</v>
      </c>
      <c r="Y144">
        <v>6.19</v>
      </c>
      <c r="Z144">
        <v>9.5399999999999991</v>
      </c>
    </row>
    <row r="145" spans="1:32">
      <c r="A145" t="s">
        <v>461</v>
      </c>
      <c r="B145" t="s">
        <v>465</v>
      </c>
      <c r="C145" t="s">
        <v>451</v>
      </c>
      <c r="D145" t="s">
        <v>468</v>
      </c>
      <c r="E145" t="s">
        <v>461</v>
      </c>
      <c r="F145" t="s">
        <v>461</v>
      </c>
      <c r="G145">
        <v>7.41</v>
      </c>
      <c r="H145">
        <v>13.81</v>
      </c>
      <c r="I145">
        <v>14.54</v>
      </c>
      <c r="J145">
        <v>13.53</v>
      </c>
      <c r="K145">
        <v>7.73</v>
      </c>
      <c r="L145">
        <v>12.55</v>
      </c>
      <c r="M145">
        <v>12.37</v>
      </c>
      <c r="N145">
        <v>5.35</v>
      </c>
      <c r="O145">
        <v>6.17</v>
      </c>
      <c r="P145">
        <v>9.41</v>
      </c>
      <c r="Q145">
        <v>7.53</v>
      </c>
      <c r="R145">
        <v>10.42</v>
      </c>
      <c r="S145">
        <v>3.6</v>
      </c>
      <c r="T145">
        <v>14.77</v>
      </c>
      <c r="U145">
        <v>7.35</v>
      </c>
      <c r="V145">
        <v>8.6999999999999993</v>
      </c>
      <c r="W145">
        <v>10.49</v>
      </c>
      <c r="X145">
        <v>9.92</v>
      </c>
      <c r="Y145">
        <v>10.8</v>
      </c>
      <c r="Z145">
        <v>5.95</v>
      </c>
    </row>
    <row r="146" spans="1:32">
      <c r="A146" t="s">
        <v>461</v>
      </c>
      <c r="B146" t="s">
        <v>465</v>
      </c>
      <c r="C146" t="s">
        <v>451</v>
      </c>
      <c r="D146" t="s">
        <v>468</v>
      </c>
      <c r="E146" t="s">
        <v>461</v>
      </c>
      <c r="F146" t="s">
        <v>461</v>
      </c>
      <c r="G146">
        <v>9.15</v>
      </c>
      <c r="H146">
        <v>6.18</v>
      </c>
      <c r="I146">
        <v>5.16</v>
      </c>
      <c r="J146">
        <v>4.9800000000000004</v>
      </c>
      <c r="K146">
        <v>10.32</v>
      </c>
      <c r="L146">
        <v>11.53</v>
      </c>
      <c r="M146">
        <v>8.5</v>
      </c>
      <c r="N146">
        <v>9.43</v>
      </c>
      <c r="O146">
        <v>8.08</v>
      </c>
      <c r="P146">
        <v>5.29</v>
      </c>
      <c r="Q146">
        <v>6.91</v>
      </c>
      <c r="R146">
        <v>10.88</v>
      </c>
      <c r="S146">
        <v>7.36</v>
      </c>
      <c r="T146">
        <v>7.89</v>
      </c>
      <c r="U146">
        <v>6.21</v>
      </c>
      <c r="V146">
        <v>6.18</v>
      </c>
      <c r="W146">
        <v>4.8099999999999996</v>
      </c>
      <c r="X146">
        <v>15.62</v>
      </c>
      <c r="Y146">
        <v>12.32</v>
      </c>
      <c r="Z146">
        <v>13.04</v>
      </c>
    </row>
    <row r="147" spans="1:32">
      <c r="A147" t="s">
        <v>461</v>
      </c>
      <c r="B147" t="s">
        <v>465</v>
      </c>
      <c r="C147" t="s">
        <v>451</v>
      </c>
      <c r="D147" t="s">
        <v>468</v>
      </c>
      <c r="E147" t="s">
        <v>461</v>
      </c>
      <c r="F147" t="s">
        <v>461</v>
      </c>
      <c r="G147">
        <v>12.39</v>
      </c>
      <c r="H147">
        <v>11.13</v>
      </c>
      <c r="I147">
        <v>14.86</v>
      </c>
      <c r="J147">
        <v>17.11</v>
      </c>
      <c r="K147">
        <v>11.81</v>
      </c>
      <c r="L147">
        <v>11.69</v>
      </c>
      <c r="M147">
        <v>17.46</v>
      </c>
      <c r="N147">
        <v>10.36</v>
      </c>
      <c r="O147">
        <v>12.62</v>
      </c>
      <c r="P147">
        <v>10.55</v>
      </c>
      <c r="Q147">
        <v>10.8</v>
      </c>
      <c r="R147">
        <v>8.1199999999999992</v>
      </c>
      <c r="S147">
        <v>11.57</v>
      </c>
      <c r="T147">
        <v>7.68</v>
      </c>
      <c r="U147">
        <v>9.9</v>
      </c>
      <c r="V147">
        <v>13.07</v>
      </c>
      <c r="W147">
        <v>12.51</v>
      </c>
      <c r="X147">
        <v>11.46</v>
      </c>
      <c r="Y147">
        <v>10.25</v>
      </c>
      <c r="Z147">
        <v>14.05</v>
      </c>
    </row>
    <row r="148" spans="1:32">
      <c r="A148" t="s">
        <v>461</v>
      </c>
      <c r="B148" t="s">
        <v>465</v>
      </c>
      <c r="C148" t="s">
        <v>451</v>
      </c>
      <c r="D148" t="s">
        <v>468</v>
      </c>
      <c r="E148" t="s">
        <v>461</v>
      </c>
      <c r="F148" t="s">
        <v>461</v>
      </c>
      <c r="G148">
        <v>9.2100000000000009</v>
      </c>
      <c r="H148">
        <v>10.64</v>
      </c>
      <c r="I148">
        <v>7.49</v>
      </c>
      <c r="J148">
        <v>13.51</v>
      </c>
      <c r="K148">
        <v>7.63</v>
      </c>
      <c r="L148">
        <v>5.13</v>
      </c>
      <c r="M148">
        <v>10.06</v>
      </c>
      <c r="N148">
        <v>5.87</v>
      </c>
      <c r="O148">
        <v>14.83</v>
      </c>
      <c r="P148">
        <v>11.92</v>
      </c>
      <c r="Q148">
        <v>8.99</v>
      </c>
      <c r="R148">
        <v>12.66</v>
      </c>
      <c r="S148">
        <v>6.79</v>
      </c>
      <c r="T148">
        <v>13.73</v>
      </c>
      <c r="U148">
        <v>14.05</v>
      </c>
      <c r="V148">
        <v>11.28</v>
      </c>
      <c r="W148">
        <v>8.8000000000000007</v>
      </c>
      <c r="X148">
        <v>7.45</v>
      </c>
      <c r="Y148">
        <v>14.47</v>
      </c>
      <c r="Z148">
        <v>5.61</v>
      </c>
    </row>
    <row r="149" spans="1:32">
      <c r="A149" t="s">
        <v>461</v>
      </c>
      <c r="B149" t="s">
        <v>465</v>
      </c>
      <c r="C149" t="s">
        <v>451</v>
      </c>
      <c r="D149" t="s">
        <v>468</v>
      </c>
      <c r="E149" t="s">
        <v>461</v>
      </c>
      <c r="F149" t="s">
        <v>461</v>
      </c>
      <c r="G149">
        <v>9.7799999999999994</v>
      </c>
      <c r="H149">
        <v>12.36</v>
      </c>
      <c r="I149">
        <v>6.92</v>
      </c>
      <c r="J149">
        <v>11.64</v>
      </c>
      <c r="K149">
        <v>10.49</v>
      </c>
      <c r="L149">
        <v>12.86</v>
      </c>
      <c r="M149">
        <v>12.21</v>
      </c>
      <c r="N149">
        <v>10.01</v>
      </c>
      <c r="O149">
        <v>8.6199999999999992</v>
      </c>
      <c r="P149">
        <v>9.27</v>
      </c>
      <c r="Q149">
        <v>6.98</v>
      </c>
      <c r="R149">
        <v>10.23</v>
      </c>
      <c r="S149">
        <v>12.45</v>
      </c>
      <c r="T149">
        <v>10.08</v>
      </c>
      <c r="U149">
        <v>15.05</v>
      </c>
      <c r="V149">
        <v>9.65</v>
      </c>
      <c r="W149">
        <v>7.22</v>
      </c>
      <c r="X149">
        <v>5.12</v>
      </c>
      <c r="Y149">
        <v>5.0199999999999996</v>
      </c>
      <c r="Z149">
        <v>7.32</v>
      </c>
    </row>
    <row r="150" spans="1:32">
      <c r="A150" t="s">
        <v>461</v>
      </c>
      <c r="B150" t="s">
        <v>465</v>
      </c>
      <c r="C150" t="s">
        <v>451</v>
      </c>
      <c r="D150" t="s">
        <v>468</v>
      </c>
      <c r="E150" t="s">
        <v>461</v>
      </c>
      <c r="F150" t="s">
        <v>461</v>
      </c>
      <c r="G150">
        <v>11.58</v>
      </c>
      <c r="H150">
        <v>12.93</v>
      </c>
      <c r="I150">
        <v>16.03</v>
      </c>
      <c r="J150">
        <v>16.98</v>
      </c>
      <c r="K150">
        <v>8.4</v>
      </c>
      <c r="L150">
        <v>10.24</v>
      </c>
      <c r="M150">
        <v>11.75</v>
      </c>
      <c r="N150">
        <v>8.76</v>
      </c>
      <c r="O150">
        <v>4.51</v>
      </c>
      <c r="P150">
        <v>9.1999999999999993</v>
      </c>
      <c r="Q150">
        <v>9.31</v>
      </c>
      <c r="R150">
        <v>10.38</v>
      </c>
      <c r="S150">
        <v>10.45</v>
      </c>
      <c r="T150">
        <v>11.04</v>
      </c>
      <c r="U150">
        <v>7.96</v>
      </c>
      <c r="V150">
        <v>9.2100000000000009</v>
      </c>
      <c r="W150">
        <v>9.18</v>
      </c>
      <c r="X150">
        <v>5.63</v>
      </c>
      <c r="Y150">
        <v>7.94</v>
      </c>
      <c r="Z150">
        <v>7.5</v>
      </c>
    </row>
    <row r="151" spans="1:32">
      <c r="A151" t="s">
        <v>461</v>
      </c>
      <c r="B151" t="s">
        <v>462</v>
      </c>
      <c r="C151" t="s">
        <v>451</v>
      </c>
      <c r="D151" t="s">
        <v>467</v>
      </c>
      <c r="E151" t="s">
        <v>461</v>
      </c>
      <c r="F151" t="s">
        <v>461</v>
      </c>
      <c r="G151">
        <v>5.86</v>
      </c>
      <c r="H151">
        <v>7.85</v>
      </c>
      <c r="I151">
        <v>15.82</v>
      </c>
      <c r="J151">
        <v>14.53</v>
      </c>
      <c r="K151">
        <v>18.13</v>
      </c>
      <c r="L151">
        <v>14.53</v>
      </c>
      <c r="M151">
        <v>15.05</v>
      </c>
      <c r="N151">
        <v>17.23</v>
      </c>
      <c r="O151">
        <v>24.4</v>
      </c>
      <c r="P151">
        <v>7.23</v>
      </c>
      <c r="Q151">
        <v>5.36</v>
      </c>
      <c r="R151">
        <v>14.89</v>
      </c>
      <c r="S151">
        <v>5.16</v>
      </c>
      <c r="T151">
        <v>21.74</v>
      </c>
      <c r="U151">
        <v>22.76</v>
      </c>
      <c r="V151">
        <v>19.64</v>
      </c>
      <c r="W151">
        <v>18.350000000000001</v>
      </c>
      <c r="X151">
        <v>19.260000000000002</v>
      </c>
      <c r="Y151">
        <v>20.079999999999998</v>
      </c>
      <c r="Z151">
        <v>20.82</v>
      </c>
    </row>
    <row r="152" spans="1:32">
      <c r="A152" t="s">
        <v>461</v>
      </c>
      <c r="B152" t="s">
        <v>462</v>
      </c>
      <c r="C152" t="s">
        <v>451</v>
      </c>
      <c r="D152" t="s">
        <v>467</v>
      </c>
      <c r="E152" t="s">
        <v>461</v>
      </c>
      <c r="F152" t="s">
        <v>461</v>
      </c>
      <c r="G152">
        <v>16.61</v>
      </c>
      <c r="H152">
        <v>24.13</v>
      </c>
      <c r="I152">
        <v>16.690000000000001</v>
      </c>
      <c r="J152">
        <v>21.58</v>
      </c>
      <c r="K152">
        <v>17.39</v>
      </c>
      <c r="L152">
        <v>15.76</v>
      </c>
      <c r="M152">
        <v>17.25</v>
      </c>
      <c r="N152">
        <v>16.47</v>
      </c>
      <c r="O152">
        <v>16.12</v>
      </c>
      <c r="P152">
        <v>15.68</v>
      </c>
      <c r="Q152">
        <v>14.05</v>
      </c>
      <c r="R152">
        <v>13.95</v>
      </c>
      <c r="S152">
        <v>14.83</v>
      </c>
      <c r="T152">
        <v>13.06</v>
      </c>
      <c r="U152">
        <v>13.1</v>
      </c>
      <c r="V152">
        <v>12.73</v>
      </c>
      <c r="W152">
        <v>18.190000000000001</v>
      </c>
      <c r="X152">
        <v>16</v>
      </c>
      <c r="Y152">
        <v>13.5</v>
      </c>
      <c r="Z152">
        <v>10.78</v>
      </c>
    </row>
    <row r="153" spans="1:32">
      <c r="A153" t="s">
        <v>461</v>
      </c>
      <c r="B153" t="s">
        <v>462</v>
      </c>
      <c r="C153" t="s">
        <v>451</v>
      </c>
      <c r="D153" t="s">
        <v>467</v>
      </c>
      <c r="E153" t="s">
        <v>461</v>
      </c>
      <c r="F153" t="s">
        <v>461</v>
      </c>
      <c r="G153">
        <v>5.82</v>
      </c>
      <c r="H153">
        <v>13.74</v>
      </c>
      <c r="I153">
        <v>14.14</v>
      </c>
      <c r="J153">
        <v>13.05</v>
      </c>
      <c r="K153">
        <v>8.7899999999999991</v>
      </c>
      <c r="L153">
        <v>13.18</v>
      </c>
      <c r="M153">
        <v>11.7</v>
      </c>
      <c r="N153">
        <v>10.79</v>
      </c>
      <c r="O153">
        <v>9.6</v>
      </c>
      <c r="P153">
        <v>8.89</v>
      </c>
      <c r="Q153">
        <v>8.0399999999999991</v>
      </c>
      <c r="R153">
        <v>7.94</v>
      </c>
      <c r="S153">
        <v>9.41</v>
      </c>
      <c r="T153">
        <v>10.44</v>
      </c>
      <c r="U153">
        <v>10.35</v>
      </c>
      <c r="V153">
        <v>9.9600000000000009</v>
      </c>
      <c r="W153">
        <v>10.42</v>
      </c>
      <c r="X153">
        <v>6.73</v>
      </c>
      <c r="Y153">
        <v>7.87</v>
      </c>
      <c r="Z153">
        <v>7.05</v>
      </c>
    </row>
    <row r="154" spans="1:32">
      <c r="A154" t="s">
        <v>461</v>
      </c>
      <c r="B154" t="s">
        <v>462</v>
      </c>
      <c r="C154" t="s">
        <v>451</v>
      </c>
      <c r="D154" t="s">
        <v>467</v>
      </c>
      <c r="E154" t="s">
        <v>461</v>
      </c>
      <c r="F154" t="s">
        <v>461</v>
      </c>
      <c r="G154">
        <v>8.33</v>
      </c>
      <c r="H154">
        <v>7.49</v>
      </c>
      <c r="I154">
        <v>6.46</v>
      </c>
      <c r="J154">
        <v>4.82</v>
      </c>
      <c r="K154">
        <v>9.7200000000000006</v>
      </c>
      <c r="L154">
        <v>3.86</v>
      </c>
      <c r="M154">
        <v>4.5199999999999996</v>
      </c>
      <c r="N154">
        <v>7.83</v>
      </c>
      <c r="O154">
        <v>4.3099999999999996</v>
      </c>
      <c r="P154">
        <v>4.6399999999999997</v>
      </c>
      <c r="Q154">
        <v>6.86</v>
      </c>
      <c r="R154">
        <v>5.38</v>
      </c>
      <c r="S154">
        <v>6.32</v>
      </c>
      <c r="T154">
        <v>5.95</v>
      </c>
    </row>
    <row r="155" spans="1:32">
      <c r="A155" t="s">
        <v>403</v>
      </c>
      <c r="B155" t="s">
        <v>402</v>
      </c>
      <c r="C155" t="s">
        <v>451</v>
      </c>
      <c r="D155" t="s">
        <v>454</v>
      </c>
      <c r="E155" t="s">
        <v>403</v>
      </c>
      <c r="G155">
        <v>18.329999999999998</v>
      </c>
      <c r="H155">
        <v>5.17</v>
      </c>
      <c r="I155">
        <v>9.06</v>
      </c>
      <c r="J155">
        <v>11.26</v>
      </c>
      <c r="K155">
        <v>6.85</v>
      </c>
      <c r="L155">
        <v>13</v>
      </c>
      <c r="M155">
        <v>10.07</v>
      </c>
      <c r="N155" t="s">
        <v>404</v>
      </c>
      <c r="O155">
        <v>12.6</v>
      </c>
      <c r="P155">
        <v>8.3699999999999992</v>
      </c>
      <c r="Q155">
        <v>9.3699999999999992</v>
      </c>
      <c r="R155">
        <v>8.9</v>
      </c>
      <c r="S155">
        <v>5.27</v>
      </c>
      <c r="T155">
        <v>8.1199999999999992</v>
      </c>
      <c r="U155">
        <v>11.16</v>
      </c>
      <c r="V155">
        <v>11.24</v>
      </c>
      <c r="W155">
        <v>10.43</v>
      </c>
      <c r="X155">
        <v>9.86</v>
      </c>
      <c r="Y155">
        <v>7</v>
      </c>
      <c r="Z155">
        <v>6.46</v>
      </c>
      <c r="AA155">
        <v>5.88</v>
      </c>
      <c r="AB155">
        <v>7.72</v>
      </c>
      <c r="AC155">
        <v>4.05</v>
      </c>
      <c r="AD155">
        <v>4.55</v>
      </c>
      <c r="AE155" t="s">
        <v>404</v>
      </c>
      <c r="AF155">
        <v>3.52</v>
      </c>
    </row>
    <row r="156" spans="1:32">
      <c r="A156">
        <v>1</v>
      </c>
      <c r="B156" t="s">
        <v>402</v>
      </c>
      <c r="C156" t="s">
        <v>451</v>
      </c>
      <c r="D156" t="s">
        <v>454</v>
      </c>
      <c r="E156" t="s">
        <v>406</v>
      </c>
      <c r="F156">
        <v>3.4</v>
      </c>
      <c r="G156" s="393">
        <v>9.56</v>
      </c>
      <c r="H156" s="393">
        <v>10.01</v>
      </c>
      <c r="I156" s="393">
        <v>9.15</v>
      </c>
      <c r="J156" s="393">
        <v>12.91</v>
      </c>
      <c r="K156" s="393">
        <v>9.75</v>
      </c>
      <c r="L156" s="393">
        <v>9.56</v>
      </c>
      <c r="M156" s="393">
        <v>10.68</v>
      </c>
      <c r="N156" s="393">
        <v>11.2</v>
      </c>
      <c r="O156" s="393">
        <v>9.01</v>
      </c>
      <c r="P156" s="393">
        <v>16.34</v>
      </c>
      <c r="Q156" s="393">
        <v>9.98</v>
      </c>
      <c r="R156" s="393">
        <v>14.22</v>
      </c>
      <c r="S156" s="393">
        <v>17.23</v>
      </c>
      <c r="T156" s="393">
        <v>10.61</v>
      </c>
      <c r="U156" s="393">
        <v>13.51</v>
      </c>
    </row>
    <row r="157" spans="1:32">
      <c r="A157">
        <v>2</v>
      </c>
      <c r="B157" t="s">
        <v>402</v>
      </c>
      <c r="C157" t="s">
        <v>451</v>
      </c>
      <c r="D157" t="s">
        <v>454</v>
      </c>
      <c r="E157" t="s">
        <v>406</v>
      </c>
      <c r="F157">
        <v>2.7</v>
      </c>
      <c r="G157" s="393">
        <v>13</v>
      </c>
      <c r="H157" s="393">
        <v>13.36</v>
      </c>
      <c r="I157" s="393">
        <v>9.76</v>
      </c>
      <c r="J157" s="393">
        <v>9.3000000000000007</v>
      </c>
      <c r="K157" s="393">
        <v>11.32</v>
      </c>
      <c r="L157" s="393">
        <v>11.52</v>
      </c>
      <c r="M157" s="393">
        <v>9.8000000000000007</v>
      </c>
      <c r="N157" s="393">
        <v>11.31</v>
      </c>
      <c r="O157" s="393">
        <v>9.68</v>
      </c>
      <c r="P157" s="393">
        <v>11.05</v>
      </c>
      <c r="Q157" s="393">
        <v>10.27</v>
      </c>
      <c r="R157" s="393">
        <v>8.89</v>
      </c>
      <c r="S157" s="393">
        <v>11.99</v>
      </c>
      <c r="T157" s="393">
        <v>14.63</v>
      </c>
      <c r="U157" s="393">
        <v>11.51</v>
      </c>
    </row>
    <row r="158" spans="1:32">
      <c r="A158">
        <v>3</v>
      </c>
      <c r="B158" t="s">
        <v>402</v>
      </c>
      <c r="C158" t="s">
        <v>451</v>
      </c>
      <c r="D158" t="s">
        <v>454</v>
      </c>
      <c r="E158" t="s">
        <v>406</v>
      </c>
      <c r="F158">
        <v>2.7</v>
      </c>
      <c r="G158" s="393">
        <v>13</v>
      </c>
      <c r="H158" s="393">
        <v>12.17</v>
      </c>
      <c r="I158" s="393">
        <v>11.43</v>
      </c>
      <c r="J158" s="393">
        <v>11.52</v>
      </c>
      <c r="K158" s="393">
        <v>11.95</v>
      </c>
      <c r="L158" s="393">
        <v>9.19</v>
      </c>
      <c r="M158" s="393">
        <v>9.2200000000000006</v>
      </c>
      <c r="N158" s="393">
        <v>10.96</v>
      </c>
      <c r="O158" s="393">
        <v>9.83</v>
      </c>
      <c r="P158" s="393">
        <v>9.5299999999999994</v>
      </c>
      <c r="Q158" s="393">
        <v>9.89</v>
      </c>
      <c r="R158" s="393">
        <v>9.5399999999999991</v>
      </c>
      <c r="S158" s="393">
        <v>12.7</v>
      </c>
      <c r="T158" s="393">
        <v>12.83</v>
      </c>
      <c r="U158" s="393">
        <v>14</v>
      </c>
    </row>
    <row r="159" spans="1:32">
      <c r="A159">
        <v>4</v>
      </c>
      <c r="B159" t="s">
        <v>402</v>
      </c>
      <c r="C159" t="s">
        <v>451</v>
      </c>
      <c r="D159" t="s">
        <v>454</v>
      </c>
      <c r="E159" t="s">
        <v>406</v>
      </c>
      <c r="F159">
        <v>3.1</v>
      </c>
      <c r="G159" s="393">
        <v>12.83</v>
      </c>
      <c r="H159" s="393">
        <v>14.45</v>
      </c>
      <c r="I159" s="393">
        <v>12.57</v>
      </c>
      <c r="J159" s="393">
        <v>14.2</v>
      </c>
      <c r="K159" s="393">
        <v>12.49</v>
      </c>
      <c r="L159" s="393">
        <v>10.15</v>
      </c>
      <c r="M159" s="393">
        <v>11.82</v>
      </c>
      <c r="N159" s="393">
        <v>9.24</v>
      </c>
      <c r="O159" s="393">
        <v>9.23</v>
      </c>
      <c r="P159" s="393">
        <v>9.14</v>
      </c>
      <c r="Q159" s="393">
        <v>8.9499999999999993</v>
      </c>
      <c r="R159" s="393">
        <v>13.85</v>
      </c>
      <c r="S159" s="393">
        <v>12.54</v>
      </c>
      <c r="T159" s="393">
        <v>13.5</v>
      </c>
      <c r="U159" s="393">
        <v>15.53</v>
      </c>
    </row>
    <row r="160" spans="1:32">
      <c r="A160">
        <v>5</v>
      </c>
      <c r="B160" t="s">
        <v>402</v>
      </c>
      <c r="C160" t="s">
        <v>451</v>
      </c>
      <c r="D160" t="s">
        <v>454</v>
      </c>
      <c r="E160" t="s">
        <v>406</v>
      </c>
      <c r="F160">
        <v>3</v>
      </c>
      <c r="G160" s="393">
        <v>11.71</v>
      </c>
      <c r="H160" s="393">
        <v>14.01</v>
      </c>
      <c r="I160" s="393">
        <v>12.74</v>
      </c>
      <c r="J160" s="393">
        <v>10.81</v>
      </c>
      <c r="K160" s="393">
        <v>13.23</v>
      </c>
      <c r="L160" s="393">
        <v>12.99</v>
      </c>
      <c r="M160" s="393">
        <v>9.92</v>
      </c>
      <c r="N160" s="393">
        <v>9.92</v>
      </c>
      <c r="O160" s="393">
        <v>10.28</v>
      </c>
      <c r="P160" s="393">
        <v>12.92</v>
      </c>
      <c r="Q160" s="393">
        <v>10.24</v>
      </c>
      <c r="R160" s="393">
        <v>9.2200000000000006</v>
      </c>
      <c r="S160" s="393">
        <v>9.1999999999999993</v>
      </c>
      <c r="T160" s="393">
        <v>15.15</v>
      </c>
      <c r="U160" s="393">
        <v>12.28</v>
      </c>
    </row>
    <row r="161" spans="1:21">
      <c r="A161">
        <v>6</v>
      </c>
      <c r="B161" t="s">
        <v>402</v>
      </c>
      <c r="C161" t="s">
        <v>451</v>
      </c>
      <c r="D161" t="s">
        <v>454</v>
      </c>
      <c r="E161" t="s">
        <v>406</v>
      </c>
      <c r="F161">
        <v>2.7</v>
      </c>
      <c r="G161" s="393">
        <v>13.63</v>
      </c>
      <c r="H161" s="393">
        <v>15.21</v>
      </c>
      <c r="I161" s="393">
        <v>12.48</v>
      </c>
      <c r="J161" s="393">
        <v>9.91</v>
      </c>
      <c r="K161" s="393">
        <v>11.21</v>
      </c>
      <c r="L161" s="393">
        <v>10.66</v>
      </c>
      <c r="M161" s="393">
        <v>9.0399999999999991</v>
      </c>
      <c r="N161" s="393">
        <v>9.58</v>
      </c>
      <c r="O161" s="393">
        <v>9.1999999999999993</v>
      </c>
      <c r="P161" s="393">
        <v>9.0500000000000007</v>
      </c>
      <c r="Q161" s="393">
        <v>12.83</v>
      </c>
      <c r="R161" s="393">
        <v>10.73</v>
      </c>
      <c r="S161" s="393">
        <v>10.75</v>
      </c>
      <c r="T161" s="393">
        <v>9.5399999999999991</v>
      </c>
      <c r="U161" s="393">
        <v>9</v>
      </c>
    </row>
    <row r="162" spans="1:21">
      <c r="A162">
        <v>7</v>
      </c>
      <c r="B162" t="s">
        <v>402</v>
      </c>
      <c r="C162" t="s">
        <v>451</v>
      </c>
      <c r="D162" t="s">
        <v>454</v>
      </c>
      <c r="E162" t="s">
        <v>407</v>
      </c>
      <c r="F162">
        <v>0.7</v>
      </c>
      <c r="G162" s="393">
        <v>7.18</v>
      </c>
      <c r="H162" s="393">
        <v>6.87</v>
      </c>
      <c r="I162" s="393">
        <v>5.72</v>
      </c>
      <c r="J162" s="393">
        <v>4.7699999999999996</v>
      </c>
      <c r="K162" s="393">
        <v>4.34</v>
      </c>
      <c r="L162" s="393">
        <v>5.12</v>
      </c>
      <c r="M162" s="393">
        <v>7.34</v>
      </c>
      <c r="N162" s="393">
        <v>5.69</v>
      </c>
      <c r="O162" s="393">
        <v>7.81</v>
      </c>
      <c r="P162" s="393">
        <v>7.14</v>
      </c>
      <c r="Q162" s="393">
        <v>7.45</v>
      </c>
      <c r="R162" s="393">
        <v>8.17</v>
      </c>
      <c r="S162" s="393">
        <v>7.71</v>
      </c>
      <c r="T162" s="393">
        <v>6.17</v>
      </c>
      <c r="U162" s="393">
        <v>6.68</v>
      </c>
    </row>
    <row r="163" spans="1:21">
      <c r="A163">
        <v>8</v>
      </c>
      <c r="B163" t="s">
        <v>402</v>
      </c>
      <c r="C163" t="s">
        <v>451</v>
      </c>
      <c r="D163" t="s">
        <v>454</v>
      </c>
      <c r="E163" t="s">
        <v>407</v>
      </c>
      <c r="F163">
        <v>0.6</v>
      </c>
      <c r="G163" s="393">
        <v>6.38</v>
      </c>
      <c r="H163" s="393">
        <v>6.04</v>
      </c>
      <c r="I163" s="393">
        <v>6.16</v>
      </c>
      <c r="J163" s="393">
        <v>5.59</v>
      </c>
      <c r="K163" s="393">
        <v>5.46</v>
      </c>
      <c r="L163" s="393">
        <v>4.78</v>
      </c>
      <c r="M163" s="393">
        <v>4.58</v>
      </c>
      <c r="N163" s="393">
        <v>5.46</v>
      </c>
      <c r="O163" s="393">
        <v>6.63</v>
      </c>
      <c r="P163" s="393">
        <v>7.29</v>
      </c>
      <c r="Q163" s="393">
        <v>7.37</v>
      </c>
      <c r="R163" s="393">
        <v>8.09</v>
      </c>
      <c r="S163" s="393">
        <v>7.5</v>
      </c>
      <c r="T163" s="393">
        <v>5.41</v>
      </c>
      <c r="U163" s="393">
        <v>7.99</v>
      </c>
    </row>
    <row r="164" spans="1:21">
      <c r="A164">
        <v>9</v>
      </c>
      <c r="B164" t="s">
        <v>402</v>
      </c>
      <c r="C164" t="s">
        <v>451</v>
      </c>
      <c r="D164" t="s">
        <v>454</v>
      </c>
      <c r="E164" t="s">
        <v>407</v>
      </c>
      <c r="F164">
        <v>0.7</v>
      </c>
      <c r="G164" s="393">
        <v>6.74</v>
      </c>
      <c r="H164" s="393">
        <v>8.02</v>
      </c>
      <c r="I164" s="393">
        <v>7.78</v>
      </c>
      <c r="J164" s="393">
        <v>7.45</v>
      </c>
      <c r="K164" s="393">
        <v>5.85</v>
      </c>
      <c r="L164" s="393">
        <v>7.61</v>
      </c>
      <c r="M164" s="393">
        <v>4.9000000000000004</v>
      </c>
      <c r="N164" s="393">
        <v>4.1900000000000004</v>
      </c>
      <c r="O164" s="393">
        <v>7.32</v>
      </c>
      <c r="P164" s="393">
        <v>6.82</v>
      </c>
      <c r="Q164" s="393">
        <v>7.38</v>
      </c>
      <c r="R164" s="393">
        <v>6.17</v>
      </c>
      <c r="S164" s="393">
        <v>4.25</v>
      </c>
      <c r="T164" s="393">
        <v>6.78</v>
      </c>
      <c r="U164" s="393">
        <v>7</v>
      </c>
    </row>
    <row r="165" spans="1:21">
      <c r="A165">
        <v>10</v>
      </c>
      <c r="B165" t="s">
        <v>402</v>
      </c>
      <c r="C165" t="s">
        <v>451</v>
      </c>
      <c r="D165" t="s">
        <v>454</v>
      </c>
      <c r="E165" t="s">
        <v>407</v>
      </c>
      <c r="F165">
        <v>0.8</v>
      </c>
      <c r="G165" s="393">
        <v>6.67</v>
      </c>
      <c r="H165" s="393">
        <v>8.1300000000000008</v>
      </c>
      <c r="I165" s="393">
        <v>7.73</v>
      </c>
      <c r="J165" s="393">
        <v>8.41</v>
      </c>
      <c r="K165" s="393">
        <v>8.36</v>
      </c>
      <c r="L165" s="393">
        <v>5.32</v>
      </c>
      <c r="M165" s="393">
        <v>5.71</v>
      </c>
      <c r="N165" s="393">
        <v>7.32</v>
      </c>
      <c r="O165" s="393">
        <v>4.42</v>
      </c>
      <c r="P165" s="393">
        <v>5.15</v>
      </c>
      <c r="Q165" s="393">
        <v>7.14</v>
      </c>
      <c r="R165" s="393">
        <v>7.6</v>
      </c>
      <c r="S165" s="393">
        <v>8.35</v>
      </c>
      <c r="T165" s="393">
        <v>7.9</v>
      </c>
      <c r="U165" s="393">
        <v>7.88</v>
      </c>
    </row>
    <row r="166" spans="1:21">
      <c r="A166">
        <v>11</v>
      </c>
      <c r="B166" t="s">
        <v>402</v>
      </c>
      <c r="C166" t="s">
        <v>451</v>
      </c>
      <c r="D166" t="s">
        <v>454</v>
      </c>
      <c r="E166" t="s">
        <v>407</v>
      </c>
      <c r="F166">
        <v>0.7</v>
      </c>
      <c r="G166" s="393">
        <v>6.13</v>
      </c>
      <c r="H166" s="393">
        <v>8.51</v>
      </c>
      <c r="I166" s="393">
        <v>8.5399999999999991</v>
      </c>
      <c r="J166" s="393">
        <v>8.19</v>
      </c>
      <c r="K166" s="393">
        <v>5.58</v>
      </c>
      <c r="L166" s="393">
        <v>6.59</v>
      </c>
      <c r="M166" s="393">
        <v>5.46</v>
      </c>
      <c r="N166" s="393">
        <v>4.87</v>
      </c>
      <c r="O166" s="393">
        <v>8.5399999999999991</v>
      </c>
      <c r="P166" s="393">
        <v>8.17</v>
      </c>
      <c r="Q166" s="393">
        <v>7.93</v>
      </c>
      <c r="R166" s="393">
        <v>6.17</v>
      </c>
      <c r="S166" s="393">
        <v>7.34</v>
      </c>
      <c r="T166" s="393">
        <v>5.46</v>
      </c>
      <c r="U166" s="393">
        <v>5.78</v>
      </c>
    </row>
    <row r="167" spans="1:21">
      <c r="A167">
        <v>12</v>
      </c>
      <c r="B167" t="s">
        <v>402</v>
      </c>
      <c r="C167" t="s">
        <v>451</v>
      </c>
      <c r="D167" t="s">
        <v>454</v>
      </c>
      <c r="E167" t="s">
        <v>407</v>
      </c>
      <c r="F167" s="406"/>
      <c r="G167" s="393">
        <v>7.9</v>
      </c>
      <c r="H167" s="393">
        <v>7.18</v>
      </c>
      <c r="I167" s="393">
        <v>7.4</v>
      </c>
      <c r="J167" s="393">
        <v>8.14</v>
      </c>
      <c r="K167" s="393">
        <v>8.32</v>
      </c>
      <c r="L167" s="393">
        <v>8.09</v>
      </c>
      <c r="M167" s="393">
        <v>8.2100000000000009</v>
      </c>
      <c r="N167" s="393">
        <v>8.6</v>
      </c>
      <c r="O167" s="393">
        <v>6.76</v>
      </c>
      <c r="P167" s="393">
        <v>3.97</v>
      </c>
      <c r="Q167" s="393">
        <v>5.84</v>
      </c>
      <c r="R167" s="393">
        <v>4.99</v>
      </c>
      <c r="S167" s="393">
        <v>6.99</v>
      </c>
      <c r="T167" s="393">
        <v>5.37</v>
      </c>
      <c r="U167" s="393">
        <v>7.75</v>
      </c>
    </row>
    <row r="168" spans="1:21">
      <c r="A168">
        <v>37</v>
      </c>
      <c r="B168" t="s">
        <v>402</v>
      </c>
      <c r="C168" t="s">
        <v>451</v>
      </c>
      <c r="D168" t="s">
        <v>454</v>
      </c>
      <c r="E168" t="s">
        <v>407</v>
      </c>
      <c r="F168">
        <v>1</v>
      </c>
      <c r="G168" s="393">
        <v>7.82</v>
      </c>
      <c r="H168" s="393">
        <v>8.49</v>
      </c>
      <c r="I168" s="393">
        <v>8.31</v>
      </c>
      <c r="J168" s="393">
        <v>6.6</v>
      </c>
      <c r="K168" s="393">
        <v>8.2100000000000009</v>
      </c>
      <c r="L168" s="393">
        <v>7.89</v>
      </c>
      <c r="M168" s="393">
        <v>5.83</v>
      </c>
      <c r="N168" s="393">
        <v>7.63</v>
      </c>
      <c r="O168" s="393">
        <v>8.58</v>
      </c>
      <c r="P168" s="393">
        <v>7.03</v>
      </c>
      <c r="Q168" s="393">
        <v>8.61</v>
      </c>
      <c r="R168" s="393">
        <v>6.2</v>
      </c>
      <c r="S168" s="393">
        <v>6.08</v>
      </c>
      <c r="T168" s="393">
        <v>5.0999999999999996</v>
      </c>
      <c r="U168" s="393">
        <v>7.53</v>
      </c>
    </row>
    <row r="169" spans="1:21">
      <c r="A169">
        <v>38</v>
      </c>
      <c r="B169" t="s">
        <v>402</v>
      </c>
      <c r="C169" t="s">
        <v>451</v>
      </c>
      <c r="D169" t="s">
        <v>454</v>
      </c>
      <c r="E169" t="s">
        <v>407</v>
      </c>
      <c r="F169">
        <v>0.8</v>
      </c>
      <c r="G169" s="393">
        <v>8.48</v>
      </c>
      <c r="H169" s="393">
        <v>7.12</v>
      </c>
      <c r="I169" s="393">
        <v>7.51</v>
      </c>
      <c r="J169" s="393">
        <v>6.83</v>
      </c>
      <c r="K169" s="393">
        <v>5.62</v>
      </c>
      <c r="L169" s="393">
        <v>4.21</v>
      </c>
      <c r="M169" s="393">
        <v>6.7</v>
      </c>
      <c r="N169" s="393">
        <v>5.79</v>
      </c>
      <c r="O169" s="393">
        <v>6.95</v>
      </c>
      <c r="P169" s="393">
        <v>5.87</v>
      </c>
      <c r="Q169" s="393">
        <v>6.37</v>
      </c>
      <c r="R169" s="393">
        <v>7.72</v>
      </c>
      <c r="S169" s="393">
        <v>6.24</v>
      </c>
      <c r="T169" s="393">
        <v>8.59</v>
      </c>
      <c r="U169" s="393">
        <v>8.11</v>
      </c>
    </row>
    <row r="170" spans="1:21">
      <c r="A170">
        <v>39</v>
      </c>
      <c r="B170" t="s">
        <v>402</v>
      </c>
      <c r="C170" t="s">
        <v>451</v>
      </c>
      <c r="D170" t="s">
        <v>454</v>
      </c>
      <c r="E170" t="s">
        <v>407</v>
      </c>
      <c r="F170">
        <v>0.7</v>
      </c>
      <c r="G170" s="393">
        <v>7.12</v>
      </c>
      <c r="H170" s="393">
        <v>7.87</v>
      </c>
      <c r="I170" s="393">
        <v>6.16</v>
      </c>
      <c r="J170" s="393">
        <v>4.21</v>
      </c>
      <c r="K170" s="393">
        <v>7.71</v>
      </c>
      <c r="L170" s="393">
        <v>7.02</v>
      </c>
      <c r="M170" s="393">
        <v>5.9</v>
      </c>
      <c r="N170" s="393">
        <v>6.82</v>
      </c>
      <c r="O170" s="393">
        <v>8.2200000000000006</v>
      </c>
      <c r="P170" s="393">
        <v>7.43</v>
      </c>
      <c r="Q170" s="393">
        <v>7.4</v>
      </c>
      <c r="R170" s="393">
        <v>7.17</v>
      </c>
      <c r="S170" s="393">
        <v>6.2</v>
      </c>
      <c r="T170" s="393">
        <v>5.36</v>
      </c>
      <c r="U170" s="393">
        <v>7.92</v>
      </c>
    </row>
    <row r="171" spans="1:21">
      <c r="A171">
        <v>40</v>
      </c>
      <c r="B171" t="s">
        <v>402</v>
      </c>
      <c r="C171" t="s">
        <v>451</v>
      </c>
      <c r="D171" t="s">
        <v>454</v>
      </c>
      <c r="E171" t="s">
        <v>407</v>
      </c>
      <c r="F171">
        <v>0.7</v>
      </c>
      <c r="G171" s="393">
        <v>7.58</v>
      </c>
      <c r="H171" s="393">
        <v>7.41</v>
      </c>
      <c r="I171" s="393">
        <v>7.61</v>
      </c>
      <c r="J171" s="393">
        <v>6.32</v>
      </c>
      <c r="K171" s="393">
        <v>7.48</v>
      </c>
      <c r="L171" s="393">
        <v>7.13</v>
      </c>
      <c r="M171" s="393">
        <v>7.91</v>
      </c>
      <c r="N171" s="393">
        <v>5.73</v>
      </c>
      <c r="O171" s="393">
        <v>6.53</v>
      </c>
      <c r="P171" s="393">
        <v>6.61</v>
      </c>
      <c r="Q171" s="393">
        <v>5.48</v>
      </c>
      <c r="R171" s="393">
        <v>6.72</v>
      </c>
      <c r="S171" s="393">
        <v>7.19</v>
      </c>
      <c r="T171" s="393">
        <v>8.4700000000000006</v>
      </c>
      <c r="U171" s="393">
        <v>7.88</v>
      </c>
    </row>
    <row r="172" spans="1:21">
      <c r="A172">
        <v>41</v>
      </c>
      <c r="B172" t="s">
        <v>402</v>
      </c>
      <c r="C172" t="s">
        <v>451</v>
      </c>
      <c r="D172" t="s">
        <v>454</v>
      </c>
      <c r="E172" t="s">
        <v>407</v>
      </c>
      <c r="F172">
        <v>0.7</v>
      </c>
      <c r="G172" s="393">
        <v>5.42</v>
      </c>
      <c r="H172" s="393">
        <v>6.69</v>
      </c>
      <c r="I172" s="393">
        <v>8.36</v>
      </c>
      <c r="J172" s="393">
        <v>4.8600000000000003</v>
      </c>
      <c r="K172" s="393">
        <v>8.2899999999999991</v>
      </c>
      <c r="L172" s="393">
        <v>8.26</v>
      </c>
      <c r="M172" s="393">
        <v>8.1999999999999993</v>
      </c>
      <c r="N172" s="393">
        <v>6.48</v>
      </c>
      <c r="O172" s="393">
        <v>7.36</v>
      </c>
      <c r="P172" s="393">
        <v>7.09</v>
      </c>
      <c r="Q172" s="393">
        <v>8.3800000000000008</v>
      </c>
      <c r="R172" s="393">
        <v>5.93</v>
      </c>
      <c r="S172" s="393">
        <v>8.14</v>
      </c>
      <c r="T172" s="393">
        <v>5.5</v>
      </c>
      <c r="U172" s="393">
        <v>6.56</v>
      </c>
    </row>
    <row r="173" spans="1:21">
      <c r="A173">
        <v>42</v>
      </c>
      <c r="B173" t="s">
        <v>402</v>
      </c>
      <c r="C173" t="s">
        <v>451</v>
      </c>
      <c r="D173" t="s">
        <v>454</v>
      </c>
      <c r="E173" t="s">
        <v>407</v>
      </c>
      <c r="F173">
        <v>0.7</v>
      </c>
      <c r="G173" s="393">
        <v>6.06</v>
      </c>
      <c r="H173" s="393">
        <v>7.27</v>
      </c>
      <c r="I173" s="393">
        <v>7.38</v>
      </c>
      <c r="J173" s="393">
        <v>7.19</v>
      </c>
      <c r="K173" s="393">
        <v>6.25</v>
      </c>
      <c r="L173" s="393">
        <v>6.9</v>
      </c>
      <c r="M173" s="393">
        <v>6.35</v>
      </c>
      <c r="N173" s="393">
        <v>6.48</v>
      </c>
      <c r="O173" s="393">
        <v>7.36</v>
      </c>
      <c r="P173" s="393">
        <v>7.09</v>
      </c>
      <c r="Q173" s="393">
        <v>8.3800000000000008</v>
      </c>
      <c r="R173" s="393">
        <v>5.93</v>
      </c>
      <c r="S173" s="393">
        <v>8.14</v>
      </c>
      <c r="T173" s="393">
        <v>5.5</v>
      </c>
      <c r="U173" s="393">
        <v>6.56</v>
      </c>
    </row>
    <row r="174" spans="1:21">
      <c r="A174">
        <v>43</v>
      </c>
      <c r="B174" t="s">
        <v>402</v>
      </c>
      <c r="C174" t="s">
        <v>451</v>
      </c>
      <c r="D174" t="s">
        <v>454</v>
      </c>
      <c r="E174" t="s">
        <v>406</v>
      </c>
      <c r="F174">
        <v>3.3</v>
      </c>
      <c r="G174" s="393">
        <v>9.1</v>
      </c>
      <c r="H174" s="393">
        <v>9.83</v>
      </c>
      <c r="I174" s="393">
        <v>12.3</v>
      </c>
      <c r="J174" s="393">
        <v>17.12</v>
      </c>
      <c r="K174" s="393">
        <v>11.67</v>
      </c>
      <c r="L174" s="393">
        <v>10.89</v>
      </c>
      <c r="M174" s="393">
        <v>10.43</v>
      </c>
      <c r="N174" s="393">
        <v>12.07</v>
      </c>
      <c r="O174" s="393">
        <v>8.84</v>
      </c>
      <c r="P174" s="393">
        <v>10.28</v>
      </c>
      <c r="Q174" s="393">
        <v>10.53</v>
      </c>
      <c r="R174" s="393">
        <v>15.01</v>
      </c>
      <c r="S174" s="393">
        <v>12.31</v>
      </c>
      <c r="T174" s="393">
        <v>11.81</v>
      </c>
      <c r="U174" s="393">
        <v>10.58</v>
      </c>
    </row>
    <row r="175" spans="1:21">
      <c r="A175">
        <v>44</v>
      </c>
      <c r="B175" t="s">
        <v>402</v>
      </c>
      <c r="C175" t="s">
        <v>451</v>
      </c>
      <c r="D175" t="s">
        <v>454</v>
      </c>
      <c r="E175" t="s">
        <v>406</v>
      </c>
      <c r="F175">
        <v>2.2000000000000002</v>
      </c>
      <c r="G175" s="393">
        <v>9.06</v>
      </c>
      <c r="H175" s="393">
        <v>11.2</v>
      </c>
      <c r="I175" s="393">
        <v>10.51</v>
      </c>
      <c r="J175" s="393">
        <v>9.98</v>
      </c>
      <c r="K175" s="393">
        <v>12.37</v>
      </c>
      <c r="L175" s="393">
        <v>10.54</v>
      </c>
      <c r="M175" s="393">
        <v>9.65</v>
      </c>
      <c r="N175" s="393">
        <v>10</v>
      </c>
      <c r="O175" s="393">
        <v>8.82</v>
      </c>
      <c r="P175" s="393">
        <v>10.9</v>
      </c>
      <c r="Q175" s="393">
        <v>10.73</v>
      </c>
      <c r="R175" s="393">
        <v>9</v>
      </c>
      <c r="S175" s="393">
        <v>9.08</v>
      </c>
      <c r="T175" s="393">
        <v>13.04</v>
      </c>
      <c r="U175" s="393">
        <v>12.46</v>
      </c>
    </row>
    <row r="176" spans="1:21">
      <c r="A176">
        <v>45</v>
      </c>
      <c r="B176" t="s">
        <v>402</v>
      </c>
      <c r="C176" t="s">
        <v>451</v>
      </c>
      <c r="D176" t="s">
        <v>454</v>
      </c>
      <c r="E176" t="s">
        <v>406</v>
      </c>
      <c r="F176">
        <v>3</v>
      </c>
      <c r="G176" s="393">
        <v>12.12</v>
      </c>
      <c r="H176" s="393">
        <v>12.15</v>
      </c>
      <c r="I176" s="393">
        <v>11.72</v>
      </c>
      <c r="J176" s="393">
        <v>10.11</v>
      </c>
      <c r="K176" s="393">
        <v>9.67</v>
      </c>
      <c r="L176" s="393">
        <v>9.65</v>
      </c>
      <c r="M176" s="393">
        <v>13.68</v>
      </c>
      <c r="N176" s="393">
        <v>14.93</v>
      </c>
      <c r="O176" s="393">
        <v>13.68</v>
      </c>
      <c r="P176" s="393">
        <v>11</v>
      </c>
      <c r="Q176" s="393">
        <v>15.59</v>
      </c>
      <c r="R176" s="393">
        <v>10.61</v>
      </c>
      <c r="S176" s="393">
        <v>11.14</v>
      </c>
      <c r="T176" s="393">
        <v>9.26</v>
      </c>
      <c r="U176" s="393">
        <v>13.19</v>
      </c>
    </row>
    <row r="177" spans="1:36">
      <c r="A177">
        <v>46</v>
      </c>
      <c r="B177" t="s">
        <v>402</v>
      </c>
      <c r="C177" t="s">
        <v>451</v>
      </c>
      <c r="D177" t="s">
        <v>454</v>
      </c>
      <c r="E177" t="s">
        <v>406</v>
      </c>
      <c r="F177">
        <v>2.6</v>
      </c>
      <c r="G177" s="393">
        <v>8.77</v>
      </c>
      <c r="H177" s="393">
        <v>13.71</v>
      </c>
      <c r="I177" s="393">
        <v>9.5399999999999991</v>
      </c>
      <c r="J177" s="393">
        <v>9.82</v>
      </c>
      <c r="K177" s="393">
        <v>14.5</v>
      </c>
      <c r="L177" s="393">
        <v>13.37</v>
      </c>
      <c r="M177" s="393">
        <v>9.8000000000000007</v>
      </c>
      <c r="N177" s="393">
        <v>9.82</v>
      </c>
      <c r="O177" s="393">
        <v>10.35</v>
      </c>
      <c r="P177" s="393">
        <v>10.91</v>
      </c>
      <c r="Q177" s="393">
        <v>9.65</v>
      </c>
      <c r="R177" s="393">
        <v>11.65</v>
      </c>
      <c r="S177" s="393">
        <v>8.9600000000000009</v>
      </c>
      <c r="T177" s="393">
        <v>10.8</v>
      </c>
      <c r="U177" s="393">
        <v>10.9</v>
      </c>
    </row>
    <row r="178" spans="1:36">
      <c r="A178">
        <v>47</v>
      </c>
      <c r="B178" t="s">
        <v>402</v>
      </c>
      <c r="C178" t="s">
        <v>451</v>
      </c>
      <c r="D178" t="s">
        <v>454</v>
      </c>
      <c r="E178" t="s">
        <v>406</v>
      </c>
      <c r="F178">
        <v>2.6</v>
      </c>
      <c r="G178" s="393">
        <v>13.87</v>
      </c>
      <c r="H178" s="393">
        <v>9.35</v>
      </c>
      <c r="I178" s="393">
        <v>11.42</v>
      </c>
      <c r="J178" s="393">
        <v>12.85</v>
      </c>
      <c r="K178" s="393">
        <v>10.42</v>
      </c>
      <c r="L178" s="393">
        <v>12.95</v>
      </c>
      <c r="M178" s="393">
        <v>13.85</v>
      </c>
      <c r="N178" s="393">
        <v>9.0399999999999991</v>
      </c>
      <c r="O178" s="393">
        <v>10.34</v>
      </c>
      <c r="P178" s="393">
        <v>12.94</v>
      </c>
      <c r="Q178" s="393">
        <v>9</v>
      </c>
      <c r="R178" s="393">
        <v>9.15</v>
      </c>
      <c r="S178" s="393">
        <v>10.84</v>
      </c>
      <c r="T178" s="393">
        <v>12.86</v>
      </c>
      <c r="U178" s="393">
        <v>12.11</v>
      </c>
    </row>
    <row r="179" spans="1:36">
      <c r="A179">
        <v>48</v>
      </c>
      <c r="B179" t="s">
        <v>402</v>
      </c>
      <c r="C179" t="s">
        <v>451</v>
      </c>
      <c r="D179" t="s">
        <v>454</v>
      </c>
      <c r="E179" t="s">
        <v>406</v>
      </c>
      <c r="F179">
        <v>2.8</v>
      </c>
      <c r="G179" s="393">
        <v>14.51</v>
      </c>
      <c r="H179" s="393">
        <v>8.83</v>
      </c>
      <c r="I179" s="393">
        <v>8.6999999999999993</v>
      </c>
      <c r="J179" s="393">
        <v>9.39</v>
      </c>
      <c r="K179" s="393">
        <v>9.98</v>
      </c>
      <c r="L179" s="393">
        <v>9.7100000000000009</v>
      </c>
      <c r="M179" s="393">
        <v>10.18</v>
      </c>
      <c r="N179" s="393">
        <v>16.05</v>
      </c>
      <c r="O179" s="393">
        <v>17.2</v>
      </c>
      <c r="P179" s="393">
        <v>10.31</v>
      </c>
      <c r="Q179" s="393">
        <v>9.9499999999999993</v>
      </c>
      <c r="R179" s="393">
        <v>9.57</v>
      </c>
      <c r="S179" s="393">
        <v>8.93</v>
      </c>
      <c r="T179" s="393">
        <v>11.96</v>
      </c>
      <c r="U179" s="393">
        <v>9.6</v>
      </c>
    </row>
    <row r="180" spans="1:36">
      <c r="A180" t="s">
        <v>403</v>
      </c>
      <c r="B180" t="s">
        <v>405</v>
      </c>
      <c r="C180" t="s">
        <v>451</v>
      </c>
      <c r="D180" t="s">
        <v>454</v>
      </c>
      <c r="E180" t="s">
        <v>403</v>
      </c>
      <c r="G180">
        <v>17.37</v>
      </c>
      <c r="H180">
        <v>12.1</v>
      </c>
      <c r="I180">
        <v>4.4800000000000004</v>
      </c>
      <c r="J180">
        <v>3.85</v>
      </c>
      <c r="K180">
        <v>6.46</v>
      </c>
      <c r="L180">
        <v>3.82</v>
      </c>
      <c r="M180">
        <v>10.47</v>
      </c>
      <c r="N180">
        <v>14.41</v>
      </c>
      <c r="O180">
        <v>9.36</v>
      </c>
      <c r="P180">
        <v>6.64</v>
      </c>
      <c r="Q180">
        <v>5.54</v>
      </c>
      <c r="R180">
        <v>10.44</v>
      </c>
      <c r="S180">
        <v>9</v>
      </c>
      <c r="T180">
        <v>9.75</v>
      </c>
      <c r="U180">
        <v>4.2300000000000004</v>
      </c>
      <c r="V180">
        <v>3.4</v>
      </c>
      <c r="W180">
        <v>5.3</v>
      </c>
      <c r="X180">
        <v>10.91</v>
      </c>
      <c r="Y180">
        <v>4.6900000000000004</v>
      </c>
      <c r="Z180">
        <v>3.94</v>
      </c>
      <c r="AA180">
        <v>3.2</v>
      </c>
      <c r="AB180" t="s">
        <v>404</v>
      </c>
      <c r="AC180">
        <v>6.66</v>
      </c>
      <c r="AD180">
        <v>6.32</v>
      </c>
      <c r="AE180">
        <v>6.22</v>
      </c>
      <c r="AF180">
        <v>3.73</v>
      </c>
      <c r="AG180">
        <v>4.5199999999999996</v>
      </c>
    </row>
    <row r="181" spans="1:36">
      <c r="A181">
        <v>13</v>
      </c>
      <c r="B181" t="s">
        <v>405</v>
      </c>
      <c r="C181" t="s">
        <v>451</v>
      </c>
      <c r="D181" t="s">
        <v>455</v>
      </c>
      <c r="E181" t="s">
        <v>407</v>
      </c>
      <c r="F181">
        <v>0.5</v>
      </c>
      <c r="G181" s="393">
        <v>4.01</v>
      </c>
      <c r="H181" s="393">
        <v>3.69</v>
      </c>
      <c r="I181" s="393">
        <v>6.26</v>
      </c>
      <c r="J181" s="393">
        <v>5.13</v>
      </c>
      <c r="K181" s="393">
        <v>6.37</v>
      </c>
      <c r="L181" s="393">
        <v>5.27</v>
      </c>
      <c r="M181" s="393">
        <v>3.44</v>
      </c>
      <c r="N181" s="393">
        <v>4.72</v>
      </c>
      <c r="O181" s="393">
        <v>6.79</v>
      </c>
      <c r="P181" s="393">
        <v>6.31</v>
      </c>
      <c r="Q181" s="393">
        <v>4.5599999999999996</v>
      </c>
      <c r="R181" s="393">
        <v>5.42</v>
      </c>
      <c r="S181" s="393">
        <v>5.3</v>
      </c>
      <c r="T181" s="393">
        <v>5.43</v>
      </c>
      <c r="U181" s="393">
        <v>4.34</v>
      </c>
    </row>
    <row r="182" spans="1:36">
      <c r="A182">
        <v>14</v>
      </c>
      <c r="B182" t="s">
        <v>405</v>
      </c>
      <c r="C182" t="s">
        <v>451</v>
      </c>
      <c r="D182" t="s">
        <v>455</v>
      </c>
      <c r="E182" t="s">
        <v>407</v>
      </c>
      <c r="F182">
        <v>0.4</v>
      </c>
      <c r="G182" s="393">
        <v>5.32</v>
      </c>
      <c r="H182" s="393">
        <v>6.41</v>
      </c>
      <c r="I182" s="393">
        <v>5.74</v>
      </c>
      <c r="J182" s="393">
        <v>6.45</v>
      </c>
      <c r="K182" s="393">
        <v>5.48</v>
      </c>
      <c r="L182" s="393">
        <v>5.72</v>
      </c>
      <c r="M182" s="393">
        <v>5.19</v>
      </c>
      <c r="N182" s="393">
        <v>5.36</v>
      </c>
      <c r="O182" s="393">
        <v>5.31</v>
      </c>
      <c r="P182" s="393">
        <v>4.3899999999999997</v>
      </c>
      <c r="Q182" s="393">
        <v>4.9000000000000004</v>
      </c>
      <c r="R182" s="393">
        <v>3.71</v>
      </c>
      <c r="S182" s="393">
        <v>6.35</v>
      </c>
      <c r="T182" s="393">
        <v>4.21</v>
      </c>
      <c r="U182" s="393">
        <v>5.27</v>
      </c>
    </row>
    <row r="183" spans="1:36" s="408" customFormat="1">
      <c r="A183">
        <v>15</v>
      </c>
      <c r="B183" t="s">
        <v>405</v>
      </c>
      <c r="C183" t="s">
        <v>451</v>
      </c>
      <c r="D183" t="s">
        <v>455</v>
      </c>
      <c r="E183" t="s">
        <v>407</v>
      </c>
      <c r="F183">
        <v>0.4</v>
      </c>
      <c r="G183" s="393">
        <v>6.47</v>
      </c>
      <c r="H183" s="393">
        <v>5.42</v>
      </c>
      <c r="I183" s="393">
        <v>7.04</v>
      </c>
      <c r="J183" s="393">
        <v>5.57</v>
      </c>
      <c r="K183" s="393">
        <v>6.38</v>
      </c>
      <c r="L183" s="393">
        <v>6.52</v>
      </c>
      <c r="M183" s="393">
        <v>5.13</v>
      </c>
      <c r="N183" s="393">
        <v>5.12</v>
      </c>
      <c r="O183" s="393">
        <v>5.5</v>
      </c>
      <c r="P183" s="393">
        <v>5.14</v>
      </c>
      <c r="Q183" s="393">
        <v>5.13</v>
      </c>
      <c r="R183" s="393">
        <v>4.72</v>
      </c>
      <c r="S183" s="393">
        <v>6.7</v>
      </c>
      <c r="T183" s="393">
        <v>5.54</v>
      </c>
      <c r="U183" s="393">
        <v>6.75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408" customFormat="1">
      <c r="A184">
        <v>16</v>
      </c>
      <c r="B184" t="s">
        <v>405</v>
      </c>
      <c r="C184" t="s">
        <v>451</v>
      </c>
      <c r="D184" t="s">
        <v>455</v>
      </c>
      <c r="E184" t="s">
        <v>407</v>
      </c>
      <c r="F184">
        <v>0.4</v>
      </c>
      <c r="G184" s="393">
        <v>5.66</v>
      </c>
      <c r="H184" s="393">
        <v>4.8899999999999997</v>
      </c>
      <c r="I184" s="393">
        <v>6.85</v>
      </c>
      <c r="J184" s="393">
        <v>4.9800000000000004</v>
      </c>
      <c r="K184" s="393">
        <v>5.53</v>
      </c>
      <c r="L184" s="393">
        <v>5.67</v>
      </c>
      <c r="M184" s="393">
        <v>5.21</v>
      </c>
      <c r="N184" s="393">
        <v>4.04</v>
      </c>
      <c r="O184" s="393">
        <v>4.55</v>
      </c>
      <c r="P184" s="393">
        <v>6.88</v>
      </c>
      <c r="Q184" s="393">
        <v>6.58</v>
      </c>
      <c r="R184" s="393">
        <v>5.37</v>
      </c>
      <c r="S184" s="393">
        <v>7</v>
      </c>
      <c r="T184" s="393">
        <v>4.8</v>
      </c>
      <c r="U184" s="393">
        <v>4.2300000000000004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408" customFormat="1">
      <c r="A185">
        <v>17</v>
      </c>
      <c r="B185" t="s">
        <v>405</v>
      </c>
      <c r="C185" t="s">
        <v>451</v>
      </c>
      <c r="D185" t="s">
        <v>455</v>
      </c>
      <c r="E185" t="s">
        <v>407</v>
      </c>
      <c r="F185">
        <v>0.4</v>
      </c>
      <c r="G185" s="393">
        <v>4.3</v>
      </c>
      <c r="H185" s="393">
        <v>6.8</v>
      </c>
      <c r="I185" s="393">
        <v>5.23</v>
      </c>
      <c r="J185" s="393">
        <v>5.75</v>
      </c>
      <c r="K185" s="393">
        <v>4.5</v>
      </c>
      <c r="L185" s="393">
        <v>4.09</v>
      </c>
      <c r="M185" s="393">
        <v>5.08</v>
      </c>
      <c r="N185" s="393">
        <v>5.2</v>
      </c>
      <c r="O185" s="393">
        <v>4.42</v>
      </c>
      <c r="P185" s="393">
        <v>5.82</v>
      </c>
      <c r="Q185" s="393">
        <v>6.06</v>
      </c>
      <c r="R185" s="393">
        <v>5.76</v>
      </c>
      <c r="S185" s="393">
        <v>6.34</v>
      </c>
      <c r="T185" s="393">
        <v>4.3499999999999996</v>
      </c>
      <c r="U185" s="393">
        <v>5.01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408" customFormat="1">
      <c r="A186">
        <v>18</v>
      </c>
      <c r="B186" t="s">
        <v>405</v>
      </c>
      <c r="C186" t="s">
        <v>451</v>
      </c>
      <c r="D186" t="s">
        <v>455</v>
      </c>
      <c r="E186" t="s">
        <v>407</v>
      </c>
      <c r="F186">
        <v>0.4</v>
      </c>
      <c r="G186" s="393">
        <v>5.42</v>
      </c>
      <c r="H186" s="393">
        <v>4.08</v>
      </c>
      <c r="I186" s="393">
        <v>4.26</v>
      </c>
      <c r="J186" s="393">
        <v>5.99</v>
      </c>
      <c r="K186" s="393">
        <v>5.19</v>
      </c>
      <c r="L186" s="393">
        <v>6.95</v>
      </c>
      <c r="M186" s="393">
        <v>5.28</v>
      </c>
      <c r="N186" s="393">
        <v>6.95</v>
      </c>
      <c r="O186" s="393">
        <v>6.31</v>
      </c>
      <c r="P186" s="393">
        <v>5.0599999999999996</v>
      </c>
      <c r="Q186" s="393">
        <v>6.06</v>
      </c>
      <c r="R186" s="393">
        <v>4.3099999999999996</v>
      </c>
      <c r="S186" s="393">
        <v>5.0999999999999996</v>
      </c>
      <c r="T186" s="393">
        <v>6.37</v>
      </c>
      <c r="U186" s="393">
        <v>6.17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408" customFormat="1">
      <c r="A187">
        <v>19</v>
      </c>
      <c r="B187" t="s">
        <v>405</v>
      </c>
      <c r="C187" t="s">
        <v>451</v>
      </c>
      <c r="D187" t="s">
        <v>455</v>
      </c>
      <c r="E187" t="s">
        <v>406</v>
      </c>
      <c r="F187">
        <v>2.7</v>
      </c>
      <c r="G187" s="393">
        <v>17</v>
      </c>
      <c r="H187" s="393">
        <v>15.79</v>
      </c>
      <c r="I187" s="393">
        <v>11.55</v>
      </c>
      <c r="J187" s="393">
        <v>11.52</v>
      </c>
      <c r="K187" s="393">
        <v>10.54</v>
      </c>
      <c r="L187" s="393">
        <v>9.23</v>
      </c>
      <c r="M187" s="393">
        <v>9.61</v>
      </c>
      <c r="N187" s="393">
        <v>9.3800000000000008</v>
      </c>
      <c r="O187" s="393">
        <v>8.64</v>
      </c>
      <c r="P187" s="393">
        <v>10.130000000000001</v>
      </c>
      <c r="Q187" s="393">
        <v>7.75</v>
      </c>
      <c r="R187" s="393">
        <v>9.2200000000000006</v>
      </c>
      <c r="S187" s="393">
        <v>7.47</v>
      </c>
      <c r="T187" s="393">
        <v>7.75</v>
      </c>
      <c r="U187" s="393">
        <v>10.96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408" customFormat="1">
      <c r="A188">
        <v>20</v>
      </c>
      <c r="B188" t="s">
        <v>405</v>
      </c>
      <c r="C188" t="s">
        <v>451</v>
      </c>
      <c r="D188" t="s">
        <v>455</v>
      </c>
      <c r="E188" t="s">
        <v>406</v>
      </c>
      <c r="F188">
        <v>3.6</v>
      </c>
      <c r="G188" s="393">
        <v>13.45</v>
      </c>
      <c r="H188" s="393">
        <v>12.05</v>
      </c>
      <c r="I188" s="393">
        <v>9.06</v>
      </c>
      <c r="J188" s="393">
        <v>10.01</v>
      </c>
      <c r="K188" s="393">
        <v>8.2899999999999991</v>
      </c>
      <c r="L188" s="393">
        <v>9.91</v>
      </c>
      <c r="M188" s="393">
        <v>10.119999999999999</v>
      </c>
      <c r="N188" s="393">
        <v>9.1300000000000008</v>
      </c>
      <c r="O188" s="393">
        <v>11.34</v>
      </c>
      <c r="P188" s="393">
        <v>16.7</v>
      </c>
      <c r="Q188" s="393">
        <v>19.04</v>
      </c>
      <c r="R188" s="393">
        <v>10.59</v>
      </c>
      <c r="S188" s="393">
        <v>13.46</v>
      </c>
      <c r="T188" s="393">
        <v>11.89</v>
      </c>
      <c r="U188" s="393">
        <v>9.5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408" customFormat="1">
      <c r="A189">
        <v>21</v>
      </c>
      <c r="B189" t="s">
        <v>405</v>
      </c>
      <c r="C189" t="s">
        <v>451</v>
      </c>
      <c r="D189" t="s">
        <v>455</v>
      </c>
      <c r="E189" t="s">
        <v>406</v>
      </c>
      <c r="F189">
        <v>4.4000000000000004</v>
      </c>
      <c r="G189" s="393">
        <v>9.24</v>
      </c>
      <c r="H189" s="393">
        <v>8.75</v>
      </c>
      <c r="I189" s="393">
        <v>7.88</v>
      </c>
      <c r="J189" s="393">
        <v>15.09</v>
      </c>
      <c r="K189" s="393">
        <v>10.63</v>
      </c>
      <c r="L189" s="393">
        <v>13.92</v>
      </c>
      <c r="M189" s="393">
        <v>12.59</v>
      </c>
      <c r="N189" s="393">
        <v>9.5399999999999991</v>
      </c>
      <c r="O189" s="393">
        <v>9.19</v>
      </c>
      <c r="P189" s="393">
        <v>18.7</v>
      </c>
      <c r="Q189" s="393">
        <v>11.56</v>
      </c>
      <c r="R189" s="393">
        <v>16.559999999999999</v>
      </c>
      <c r="S189" s="393">
        <v>12.16</v>
      </c>
      <c r="T189" s="393">
        <v>15.75</v>
      </c>
      <c r="U189" s="393">
        <v>16.04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408" customFormat="1">
      <c r="A190">
        <v>22</v>
      </c>
      <c r="B190" t="s">
        <v>405</v>
      </c>
      <c r="C190" t="s">
        <v>451</v>
      </c>
      <c r="D190" t="s">
        <v>455</v>
      </c>
      <c r="E190" t="s">
        <v>406</v>
      </c>
      <c r="F190">
        <v>3.2</v>
      </c>
      <c r="G190" s="393">
        <v>9.7100000000000009</v>
      </c>
      <c r="H190" s="393">
        <v>10.16</v>
      </c>
      <c r="I190" s="393">
        <v>16.59</v>
      </c>
      <c r="J190" s="393">
        <v>16.04</v>
      </c>
      <c r="K190" s="393">
        <v>9.41</v>
      </c>
      <c r="L190" s="393">
        <v>8.4</v>
      </c>
      <c r="M190" s="393">
        <v>10.59</v>
      </c>
      <c r="N190" s="393">
        <v>8.7799999999999994</v>
      </c>
      <c r="O190" s="393">
        <v>7.45</v>
      </c>
      <c r="P190" s="393">
        <v>12.29</v>
      </c>
      <c r="Q190" s="393">
        <v>14.76</v>
      </c>
      <c r="R190" s="393">
        <v>11.45</v>
      </c>
      <c r="S190" s="393">
        <v>11.51</v>
      </c>
      <c r="T190" s="393">
        <v>10.1</v>
      </c>
      <c r="U190" s="393">
        <v>8.86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408" customFormat="1">
      <c r="A191">
        <v>23</v>
      </c>
      <c r="B191" t="s">
        <v>405</v>
      </c>
      <c r="C191" t="s">
        <v>451</v>
      </c>
      <c r="D191" t="s">
        <v>455</v>
      </c>
      <c r="E191" t="s">
        <v>406</v>
      </c>
      <c r="F191">
        <v>3.4</v>
      </c>
      <c r="G191" s="393">
        <v>7.31</v>
      </c>
      <c r="H191" s="393">
        <v>7.68</v>
      </c>
      <c r="I191" s="393">
        <v>11.32</v>
      </c>
      <c r="J191" s="393">
        <v>13.07</v>
      </c>
      <c r="K191" s="393">
        <v>11.91</v>
      </c>
      <c r="L191" s="393">
        <v>8.76</v>
      </c>
      <c r="M191" s="393">
        <v>7.48</v>
      </c>
      <c r="N191" s="393">
        <v>7.68</v>
      </c>
      <c r="O191" s="393">
        <v>12.07</v>
      </c>
      <c r="P191" s="393">
        <v>8.83</v>
      </c>
      <c r="Q191" s="393">
        <v>9.31</v>
      </c>
      <c r="R191" s="393">
        <v>12.53</v>
      </c>
      <c r="S191" s="393">
        <v>14.02</v>
      </c>
      <c r="T191" s="393">
        <v>11.44</v>
      </c>
      <c r="U191" s="393">
        <v>13.26</v>
      </c>
      <c r="V191" s="393">
        <v>8.0299999999999994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408" customFormat="1">
      <c r="A192">
        <v>24</v>
      </c>
      <c r="B192" t="s">
        <v>405</v>
      </c>
      <c r="C192" t="s">
        <v>451</v>
      </c>
      <c r="D192" t="s">
        <v>455</v>
      </c>
      <c r="E192" t="s">
        <v>406</v>
      </c>
      <c r="F192">
        <v>3.3</v>
      </c>
      <c r="G192" s="393">
        <v>10.51</v>
      </c>
      <c r="H192" s="393">
        <v>8.5500000000000007</v>
      </c>
      <c r="I192" s="393">
        <v>8.94</v>
      </c>
      <c r="J192" s="393">
        <v>8.5299999999999994</v>
      </c>
      <c r="K192" s="393">
        <v>17.93</v>
      </c>
      <c r="L192" s="393">
        <v>10.49</v>
      </c>
      <c r="M192" s="393">
        <v>7.26</v>
      </c>
      <c r="N192" s="393">
        <v>11.36</v>
      </c>
      <c r="O192" s="393">
        <v>8.16</v>
      </c>
      <c r="P192" s="393">
        <v>12.51</v>
      </c>
      <c r="Q192" s="393">
        <v>9.07</v>
      </c>
      <c r="R192" s="393">
        <v>8.74</v>
      </c>
      <c r="S192" s="393">
        <v>9.83</v>
      </c>
      <c r="T192" s="393">
        <v>12.04</v>
      </c>
      <c r="U192" s="393">
        <v>12.11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408" customFormat="1">
      <c r="A193">
        <v>25</v>
      </c>
      <c r="B193" t="s">
        <v>405</v>
      </c>
      <c r="C193" t="s">
        <v>451</v>
      </c>
      <c r="D193" t="s">
        <v>455</v>
      </c>
      <c r="E193" t="s">
        <v>407</v>
      </c>
      <c r="F193">
        <v>0.4</v>
      </c>
      <c r="G193" s="393">
        <v>6.37</v>
      </c>
      <c r="H193" s="393">
        <v>5.47</v>
      </c>
      <c r="I193" s="393">
        <v>7.14</v>
      </c>
      <c r="J193" s="393">
        <v>6.04</v>
      </c>
      <c r="K193" s="393">
        <v>4.54</v>
      </c>
      <c r="L193" s="393">
        <v>4.2</v>
      </c>
      <c r="M193" s="393">
        <v>5.13</v>
      </c>
      <c r="N193" s="393">
        <v>5.44</v>
      </c>
      <c r="O193" s="393">
        <v>4.8499999999999996</v>
      </c>
      <c r="P193" s="393">
        <v>4.49</v>
      </c>
      <c r="Q193" s="393">
        <v>4.1900000000000004</v>
      </c>
      <c r="R193" s="393">
        <v>4.6399999999999997</v>
      </c>
      <c r="S193" s="393">
        <v>6.88</v>
      </c>
      <c r="T193" s="393">
        <v>6.03</v>
      </c>
      <c r="U193" s="393">
        <v>5.68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408" customFormat="1">
      <c r="A194">
        <v>26</v>
      </c>
      <c r="B194" t="s">
        <v>405</v>
      </c>
      <c r="C194" t="s">
        <v>451</v>
      </c>
      <c r="D194" t="s">
        <v>455</v>
      </c>
      <c r="E194" t="s">
        <v>407</v>
      </c>
      <c r="F194">
        <v>0.4</v>
      </c>
      <c r="G194" s="393">
        <v>5.96</v>
      </c>
      <c r="H194" s="393">
        <v>5.0599999999999996</v>
      </c>
      <c r="I194" s="393">
        <v>5.86</v>
      </c>
      <c r="J194" s="393">
        <v>7.13</v>
      </c>
      <c r="K194" s="393">
        <v>6.57</v>
      </c>
      <c r="L194" s="393">
        <v>5.9</v>
      </c>
      <c r="M194" s="393">
        <v>5.34</v>
      </c>
      <c r="N194" s="393">
        <v>4.87</v>
      </c>
      <c r="O194" s="393">
        <v>6.24</v>
      </c>
      <c r="P194" s="393">
        <v>4.9000000000000004</v>
      </c>
      <c r="Q194" s="393">
        <v>6.24</v>
      </c>
      <c r="R194" s="393">
        <v>5.1100000000000003</v>
      </c>
      <c r="S194" s="393">
        <v>5.36</v>
      </c>
      <c r="T194" s="393">
        <v>4.7</v>
      </c>
      <c r="U194" s="393">
        <v>5.73</v>
      </c>
      <c r="V194" s="393">
        <v>5.4</v>
      </c>
      <c r="W194" s="393">
        <v>6.35</v>
      </c>
      <c r="X194" s="393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408" customFormat="1">
      <c r="A195">
        <v>27</v>
      </c>
      <c r="B195" t="s">
        <v>405</v>
      </c>
      <c r="C195" t="s">
        <v>451</v>
      </c>
      <c r="D195" t="s">
        <v>455</v>
      </c>
      <c r="E195" t="s">
        <v>407</v>
      </c>
      <c r="F195">
        <v>0.4</v>
      </c>
      <c r="G195" s="393">
        <v>6.21</v>
      </c>
      <c r="H195" s="393">
        <v>5.4</v>
      </c>
      <c r="I195" s="393">
        <v>5.38</v>
      </c>
      <c r="J195" s="393">
        <v>5.23</v>
      </c>
      <c r="K195" s="393">
        <v>4.92</v>
      </c>
      <c r="L195" s="393">
        <v>5.43</v>
      </c>
      <c r="M195" s="393">
        <v>5.54</v>
      </c>
      <c r="N195" s="393">
        <v>5.4</v>
      </c>
      <c r="O195" s="393">
        <v>6.63</v>
      </c>
      <c r="P195" s="393">
        <v>6.34</v>
      </c>
      <c r="Q195" s="393">
        <v>5.83</v>
      </c>
      <c r="R195" s="393">
        <v>5.57</v>
      </c>
      <c r="S195" s="393">
        <v>4.2699999999999996</v>
      </c>
      <c r="T195" s="393">
        <v>4.3</v>
      </c>
      <c r="U195" s="393">
        <v>5.48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408" customFormat="1">
      <c r="A196">
        <v>28</v>
      </c>
      <c r="B196" t="s">
        <v>405</v>
      </c>
      <c r="C196" t="s">
        <v>451</v>
      </c>
      <c r="D196" t="s">
        <v>455</v>
      </c>
      <c r="E196" t="s">
        <v>407</v>
      </c>
      <c r="F196">
        <v>0.6</v>
      </c>
      <c r="G196" s="393">
        <v>6.26</v>
      </c>
      <c r="H196" s="393">
        <v>6.34</v>
      </c>
      <c r="I196" s="393">
        <v>6.3</v>
      </c>
      <c r="J196" s="393">
        <v>6.92</v>
      </c>
      <c r="K196" s="393">
        <v>6.57</v>
      </c>
      <c r="L196" s="393">
        <v>6.86</v>
      </c>
      <c r="M196" s="393">
        <v>5.7</v>
      </c>
      <c r="N196" s="393">
        <v>5.57</v>
      </c>
      <c r="O196" s="393">
        <v>5.74</v>
      </c>
      <c r="P196" s="393">
        <v>6.33</v>
      </c>
      <c r="Q196" s="393">
        <v>6.06</v>
      </c>
      <c r="R196" s="393">
        <v>7.04</v>
      </c>
      <c r="S196" s="393">
        <v>5.73</v>
      </c>
      <c r="T196" s="393">
        <v>5.98</v>
      </c>
      <c r="U196" s="393">
        <v>6.45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 s="152"/>
      <c r="AI196"/>
      <c r="AJ196"/>
    </row>
    <row r="197" spans="1:36" s="408" customFormat="1">
      <c r="A197">
        <v>29</v>
      </c>
      <c r="B197" t="s">
        <v>405</v>
      </c>
      <c r="C197" t="s">
        <v>451</v>
      </c>
      <c r="D197" t="s">
        <v>455</v>
      </c>
      <c r="E197" t="s">
        <v>407</v>
      </c>
      <c r="F197">
        <v>0.5</v>
      </c>
      <c r="G197" s="393">
        <v>6.58</v>
      </c>
      <c r="H197" s="393">
        <v>6.11</v>
      </c>
      <c r="I197" s="393">
        <v>5.95</v>
      </c>
      <c r="J197" s="393">
        <v>5.38</v>
      </c>
      <c r="K197" s="393">
        <v>7.12</v>
      </c>
      <c r="L197" s="393">
        <v>5.3</v>
      </c>
      <c r="M197" s="393">
        <v>6.71</v>
      </c>
      <c r="N197" s="393">
        <v>5.6</v>
      </c>
      <c r="O197" s="393">
        <v>5.2</v>
      </c>
      <c r="P197" s="393">
        <v>6.57</v>
      </c>
      <c r="Q197" s="393">
        <v>4.91</v>
      </c>
      <c r="R197" s="393">
        <v>4.74</v>
      </c>
      <c r="S197" s="393">
        <v>5.93</v>
      </c>
      <c r="T197" s="393">
        <v>5.23</v>
      </c>
      <c r="U197" s="393">
        <v>5.33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408" customFormat="1">
      <c r="A198">
        <v>30</v>
      </c>
      <c r="B198" t="s">
        <v>405</v>
      </c>
      <c r="C198" t="s">
        <v>451</v>
      </c>
      <c r="D198" t="s">
        <v>455</v>
      </c>
      <c r="E198" t="s">
        <v>407</v>
      </c>
      <c r="F198">
        <v>0.7</v>
      </c>
      <c r="G198">
        <v>7.03</v>
      </c>
      <c r="H198" s="393">
        <v>5.26</v>
      </c>
      <c r="I198" s="393">
        <v>6.02</v>
      </c>
      <c r="J198" s="393">
        <v>6.14</v>
      </c>
      <c r="K198" s="393">
        <v>6.3</v>
      </c>
      <c r="L198" s="393">
        <v>6.97</v>
      </c>
      <c r="M198" s="393">
        <v>5.78</v>
      </c>
      <c r="N198" s="393">
        <v>6.55</v>
      </c>
      <c r="O198" s="393">
        <v>5.21</v>
      </c>
      <c r="P198" s="393">
        <v>6.39</v>
      </c>
      <c r="Q198" s="393">
        <v>6.67</v>
      </c>
      <c r="R198" s="393">
        <v>6.72</v>
      </c>
      <c r="S198" s="393">
        <v>5.82</v>
      </c>
      <c r="T198" s="393">
        <v>5.62</v>
      </c>
      <c r="U198" s="393">
        <v>6.89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 s="152"/>
      <c r="AJ198"/>
    </row>
    <row r="199" spans="1:36" s="408" customFormat="1">
      <c r="A199">
        <v>31</v>
      </c>
      <c r="B199" t="s">
        <v>405</v>
      </c>
      <c r="C199" t="s">
        <v>451</v>
      </c>
      <c r="D199" t="s">
        <v>455</v>
      </c>
      <c r="E199" t="s">
        <v>406</v>
      </c>
      <c r="F199">
        <v>3.7</v>
      </c>
      <c r="G199" s="393">
        <v>14.26</v>
      </c>
      <c r="H199" s="393">
        <v>13.18</v>
      </c>
      <c r="I199" s="393">
        <v>15.07</v>
      </c>
      <c r="J199" s="393">
        <v>12.68</v>
      </c>
      <c r="K199" s="393">
        <v>9.5</v>
      </c>
      <c r="L199" s="393">
        <v>9.08</v>
      </c>
      <c r="M199" s="393">
        <v>10.8</v>
      </c>
      <c r="N199" s="393">
        <v>7.35</v>
      </c>
      <c r="O199" s="393">
        <v>11.54</v>
      </c>
      <c r="P199" s="393">
        <v>10.199999999999999</v>
      </c>
      <c r="Q199" s="393">
        <v>8.65</v>
      </c>
      <c r="R199" s="393">
        <v>11.27</v>
      </c>
      <c r="S199" s="393">
        <v>16.059999999999999</v>
      </c>
      <c r="T199" s="393">
        <v>14.96</v>
      </c>
      <c r="U199" s="393">
        <v>10.79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408" customFormat="1">
      <c r="A200">
        <v>32</v>
      </c>
      <c r="B200" t="s">
        <v>405</v>
      </c>
      <c r="C200" t="s">
        <v>451</v>
      </c>
      <c r="D200" t="s">
        <v>455</v>
      </c>
      <c r="E200" t="s">
        <v>406</v>
      </c>
      <c r="F200">
        <v>2.7</v>
      </c>
      <c r="G200" s="393">
        <v>8.58</v>
      </c>
      <c r="H200" s="393">
        <v>9.5399999999999991</v>
      </c>
      <c r="I200" s="393">
        <v>14</v>
      </c>
      <c r="J200" s="393">
        <v>9.3699999999999992</v>
      </c>
      <c r="K200" s="393">
        <v>7.49</v>
      </c>
      <c r="L200" s="393">
        <v>8.5</v>
      </c>
      <c r="M200" s="393">
        <v>10.1</v>
      </c>
      <c r="N200" s="393">
        <v>7.49</v>
      </c>
      <c r="O200" s="393">
        <v>16.690000000000001</v>
      </c>
      <c r="P200" s="393">
        <v>7.27</v>
      </c>
      <c r="Q200" s="393">
        <v>12.7</v>
      </c>
      <c r="R200" s="393">
        <v>7.54</v>
      </c>
      <c r="S200" s="393">
        <v>9.68</v>
      </c>
      <c r="T200" s="393">
        <v>15.98</v>
      </c>
      <c r="U200" s="393">
        <v>10.28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408" customFormat="1">
      <c r="A201">
        <v>33</v>
      </c>
      <c r="B201" t="s">
        <v>405</v>
      </c>
      <c r="C201" t="s">
        <v>451</v>
      </c>
      <c r="D201" t="s">
        <v>455</v>
      </c>
      <c r="E201" t="s">
        <v>406</v>
      </c>
      <c r="F201">
        <v>3</v>
      </c>
      <c r="G201" s="393">
        <v>10.14</v>
      </c>
      <c r="H201" s="393">
        <v>9.77</v>
      </c>
      <c r="I201" s="393">
        <v>11.32</v>
      </c>
      <c r="J201" s="393">
        <v>10.69</v>
      </c>
      <c r="K201" s="393">
        <v>8.99</v>
      </c>
      <c r="L201" s="393">
        <v>18.62</v>
      </c>
      <c r="M201" s="393">
        <v>7.39</v>
      </c>
      <c r="N201" s="393">
        <v>13.92</v>
      </c>
      <c r="O201" s="393">
        <v>11.53</v>
      </c>
      <c r="P201" s="393">
        <v>11.27</v>
      </c>
      <c r="Q201" s="393">
        <v>9.9</v>
      </c>
      <c r="R201" s="393">
        <v>7.96</v>
      </c>
      <c r="S201" s="393">
        <v>9.07</v>
      </c>
      <c r="T201" s="393">
        <v>8.81</v>
      </c>
      <c r="U201" s="393">
        <v>9.8000000000000007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408" customFormat="1">
      <c r="A202">
        <v>34</v>
      </c>
      <c r="B202" t="s">
        <v>405</v>
      </c>
      <c r="C202" t="s">
        <v>451</v>
      </c>
      <c r="D202" t="s">
        <v>455</v>
      </c>
      <c r="E202" t="s">
        <v>406</v>
      </c>
      <c r="F202">
        <v>3.9</v>
      </c>
      <c r="G202" s="393">
        <v>7.84</v>
      </c>
      <c r="H202" s="393">
        <v>7.44</v>
      </c>
      <c r="I202" s="393">
        <v>18.14</v>
      </c>
      <c r="J202" s="393">
        <v>15.06</v>
      </c>
      <c r="K202" s="393">
        <v>11.99</v>
      </c>
      <c r="L202" s="393">
        <v>11.62</v>
      </c>
      <c r="M202" s="393">
        <v>16.66</v>
      </c>
      <c r="N202" s="393">
        <v>9.16</v>
      </c>
      <c r="O202" s="393">
        <v>10.85</v>
      </c>
      <c r="P202" s="393">
        <v>14.88</v>
      </c>
      <c r="Q202" s="393">
        <v>13.85</v>
      </c>
      <c r="R202" s="393">
        <v>8.41</v>
      </c>
      <c r="S202" s="393">
        <v>14.12</v>
      </c>
      <c r="T202" s="393">
        <v>11.54</v>
      </c>
      <c r="U202" s="393">
        <v>9.5399999999999991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408" customFormat="1">
      <c r="A203">
        <v>35</v>
      </c>
      <c r="B203" t="s">
        <v>405</v>
      </c>
      <c r="C203" t="s">
        <v>451</v>
      </c>
      <c r="D203" t="s">
        <v>455</v>
      </c>
      <c r="E203" t="s">
        <v>406</v>
      </c>
      <c r="F203">
        <v>5.2</v>
      </c>
      <c r="G203" s="393">
        <v>16.03</v>
      </c>
      <c r="H203" s="393">
        <v>15.3</v>
      </c>
      <c r="I203" s="393">
        <v>10.61</v>
      </c>
      <c r="J203" s="393">
        <v>10.039999999999999</v>
      </c>
      <c r="K203" s="393">
        <v>8.83</v>
      </c>
      <c r="L203" s="393">
        <v>8.36</v>
      </c>
      <c r="M203" s="393">
        <v>12.48</v>
      </c>
      <c r="N203" s="393">
        <v>16.64</v>
      </c>
      <c r="O203" s="393">
        <v>18.41</v>
      </c>
      <c r="P203" s="393">
        <v>16.47</v>
      </c>
      <c r="Q203" s="393">
        <v>13</v>
      </c>
      <c r="R203" s="393">
        <v>12.74</v>
      </c>
      <c r="S203" s="393">
        <v>15.71</v>
      </c>
      <c r="T203" s="393">
        <v>10.84</v>
      </c>
      <c r="U203" s="393">
        <v>9.7200000000000006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408" customFormat="1">
      <c r="A204">
        <v>36</v>
      </c>
      <c r="B204" t="s">
        <v>405</v>
      </c>
      <c r="C204" t="s">
        <v>451</v>
      </c>
      <c r="D204" t="s">
        <v>455</v>
      </c>
      <c r="E204" t="s">
        <v>406</v>
      </c>
      <c r="F204">
        <v>2.4</v>
      </c>
      <c r="G204" s="393">
        <v>10.9</v>
      </c>
      <c r="H204" s="393">
        <v>14.33</v>
      </c>
      <c r="I204" s="393">
        <v>14.77</v>
      </c>
      <c r="J204" s="393">
        <v>9.85</v>
      </c>
      <c r="K204" s="393">
        <v>10.26</v>
      </c>
      <c r="L204" s="393">
        <v>11.93</v>
      </c>
      <c r="M204" s="393">
        <v>7.24</v>
      </c>
      <c r="N204" s="393">
        <v>7.66</v>
      </c>
      <c r="O204" s="393">
        <v>10.210000000000001</v>
      </c>
      <c r="P204" s="393">
        <v>8.3000000000000007</v>
      </c>
      <c r="Q204" s="393">
        <v>7.7</v>
      </c>
      <c r="R204" s="393">
        <v>9.17</v>
      </c>
      <c r="S204" s="393">
        <v>11.11</v>
      </c>
      <c r="T204" s="393">
        <v>12.08</v>
      </c>
      <c r="U204" s="393">
        <v>11.45</v>
      </c>
      <c r="V204" s="152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408" customFormat="1">
      <c r="A205" t="s">
        <v>461</v>
      </c>
      <c r="B205" t="s">
        <v>463</v>
      </c>
      <c r="C205" t="s">
        <v>453</v>
      </c>
      <c r="D205" t="s">
        <v>468</v>
      </c>
      <c r="E205" t="s">
        <v>461</v>
      </c>
      <c r="F205" t="s">
        <v>461</v>
      </c>
      <c r="G205">
        <v>19.91</v>
      </c>
      <c r="H205">
        <v>15.73</v>
      </c>
      <c r="I205">
        <v>19.86</v>
      </c>
      <c r="J205">
        <v>9.8699999999999992</v>
      </c>
      <c r="K205">
        <v>19.649999999999999</v>
      </c>
      <c r="L205">
        <v>15.89</v>
      </c>
      <c r="M205">
        <v>16.809999999999999</v>
      </c>
      <c r="N205">
        <v>14.33</v>
      </c>
      <c r="O205">
        <v>16.399999999999999</v>
      </c>
      <c r="P205">
        <v>11.62</v>
      </c>
      <c r="Q205">
        <v>7.94</v>
      </c>
      <c r="R205">
        <v>11.02</v>
      </c>
      <c r="S205">
        <v>13.24</v>
      </c>
      <c r="T205">
        <v>12.59</v>
      </c>
      <c r="U205">
        <v>14.01</v>
      </c>
      <c r="V205">
        <v>11.83</v>
      </c>
      <c r="W205">
        <v>11.08</v>
      </c>
      <c r="X205">
        <v>9.1199999999999992</v>
      </c>
      <c r="Y205">
        <v>12.36</v>
      </c>
      <c r="Z205">
        <v>13.82</v>
      </c>
      <c r="AA205"/>
      <c r="AB205"/>
      <c r="AC205"/>
      <c r="AD205"/>
      <c r="AE205"/>
      <c r="AF205"/>
      <c r="AG205"/>
      <c r="AH205"/>
      <c r="AI205"/>
      <c r="AJ205"/>
    </row>
    <row r="206" spans="1:36" s="408" customFormat="1">
      <c r="A206" t="s">
        <v>461</v>
      </c>
      <c r="B206" t="s">
        <v>463</v>
      </c>
      <c r="C206" t="s">
        <v>453</v>
      </c>
      <c r="D206" t="s">
        <v>468</v>
      </c>
      <c r="E206" t="s">
        <v>461</v>
      </c>
      <c r="F206" t="s">
        <v>461</v>
      </c>
      <c r="G206">
        <v>13.32</v>
      </c>
      <c r="H206">
        <v>13.85</v>
      </c>
      <c r="I206">
        <v>11.89</v>
      </c>
      <c r="J206">
        <v>10.69</v>
      </c>
      <c r="K206">
        <v>8.4499999999999993</v>
      </c>
      <c r="L206">
        <v>11.3</v>
      </c>
      <c r="M206">
        <v>11.01</v>
      </c>
      <c r="N206">
        <v>5.05</v>
      </c>
      <c r="O206">
        <v>6.12</v>
      </c>
      <c r="P206">
        <v>7.64</v>
      </c>
      <c r="Q206">
        <v>11.75</v>
      </c>
      <c r="R206">
        <v>10.17</v>
      </c>
      <c r="S206">
        <v>8.68</v>
      </c>
      <c r="T206">
        <v>8</v>
      </c>
      <c r="U206">
        <v>9.4499999999999993</v>
      </c>
      <c r="V206">
        <v>9.75</v>
      </c>
      <c r="W206">
        <v>8.49</v>
      </c>
      <c r="X206">
        <v>8.83</v>
      </c>
      <c r="Y206">
        <v>8.61</v>
      </c>
      <c r="Z206">
        <v>8.93</v>
      </c>
      <c r="AA206"/>
      <c r="AB206"/>
      <c r="AC206"/>
      <c r="AD206"/>
      <c r="AE206"/>
      <c r="AF206"/>
      <c r="AG206"/>
      <c r="AH206"/>
      <c r="AI206"/>
      <c r="AJ206"/>
    </row>
    <row r="207" spans="1:36" s="408" customFormat="1">
      <c r="A207" t="s">
        <v>461</v>
      </c>
      <c r="B207" t="s">
        <v>463</v>
      </c>
      <c r="C207" t="s">
        <v>453</v>
      </c>
      <c r="D207" t="s">
        <v>468</v>
      </c>
      <c r="E207" t="s">
        <v>461</v>
      </c>
      <c r="F207" t="s">
        <v>461</v>
      </c>
      <c r="G207">
        <v>6.53</v>
      </c>
      <c r="H207">
        <v>5.08</v>
      </c>
      <c r="I207">
        <v>7.68</v>
      </c>
      <c r="J207">
        <v>5.56</v>
      </c>
      <c r="K207">
        <v>5.55</v>
      </c>
      <c r="L207">
        <v>9.15</v>
      </c>
      <c r="M207">
        <v>9.14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408" customFormat="1">
      <c r="A208" t="s">
        <v>461</v>
      </c>
      <c r="B208" t="s">
        <v>464</v>
      </c>
      <c r="C208" t="s">
        <v>453</v>
      </c>
      <c r="D208" t="s">
        <v>467</v>
      </c>
      <c r="E208" t="s">
        <v>461</v>
      </c>
      <c r="F208" t="s">
        <v>461</v>
      </c>
      <c r="G208">
        <v>16.57</v>
      </c>
      <c r="H208">
        <v>17.22</v>
      </c>
      <c r="I208">
        <v>16.54</v>
      </c>
      <c r="J208">
        <v>15.33</v>
      </c>
      <c r="K208">
        <v>2.5499999999999998</v>
      </c>
      <c r="L208">
        <v>14.46</v>
      </c>
      <c r="M208">
        <v>13.49</v>
      </c>
      <c r="N208">
        <v>21.56</v>
      </c>
      <c r="O208">
        <v>13.18</v>
      </c>
      <c r="P208">
        <v>18.850000000000001</v>
      </c>
      <c r="Q208">
        <v>11.26</v>
      </c>
      <c r="R208">
        <v>13.27</v>
      </c>
      <c r="S208">
        <v>10.4</v>
      </c>
      <c r="T208">
        <v>8.9600000000000009</v>
      </c>
      <c r="U208">
        <v>9.94</v>
      </c>
      <c r="V208">
        <v>11.84</v>
      </c>
      <c r="W208">
        <v>14.51</v>
      </c>
      <c r="X208">
        <v>11.34</v>
      </c>
      <c r="Y208">
        <v>13.54</v>
      </c>
      <c r="Z208">
        <v>10.85</v>
      </c>
      <c r="AA208"/>
      <c r="AB208"/>
      <c r="AC208"/>
      <c r="AD208"/>
      <c r="AE208"/>
      <c r="AF208"/>
      <c r="AG208"/>
      <c r="AH208"/>
      <c r="AI208"/>
      <c r="AJ208"/>
    </row>
    <row r="209" spans="1:36" s="408" customFormat="1">
      <c r="A209" t="s">
        <v>461</v>
      </c>
      <c r="B209" t="s">
        <v>464</v>
      </c>
      <c r="C209" t="s">
        <v>453</v>
      </c>
      <c r="D209" t="s">
        <v>467</v>
      </c>
      <c r="E209" t="s">
        <v>461</v>
      </c>
      <c r="F209" t="s">
        <v>461</v>
      </c>
      <c r="G209">
        <v>9.16</v>
      </c>
      <c r="H209">
        <v>15.72</v>
      </c>
      <c r="I209">
        <v>10.27</v>
      </c>
      <c r="J209">
        <v>7.6</v>
      </c>
      <c r="K209">
        <v>7.36</v>
      </c>
      <c r="L209">
        <v>7.69</v>
      </c>
      <c r="M209">
        <v>6.43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408" customFormat="1">
      <c r="A210"/>
      <c r="B210" t="s">
        <v>445</v>
      </c>
      <c r="C210" t="s">
        <v>453</v>
      </c>
      <c r="D210" t="s">
        <v>454</v>
      </c>
      <c r="E210" s="405" t="s">
        <v>403</v>
      </c>
      <c r="F210" s="406"/>
      <c r="G210" s="405">
        <v>11.96</v>
      </c>
      <c r="H210">
        <v>14.43</v>
      </c>
      <c r="I210">
        <v>15.52</v>
      </c>
      <c r="J210">
        <v>9.19</v>
      </c>
      <c r="K210">
        <v>7.97</v>
      </c>
      <c r="L210">
        <v>12.62</v>
      </c>
      <c r="M210">
        <v>7.1</v>
      </c>
      <c r="N210">
        <v>20.13</v>
      </c>
      <c r="O210">
        <v>12.27</v>
      </c>
      <c r="P210">
        <v>14.58</v>
      </c>
      <c r="Q210">
        <v>11.84</v>
      </c>
      <c r="R210">
        <v>9.14</v>
      </c>
      <c r="S210">
        <v>15.22</v>
      </c>
      <c r="T210">
        <v>5.4</v>
      </c>
      <c r="U210">
        <v>11.14</v>
      </c>
      <c r="V210">
        <v>7.35</v>
      </c>
      <c r="W210">
        <v>15.85</v>
      </c>
      <c r="X210">
        <v>11.62</v>
      </c>
      <c r="Y210">
        <v>9.11</v>
      </c>
      <c r="Z210">
        <v>11.17</v>
      </c>
      <c r="AA210">
        <v>11.12</v>
      </c>
      <c r="AB210">
        <v>11</v>
      </c>
      <c r="AC210">
        <v>11.97</v>
      </c>
      <c r="AD210">
        <v>6.36</v>
      </c>
      <c r="AE210">
        <v>10.44</v>
      </c>
      <c r="AF210"/>
      <c r="AG210"/>
      <c r="AH210"/>
      <c r="AI210"/>
      <c r="AJ210"/>
    </row>
    <row r="211" spans="1:36" s="408" customFormat="1">
      <c r="A211">
        <v>97</v>
      </c>
      <c r="B211" t="s">
        <v>445</v>
      </c>
      <c r="C211" t="s">
        <v>453</v>
      </c>
      <c r="D211" t="s">
        <v>454</v>
      </c>
      <c r="E211" s="405" t="s">
        <v>407</v>
      </c>
      <c r="F211">
        <v>0.6</v>
      </c>
      <c r="G211" s="405">
        <v>10.210000000000001</v>
      </c>
      <c r="H211">
        <v>10.18</v>
      </c>
      <c r="I211">
        <v>9.0500000000000007</v>
      </c>
      <c r="J211">
        <v>10.86</v>
      </c>
      <c r="K211">
        <v>6.44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408" customFormat="1">
      <c r="A212">
        <v>98</v>
      </c>
      <c r="B212" t="s">
        <v>445</v>
      </c>
      <c r="C212" t="s">
        <v>453</v>
      </c>
      <c r="D212" t="s">
        <v>454</v>
      </c>
      <c r="E212" s="405" t="s">
        <v>407</v>
      </c>
      <c r="F212">
        <v>0.5</v>
      </c>
      <c r="G212" s="405">
        <v>8.3699999999999992</v>
      </c>
      <c r="H212">
        <v>7.51</v>
      </c>
      <c r="I212">
        <v>10.02</v>
      </c>
      <c r="J212">
        <v>5.43</v>
      </c>
      <c r="K212">
        <v>11.18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408" customFormat="1">
      <c r="A213">
        <v>99</v>
      </c>
      <c r="B213" t="s">
        <v>445</v>
      </c>
      <c r="C213" t="s">
        <v>453</v>
      </c>
      <c r="D213" t="s">
        <v>454</v>
      </c>
      <c r="E213" s="405" t="s">
        <v>407</v>
      </c>
      <c r="F213">
        <v>0.7</v>
      </c>
      <c r="G213" s="405">
        <v>7.76</v>
      </c>
      <c r="H213">
        <v>11.61</v>
      </c>
      <c r="I213">
        <v>9.9600000000000009</v>
      </c>
      <c r="J213">
        <v>10.16</v>
      </c>
      <c r="K213">
        <v>6.01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408" customFormat="1">
      <c r="A214">
        <v>100</v>
      </c>
      <c r="B214" t="s">
        <v>445</v>
      </c>
      <c r="C214" t="s">
        <v>453</v>
      </c>
      <c r="D214" t="s">
        <v>454</v>
      </c>
      <c r="E214" s="405" t="s">
        <v>407</v>
      </c>
      <c r="F214">
        <v>0.6</v>
      </c>
      <c r="G214" s="405">
        <v>7.49</v>
      </c>
      <c r="H214">
        <v>7.27</v>
      </c>
      <c r="I214">
        <v>10.97</v>
      </c>
      <c r="J214">
        <v>9.6300000000000008</v>
      </c>
      <c r="K214">
        <v>10.3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408" customFormat="1">
      <c r="A215">
        <v>101</v>
      </c>
      <c r="B215" t="s">
        <v>445</v>
      </c>
      <c r="C215" t="s">
        <v>453</v>
      </c>
      <c r="D215" t="s">
        <v>454</v>
      </c>
      <c r="E215" s="405" t="s">
        <v>407</v>
      </c>
      <c r="F215">
        <v>0.5</v>
      </c>
      <c r="G215" s="405">
        <v>8.7100000000000009</v>
      </c>
      <c r="H215">
        <v>9.08</v>
      </c>
      <c r="I215">
        <v>8.7799999999999994</v>
      </c>
      <c r="J215">
        <v>10.97</v>
      </c>
      <c r="K215">
        <v>9.57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408" customFormat="1">
      <c r="A216">
        <v>102</v>
      </c>
      <c r="B216" t="s">
        <v>445</v>
      </c>
      <c r="C216" t="s">
        <v>453</v>
      </c>
      <c r="D216" t="s">
        <v>454</v>
      </c>
      <c r="E216" s="405" t="s">
        <v>407</v>
      </c>
      <c r="F216">
        <v>0.4</v>
      </c>
      <c r="G216" s="405">
        <v>7.56</v>
      </c>
      <c r="H216">
        <v>7.52</v>
      </c>
      <c r="I216">
        <v>10.09</v>
      </c>
      <c r="J216">
        <v>5.93</v>
      </c>
      <c r="K216">
        <v>8.6999999999999993</v>
      </c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408" customFormat="1">
      <c r="A217">
        <v>103</v>
      </c>
      <c r="B217" t="s">
        <v>445</v>
      </c>
      <c r="C217" t="s">
        <v>453</v>
      </c>
      <c r="D217" t="s">
        <v>454</v>
      </c>
      <c r="E217" s="405" t="s">
        <v>407</v>
      </c>
      <c r="F217">
        <v>0.4</v>
      </c>
      <c r="G217" s="405">
        <v>8.8800000000000008</v>
      </c>
      <c r="H217">
        <v>9.0500000000000007</v>
      </c>
      <c r="I217">
        <v>10.56</v>
      </c>
      <c r="J217">
        <v>7.12</v>
      </c>
      <c r="K217">
        <v>6.28</v>
      </c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408" customFormat="1">
      <c r="A218">
        <v>104</v>
      </c>
      <c r="B218" t="s">
        <v>445</v>
      </c>
      <c r="C218" t="s">
        <v>453</v>
      </c>
      <c r="D218" t="s">
        <v>454</v>
      </c>
      <c r="E218" s="405" t="s">
        <v>407</v>
      </c>
      <c r="F218">
        <v>0.7</v>
      </c>
      <c r="G218" s="405">
        <v>11.27</v>
      </c>
      <c r="H218">
        <v>11.24</v>
      </c>
      <c r="I218">
        <v>7.94</v>
      </c>
      <c r="J218">
        <v>9.2899999999999991</v>
      </c>
      <c r="K218">
        <v>9.14</v>
      </c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408" customFormat="1">
      <c r="A219">
        <v>105</v>
      </c>
      <c r="B219" t="s">
        <v>445</v>
      </c>
      <c r="C219" t="s">
        <v>453</v>
      </c>
      <c r="D219" t="s">
        <v>454</v>
      </c>
      <c r="E219" s="405" t="s">
        <v>407</v>
      </c>
      <c r="F219">
        <v>0.5</v>
      </c>
      <c r="G219" s="405">
        <v>11.21</v>
      </c>
      <c r="H219">
        <v>10.14</v>
      </c>
      <c r="I219">
        <v>4.05</v>
      </c>
      <c r="J219">
        <v>10.26</v>
      </c>
      <c r="K219">
        <v>7.99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408" customFormat="1">
      <c r="A220">
        <v>106</v>
      </c>
      <c r="B220" t="s">
        <v>445</v>
      </c>
      <c r="C220" t="s">
        <v>453</v>
      </c>
      <c r="D220" t="s">
        <v>454</v>
      </c>
      <c r="E220" s="405" t="s">
        <v>407</v>
      </c>
      <c r="F220">
        <v>0.7</v>
      </c>
      <c r="G220" s="405">
        <v>8.58</v>
      </c>
      <c r="H220">
        <v>8.06</v>
      </c>
      <c r="I220">
        <v>8.48</v>
      </c>
      <c r="J220">
        <v>9.66</v>
      </c>
      <c r="K220">
        <v>10.46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408" customFormat="1">
      <c r="A221">
        <v>107</v>
      </c>
      <c r="B221" t="s">
        <v>445</v>
      </c>
      <c r="C221" t="s">
        <v>453</v>
      </c>
      <c r="D221" t="s">
        <v>454</v>
      </c>
      <c r="E221" s="405" t="s">
        <v>407</v>
      </c>
      <c r="F221">
        <v>0.3</v>
      </c>
      <c r="G221" s="405">
        <v>5.72</v>
      </c>
      <c r="H221">
        <v>6.83</v>
      </c>
      <c r="I221">
        <v>8.64</v>
      </c>
      <c r="J221">
        <v>10.29</v>
      </c>
      <c r="K221">
        <v>4.72</v>
      </c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408" customFormat="1">
      <c r="A222">
        <v>108</v>
      </c>
      <c r="B222" t="s">
        <v>445</v>
      </c>
      <c r="C222" t="s">
        <v>453</v>
      </c>
      <c r="D222" t="s">
        <v>454</v>
      </c>
      <c r="E222" s="405" t="s">
        <v>407</v>
      </c>
      <c r="F222">
        <v>0.4</v>
      </c>
      <c r="G222" s="405">
        <v>7.29</v>
      </c>
      <c r="H222">
        <v>5.26</v>
      </c>
      <c r="I222">
        <v>7.03</v>
      </c>
      <c r="J222">
        <v>11.17</v>
      </c>
      <c r="K222">
        <v>9.43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408" customFormat="1">
      <c r="A223">
        <v>109</v>
      </c>
      <c r="B223" t="s">
        <v>445</v>
      </c>
      <c r="C223" t="s">
        <v>453</v>
      </c>
      <c r="D223" t="s">
        <v>454</v>
      </c>
      <c r="E223" t="s">
        <v>406</v>
      </c>
      <c r="F223">
        <v>1.4</v>
      </c>
      <c r="G223">
        <v>15.63</v>
      </c>
      <c r="H223">
        <v>11.81</v>
      </c>
      <c r="I223">
        <v>14.34</v>
      </c>
      <c r="J223">
        <v>11.5</v>
      </c>
      <c r="K223">
        <v>11.93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408" customFormat="1">
      <c r="A224">
        <v>110</v>
      </c>
      <c r="B224" t="s">
        <v>445</v>
      </c>
      <c r="C224" t="s">
        <v>453</v>
      </c>
      <c r="D224" t="s">
        <v>454</v>
      </c>
      <c r="E224" t="s">
        <v>406</v>
      </c>
      <c r="F224">
        <v>1.9</v>
      </c>
      <c r="G224">
        <v>12.21</v>
      </c>
      <c r="H224">
        <v>12.4</v>
      </c>
      <c r="I224">
        <v>20.190000000000001</v>
      </c>
      <c r="J224">
        <v>12.26</v>
      </c>
      <c r="K224">
        <v>18.89</v>
      </c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408" customFormat="1">
      <c r="A225">
        <v>111</v>
      </c>
      <c r="B225" t="s">
        <v>445</v>
      </c>
      <c r="C225" t="s">
        <v>453</v>
      </c>
      <c r="D225" t="s">
        <v>454</v>
      </c>
      <c r="E225" t="s">
        <v>406</v>
      </c>
      <c r="F225">
        <v>2.1</v>
      </c>
      <c r="G225">
        <v>12.26</v>
      </c>
      <c r="H225">
        <v>15.12</v>
      </c>
      <c r="I225">
        <v>11.74</v>
      </c>
      <c r="J225">
        <v>16.739999999999998</v>
      </c>
      <c r="K225">
        <v>17.45</v>
      </c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408" customFormat="1">
      <c r="A226">
        <v>112</v>
      </c>
      <c r="B226" t="s">
        <v>445</v>
      </c>
      <c r="C226" t="s">
        <v>453</v>
      </c>
      <c r="D226" t="s">
        <v>454</v>
      </c>
      <c r="E226" t="s">
        <v>406</v>
      </c>
      <c r="F226">
        <v>2.2999999999999998</v>
      </c>
      <c r="G226">
        <v>18.43</v>
      </c>
      <c r="H226">
        <v>17.23</v>
      </c>
      <c r="I226">
        <v>11.49</v>
      </c>
      <c r="J226">
        <v>16.66</v>
      </c>
      <c r="K226">
        <v>13.71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408" customFormat="1">
      <c r="A227">
        <v>113</v>
      </c>
      <c r="B227" t="s">
        <v>445</v>
      </c>
      <c r="C227" t="s">
        <v>453</v>
      </c>
      <c r="D227" t="s">
        <v>454</v>
      </c>
      <c r="E227" t="s">
        <v>406</v>
      </c>
      <c r="F227">
        <v>2.2000000000000002</v>
      </c>
      <c r="G227">
        <v>13.51</v>
      </c>
      <c r="H227">
        <v>14.05</v>
      </c>
      <c r="I227">
        <v>13.18</v>
      </c>
      <c r="J227">
        <v>15.83</v>
      </c>
      <c r="K227">
        <v>16.96</v>
      </c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408" customFormat="1">
      <c r="A228">
        <v>114</v>
      </c>
      <c r="B228" t="s">
        <v>445</v>
      </c>
      <c r="C228" t="s">
        <v>453</v>
      </c>
      <c r="D228" t="s">
        <v>454</v>
      </c>
      <c r="E228" t="s">
        <v>406</v>
      </c>
      <c r="F228">
        <v>2.2999999999999998</v>
      </c>
      <c r="G228">
        <v>15.54</v>
      </c>
      <c r="H228">
        <v>14.77</v>
      </c>
      <c r="I228">
        <v>13.76</v>
      </c>
      <c r="J228">
        <v>19.13</v>
      </c>
      <c r="K228">
        <v>15.45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408" customFormat="1">
      <c r="A229">
        <v>115</v>
      </c>
      <c r="B229" t="s">
        <v>445</v>
      </c>
      <c r="C229" t="s">
        <v>453</v>
      </c>
      <c r="D229" t="s">
        <v>454</v>
      </c>
      <c r="E229" t="s">
        <v>406</v>
      </c>
      <c r="F229">
        <v>1.5</v>
      </c>
      <c r="G229">
        <v>14.45</v>
      </c>
      <c r="H229">
        <v>12.15</v>
      </c>
      <c r="I229">
        <v>14.47</v>
      </c>
      <c r="J229">
        <v>12.35</v>
      </c>
      <c r="K229">
        <v>12.31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408" customFormat="1">
      <c r="A230">
        <v>116</v>
      </c>
      <c r="B230" t="s">
        <v>445</v>
      </c>
      <c r="C230" t="s">
        <v>453</v>
      </c>
      <c r="D230" t="s">
        <v>454</v>
      </c>
      <c r="E230" t="s">
        <v>406</v>
      </c>
      <c r="F230">
        <v>2.1</v>
      </c>
      <c r="G230">
        <v>11.53</v>
      </c>
      <c r="H230">
        <v>17.78</v>
      </c>
      <c r="I230">
        <v>13.91</v>
      </c>
      <c r="J230">
        <v>14.1</v>
      </c>
      <c r="K230">
        <v>16.100000000000001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408" customFormat="1">
      <c r="A231">
        <v>117</v>
      </c>
      <c r="B231" t="s">
        <v>445</v>
      </c>
      <c r="C231" t="s">
        <v>453</v>
      </c>
      <c r="D231" t="s">
        <v>454</v>
      </c>
      <c r="E231" t="s">
        <v>406</v>
      </c>
      <c r="F231">
        <v>1.5</v>
      </c>
      <c r="G231">
        <v>11.51</v>
      </c>
      <c r="H231">
        <v>11.76</v>
      </c>
      <c r="I231">
        <v>12.09</v>
      </c>
      <c r="J231">
        <v>13.06</v>
      </c>
      <c r="K231">
        <v>14.35</v>
      </c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408" customFormat="1">
      <c r="A232">
        <v>118</v>
      </c>
      <c r="B232" t="s">
        <v>445</v>
      </c>
      <c r="C232" t="s">
        <v>453</v>
      </c>
      <c r="D232" t="s">
        <v>454</v>
      </c>
      <c r="E232" t="s">
        <v>406</v>
      </c>
      <c r="F232">
        <v>1.9</v>
      </c>
      <c r="G232">
        <v>12.87</v>
      </c>
      <c r="H232">
        <v>13.96</v>
      </c>
      <c r="I232">
        <v>15.69</v>
      </c>
      <c r="J232">
        <v>12.77</v>
      </c>
      <c r="K232">
        <v>14.93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408" customFormat="1">
      <c r="A233">
        <v>119</v>
      </c>
      <c r="B233" t="s">
        <v>445</v>
      </c>
      <c r="C233" t="s">
        <v>453</v>
      </c>
      <c r="D233" t="s">
        <v>454</v>
      </c>
      <c r="E233" t="s">
        <v>446</v>
      </c>
      <c r="F233">
        <v>1.5</v>
      </c>
      <c r="G233">
        <v>18.32</v>
      </c>
      <c r="H233">
        <v>12.5</v>
      </c>
      <c r="I233">
        <v>11.83</v>
      </c>
      <c r="J233">
        <v>10.7</v>
      </c>
      <c r="K233">
        <v>10.06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406" customFormat="1">
      <c r="A234">
        <v>120</v>
      </c>
      <c r="B234" t="s">
        <v>445</v>
      </c>
      <c r="C234" t="s">
        <v>453</v>
      </c>
      <c r="D234" t="s">
        <v>454</v>
      </c>
      <c r="E234" t="s">
        <v>407</v>
      </c>
      <c r="F234">
        <v>0.3</v>
      </c>
      <c r="G234">
        <v>9.6199999999999992</v>
      </c>
      <c r="H234">
        <v>8.5500000000000007</v>
      </c>
      <c r="I234">
        <v>7.57</v>
      </c>
      <c r="J234">
        <v>8.93</v>
      </c>
      <c r="K234">
        <v>4.78</v>
      </c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>
      <c r="A235" t="s">
        <v>403</v>
      </c>
      <c r="B235" t="s">
        <v>447</v>
      </c>
      <c r="C235" t="s">
        <v>453</v>
      </c>
      <c r="D235" t="s">
        <v>455</v>
      </c>
      <c r="E235" t="s">
        <v>403</v>
      </c>
      <c r="F235" s="407"/>
      <c r="G235">
        <v>18.27</v>
      </c>
      <c r="H235">
        <v>13.9</v>
      </c>
      <c r="I235">
        <v>14.73</v>
      </c>
      <c r="J235">
        <v>7.85</v>
      </c>
      <c r="K235">
        <v>10.220000000000001</v>
      </c>
      <c r="L235">
        <v>17.39</v>
      </c>
      <c r="M235">
        <v>14.99</v>
      </c>
      <c r="N235">
        <v>11.32</v>
      </c>
      <c r="O235">
        <v>9.02</v>
      </c>
      <c r="P235">
        <v>8.51</v>
      </c>
      <c r="Q235">
        <v>5.48</v>
      </c>
      <c r="R235">
        <v>5.31</v>
      </c>
      <c r="S235">
        <v>17.350000000000001</v>
      </c>
      <c r="T235">
        <v>7.15</v>
      </c>
      <c r="U235">
        <v>10.8</v>
      </c>
      <c r="V235">
        <v>11.9</v>
      </c>
      <c r="W235">
        <v>10.76</v>
      </c>
      <c r="X235">
        <v>7.55</v>
      </c>
      <c r="Y235">
        <v>8.8800000000000008</v>
      </c>
      <c r="Z235">
        <v>7.26</v>
      </c>
      <c r="AA235">
        <v>13.59</v>
      </c>
      <c r="AB235">
        <v>4.93</v>
      </c>
      <c r="AC235">
        <v>13.01</v>
      </c>
      <c r="AD235">
        <v>9.4</v>
      </c>
      <c r="AE235">
        <v>11.49</v>
      </c>
    </row>
    <row r="236" spans="1:36">
      <c r="A236">
        <v>121</v>
      </c>
      <c r="B236" t="s">
        <v>447</v>
      </c>
      <c r="C236" t="s">
        <v>453</v>
      </c>
      <c r="D236" t="s">
        <v>455</v>
      </c>
      <c r="E236" t="s">
        <v>407</v>
      </c>
      <c r="F236">
        <v>0.5</v>
      </c>
      <c r="G236">
        <v>9.4600000000000009</v>
      </c>
      <c r="H236">
        <v>7.75</v>
      </c>
      <c r="I236">
        <v>9.94</v>
      </c>
      <c r="J236">
        <v>9.9</v>
      </c>
      <c r="K236">
        <v>7.69</v>
      </c>
    </row>
    <row r="237" spans="1:36">
      <c r="A237">
        <v>122</v>
      </c>
      <c r="B237" t="s">
        <v>447</v>
      </c>
      <c r="C237" t="s">
        <v>453</v>
      </c>
      <c r="D237" t="s">
        <v>455</v>
      </c>
      <c r="E237" t="s">
        <v>407</v>
      </c>
      <c r="F237">
        <v>0.5</v>
      </c>
      <c r="G237">
        <v>7.65</v>
      </c>
      <c r="H237">
        <v>10.71</v>
      </c>
      <c r="I237">
        <v>10.49</v>
      </c>
      <c r="J237">
        <v>4.71</v>
      </c>
      <c r="K237">
        <v>8.76</v>
      </c>
    </row>
    <row r="238" spans="1:36">
      <c r="A238">
        <v>123</v>
      </c>
      <c r="B238" t="s">
        <v>447</v>
      </c>
      <c r="C238" t="s">
        <v>453</v>
      </c>
      <c r="D238" t="s">
        <v>455</v>
      </c>
      <c r="E238" t="s">
        <v>407</v>
      </c>
      <c r="F238">
        <v>0.5</v>
      </c>
      <c r="G238">
        <v>8.82</v>
      </c>
      <c r="H238">
        <v>10.119999999999999</v>
      </c>
      <c r="I238">
        <v>7.66</v>
      </c>
      <c r="J238">
        <v>7.34</v>
      </c>
      <c r="K238">
        <v>10.69</v>
      </c>
    </row>
    <row r="239" spans="1:36">
      <c r="A239">
        <v>124</v>
      </c>
      <c r="B239" t="s">
        <v>447</v>
      </c>
      <c r="C239" t="s">
        <v>453</v>
      </c>
      <c r="D239" t="s">
        <v>455</v>
      </c>
      <c r="E239" t="s">
        <v>407</v>
      </c>
      <c r="F239">
        <v>0.4</v>
      </c>
      <c r="G239">
        <v>10.43</v>
      </c>
      <c r="H239">
        <v>7.92</v>
      </c>
      <c r="I239">
        <v>7.86</v>
      </c>
      <c r="J239">
        <v>5.31</v>
      </c>
      <c r="K239">
        <v>8.9700000000000006</v>
      </c>
    </row>
    <row r="240" spans="1:36">
      <c r="A240">
        <v>125</v>
      </c>
      <c r="B240" t="s">
        <v>447</v>
      </c>
      <c r="C240" t="s">
        <v>453</v>
      </c>
      <c r="D240" t="s">
        <v>455</v>
      </c>
      <c r="E240" t="s">
        <v>407</v>
      </c>
      <c r="F240">
        <v>0.3</v>
      </c>
      <c r="G240">
        <v>5.71</v>
      </c>
      <c r="H240">
        <v>5.9</v>
      </c>
      <c r="I240">
        <v>8.2200000000000006</v>
      </c>
      <c r="J240">
        <v>7.25</v>
      </c>
      <c r="K240">
        <v>5.35</v>
      </c>
    </row>
    <row r="241" spans="1:13">
      <c r="A241">
        <v>126</v>
      </c>
      <c r="B241" t="s">
        <v>447</v>
      </c>
      <c r="C241" t="s">
        <v>453</v>
      </c>
      <c r="D241" t="s">
        <v>455</v>
      </c>
      <c r="E241" t="s">
        <v>407</v>
      </c>
      <c r="F241">
        <v>0.3</v>
      </c>
      <c r="G241">
        <v>10.3</v>
      </c>
      <c r="H241">
        <v>9.66</v>
      </c>
      <c r="I241">
        <v>6.35</v>
      </c>
      <c r="J241">
        <v>7.35</v>
      </c>
      <c r="K241">
        <v>8.9</v>
      </c>
    </row>
    <row r="242" spans="1:13">
      <c r="A242">
        <v>127</v>
      </c>
      <c r="B242" t="s">
        <v>447</v>
      </c>
      <c r="C242" t="s">
        <v>453</v>
      </c>
      <c r="D242" t="s">
        <v>455</v>
      </c>
      <c r="E242" t="s">
        <v>407</v>
      </c>
      <c r="F242">
        <v>0.5</v>
      </c>
      <c r="G242">
        <v>9.4499999999999993</v>
      </c>
      <c r="H242">
        <v>6.3</v>
      </c>
      <c r="I242">
        <v>5.87</v>
      </c>
      <c r="J242">
        <v>10.75</v>
      </c>
      <c r="K242">
        <v>7.97</v>
      </c>
    </row>
    <row r="243" spans="1:13">
      <c r="A243">
        <v>128</v>
      </c>
      <c r="B243" t="s">
        <v>447</v>
      </c>
      <c r="C243" t="s">
        <v>453</v>
      </c>
      <c r="D243" t="s">
        <v>455</v>
      </c>
      <c r="E243" t="s">
        <v>407</v>
      </c>
      <c r="F243">
        <v>0.6</v>
      </c>
      <c r="G243">
        <v>8.42</v>
      </c>
      <c r="H243">
        <v>10.7</v>
      </c>
      <c r="I243">
        <v>8.65</v>
      </c>
      <c r="J243">
        <v>10.65</v>
      </c>
      <c r="K243">
        <v>10.199999999999999</v>
      </c>
    </row>
    <row r="244" spans="1:13">
      <c r="A244">
        <v>129</v>
      </c>
      <c r="B244" t="s">
        <v>447</v>
      </c>
      <c r="C244" t="s">
        <v>453</v>
      </c>
      <c r="D244" t="s">
        <v>455</v>
      </c>
      <c r="E244" t="s">
        <v>407</v>
      </c>
      <c r="F244">
        <v>0.3</v>
      </c>
      <c r="G244">
        <v>8.3699999999999992</v>
      </c>
      <c r="H244">
        <v>6.69</v>
      </c>
      <c r="I244">
        <v>6.84</v>
      </c>
      <c r="J244">
        <v>9.77</v>
      </c>
      <c r="K244">
        <v>7.05</v>
      </c>
    </row>
    <row r="245" spans="1:13">
      <c r="A245">
        <v>130</v>
      </c>
      <c r="B245" t="s">
        <v>447</v>
      </c>
      <c r="C245" t="s">
        <v>453</v>
      </c>
      <c r="D245" t="s">
        <v>455</v>
      </c>
      <c r="E245" t="s">
        <v>407</v>
      </c>
      <c r="F245">
        <v>0.3</v>
      </c>
      <c r="G245">
        <v>9.0399999999999991</v>
      </c>
      <c r="H245">
        <v>8.65</v>
      </c>
      <c r="I245">
        <v>7.83</v>
      </c>
      <c r="J245">
        <v>6.31</v>
      </c>
      <c r="K245">
        <v>9.5299999999999994</v>
      </c>
    </row>
    <row r="246" spans="1:13">
      <c r="A246">
        <v>131</v>
      </c>
      <c r="B246" t="s">
        <v>447</v>
      </c>
      <c r="C246" t="s">
        <v>453</v>
      </c>
      <c r="D246" t="s">
        <v>455</v>
      </c>
      <c r="E246" t="s">
        <v>407</v>
      </c>
      <c r="F246">
        <v>0.4</v>
      </c>
      <c r="G246">
        <v>9.94</v>
      </c>
      <c r="H246">
        <v>8.16</v>
      </c>
      <c r="I246">
        <v>5.87</v>
      </c>
      <c r="J246">
        <v>7.51</v>
      </c>
      <c r="K246">
        <v>6.1</v>
      </c>
    </row>
    <row r="247" spans="1:13">
      <c r="A247">
        <v>132</v>
      </c>
      <c r="B247" t="s">
        <v>447</v>
      </c>
      <c r="C247" t="s">
        <v>453</v>
      </c>
      <c r="D247" t="s">
        <v>455</v>
      </c>
      <c r="E247" t="s">
        <v>407</v>
      </c>
      <c r="F247">
        <v>0.4</v>
      </c>
      <c r="G247">
        <v>9.36</v>
      </c>
      <c r="H247">
        <v>9.7100000000000009</v>
      </c>
      <c r="I247">
        <v>7.94</v>
      </c>
      <c r="J247">
        <v>7.22</v>
      </c>
      <c r="K247">
        <v>6.7</v>
      </c>
    </row>
    <row r="248" spans="1:13">
      <c r="A248">
        <v>133</v>
      </c>
      <c r="B248" t="s">
        <v>447</v>
      </c>
      <c r="C248" t="s">
        <v>453</v>
      </c>
      <c r="D248" t="s">
        <v>455</v>
      </c>
      <c r="E248" t="s">
        <v>407</v>
      </c>
      <c r="F248">
        <v>0.3</v>
      </c>
      <c r="G248">
        <v>9.76</v>
      </c>
      <c r="H248">
        <v>7.98</v>
      </c>
      <c r="I248">
        <v>5.24</v>
      </c>
      <c r="J248">
        <v>6.61</v>
      </c>
      <c r="K248">
        <v>9.09</v>
      </c>
    </row>
    <row r="249" spans="1:13">
      <c r="A249">
        <v>134</v>
      </c>
      <c r="B249" t="s">
        <v>447</v>
      </c>
      <c r="C249" t="s">
        <v>453</v>
      </c>
      <c r="D249" t="s">
        <v>455</v>
      </c>
      <c r="E249" t="s">
        <v>407</v>
      </c>
      <c r="F249">
        <v>0.4</v>
      </c>
      <c r="G249">
        <v>5.66</v>
      </c>
      <c r="H249">
        <v>9.56</v>
      </c>
      <c r="I249">
        <v>7.63</v>
      </c>
      <c r="J249">
        <v>9.01</v>
      </c>
      <c r="K249">
        <v>7.22</v>
      </c>
    </row>
    <row r="250" spans="1:13">
      <c r="A250">
        <v>135</v>
      </c>
      <c r="B250" t="s">
        <v>447</v>
      </c>
      <c r="C250" t="s">
        <v>453</v>
      </c>
      <c r="D250" t="s">
        <v>455</v>
      </c>
      <c r="E250" t="s">
        <v>407</v>
      </c>
      <c r="F250">
        <v>0.4</v>
      </c>
      <c r="G250">
        <v>5.73</v>
      </c>
      <c r="H250">
        <v>9.98</v>
      </c>
      <c r="I250">
        <v>7.77</v>
      </c>
      <c r="J250">
        <v>6.03</v>
      </c>
      <c r="K250">
        <v>8.6999999999999993</v>
      </c>
    </row>
    <row r="251" spans="1:13">
      <c r="A251">
        <v>136</v>
      </c>
      <c r="B251" t="s">
        <v>447</v>
      </c>
      <c r="C251" t="s">
        <v>453</v>
      </c>
      <c r="D251" t="s">
        <v>455</v>
      </c>
      <c r="E251" t="s">
        <v>407</v>
      </c>
      <c r="F251">
        <v>0.5</v>
      </c>
      <c r="G251">
        <v>8.67</v>
      </c>
      <c r="H251">
        <v>6.9</v>
      </c>
      <c r="I251">
        <v>10.41</v>
      </c>
      <c r="J251">
        <v>6.86</v>
      </c>
      <c r="K251">
        <v>8.66</v>
      </c>
    </row>
    <row r="252" spans="1:13">
      <c r="A252">
        <v>137</v>
      </c>
      <c r="B252" t="s">
        <v>447</v>
      </c>
      <c r="C252" t="s">
        <v>453</v>
      </c>
      <c r="D252" t="s">
        <v>455</v>
      </c>
      <c r="E252" t="s">
        <v>407</v>
      </c>
      <c r="F252">
        <v>0.4</v>
      </c>
      <c r="G252">
        <v>8.51</v>
      </c>
      <c r="H252">
        <v>9.85</v>
      </c>
      <c r="I252">
        <v>10.43</v>
      </c>
      <c r="J252">
        <v>7.99</v>
      </c>
      <c r="K252">
        <v>6</v>
      </c>
    </row>
    <row r="253" spans="1:13">
      <c r="A253">
        <v>138</v>
      </c>
      <c r="B253" t="s">
        <v>447</v>
      </c>
      <c r="C253" t="s">
        <v>453</v>
      </c>
      <c r="D253" t="s">
        <v>455</v>
      </c>
      <c r="E253" t="s">
        <v>407</v>
      </c>
      <c r="F253">
        <v>0.5</v>
      </c>
      <c r="G253">
        <v>9.0500000000000007</v>
      </c>
      <c r="H253">
        <v>8.89</v>
      </c>
      <c r="I253">
        <v>9.82</v>
      </c>
      <c r="J253">
        <v>9.27</v>
      </c>
      <c r="K253">
        <v>8.15</v>
      </c>
    </row>
    <row r="254" spans="1:13">
      <c r="A254">
        <v>139</v>
      </c>
      <c r="B254" t="s">
        <v>447</v>
      </c>
      <c r="C254" t="s">
        <v>453</v>
      </c>
      <c r="D254" t="s">
        <v>455</v>
      </c>
      <c r="E254" t="s">
        <v>407</v>
      </c>
      <c r="F254">
        <v>0.4</v>
      </c>
      <c r="G254">
        <v>6.5</v>
      </c>
      <c r="H254">
        <v>10.35</v>
      </c>
      <c r="I254">
        <v>5.85</v>
      </c>
      <c r="J254">
        <v>9.83</v>
      </c>
      <c r="K254">
        <v>7.65</v>
      </c>
    </row>
    <row r="255" spans="1:13">
      <c r="A255">
        <v>140</v>
      </c>
      <c r="B255" t="s">
        <v>447</v>
      </c>
      <c r="C255" t="s">
        <v>453</v>
      </c>
      <c r="D255" t="s">
        <v>455</v>
      </c>
      <c r="E255" t="s">
        <v>406</v>
      </c>
      <c r="F255">
        <v>2</v>
      </c>
      <c r="G255">
        <v>12.87</v>
      </c>
      <c r="H255">
        <v>18.55</v>
      </c>
      <c r="I255">
        <v>13.97</v>
      </c>
      <c r="J255">
        <v>14.06</v>
      </c>
      <c r="K255">
        <v>13.71</v>
      </c>
    </row>
    <row r="256" spans="1:13">
      <c r="A256">
        <v>141</v>
      </c>
      <c r="B256" t="s">
        <v>447</v>
      </c>
      <c r="C256" t="s">
        <v>453</v>
      </c>
      <c r="D256" t="s">
        <v>455</v>
      </c>
      <c r="E256" t="s">
        <v>406</v>
      </c>
      <c r="F256">
        <v>2</v>
      </c>
      <c r="G256">
        <v>17.45</v>
      </c>
      <c r="H256">
        <v>11.96</v>
      </c>
      <c r="I256">
        <v>11.22</v>
      </c>
      <c r="J256">
        <v>14.85</v>
      </c>
      <c r="K256">
        <v>11.99</v>
      </c>
      <c r="L256">
        <v>11.98</v>
      </c>
      <c r="M256" t="s">
        <v>448</v>
      </c>
    </row>
    <row r="257" spans="1:11">
      <c r="A257">
        <v>142</v>
      </c>
      <c r="B257" t="s">
        <v>447</v>
      </c>
      <c r="C257" t="s">
        <v>453</v>
      </c>
      <c r="D257" t="s">
        <v>455</v>
      </c>
      <c r="E257" t="s">
        <v>406</v>
      </c>
      <c r="F257">
        <v>1.5</v>
      </c>
      <c r="G257">
        <v>11.26</v>
      </c>
      <c r="H257">
        <v>11.03</v>
      </c>
      <c r="I257">
        <v>17.46</v>
      </c>
      <c r="J257">
        <v>12.1</v>
      </c>
      <c r="K257">
        <v>13.07</v>
      </c>
    </row>
    <row r="258" spans="1:11">
      <c r="A258">
        <v>143</v>
      </c>
      <c r="B258" t="s">
        <v>447</v>
      </c>
      <c r="C258" t="s">
        <v>453</v>
      </c>
      <c r="D258" t="s">
        <v>455</v>
      </c>
      <c r="E258" t="s">
        <v>406</v>
      </c>
      <c r="F258">
        <v>1.5</v>
      </c>
      <c r="G258">
        <v>14.39</v>
      </c>
      <c r="H258">
        <v>14.78</v>
      </c>
      <c r="I258">
        <v>11.38</v>
      </c>
      <c r="J258">
        <v>14.34</v>
      </c>
      <c r="K258">
        <v>13.62</v>
      </c>
    </row>
    <row r="259" spans="1:11">
      <c r="A259">
        <v>144</v>
      </c>
      <c r="B259" t="s">
        <v>447</v>
      </c>
      <c r="C259" t="s">
        <v>453</v>
      </c>
      <c r="D259" t="s">
        <v>455</v>
      </c>
      <c r="E259" t="s">
        <v>406</v>
      </c>
      <c r="F259">
        <v>2</v>
      </c>
      <c r="G259">
        <v>13.2</v>
      </c>
      <c r="H259">
        <v>15.89</v>
      </c>
      <c r="I259">
        <v>15.05</v>
      </c>
      <c r="J259">
        <v>17.329999999999998</v>
      </c>
      <c r="K259">
        <v>15.5</v>
      </c>
    </row>
    <row r="260" spans="1:11">
      <c r="A260">
        <v>145</v>
      </c>
      <c r="B260" t="s">
        <v>447</v>
      </c>
      <c r="C260" t="s">
        <v>453</v>
      </c>
      <c r="D260" t="s">
        <v>455</v>
      </c>
      <c r="E260" t="s">
        <v>406</v>
      </c>
      <c r="F260">
        <v>1.5</v>
      </c>
      <c r="G260">
        <v>11.72</v>
      </c>
      <c r="H260">
        <v>15.47</v>
      </c>
      <c r="I260">
        <v>15.44</v>
      </c>
      <c r="J260">
        <v>12.98</v>
      </c>
      <c r="K260">
        <v>12.43</v>
      </c>
    </row>
    <row r="261" spans="1:11">
      <c r="A261">
        <v>146</v>
      </c>
      <c r="B261" t="s">
        <v>447</v>
      </c>
      <c r="C261" t="s">
        <v>453</v>
      </c>
      <c r="D261" t="s">
        <v>455</v>
      </c>
      <c r="E261" t="s">
        <v>406</v>
      </c>
      <c r="F261">
        <v>1.6</v>
      </c>
      <c r="G261">
        <v>13.68</v>
      </c>
      <c r="H261">
        <v>13.48</v>
      </c>
      <c r="I261">
        <v>15.94</v>
      </c>
      <c r="J261">
        <v>12.3</v>
      </c>
      <c r="K261">
        <v>11.93</v>
      </c>
    </row>
    <row r="262" spans="1:11">
      <c r="A262">
        <v>147</v>
      </c>
      <c r="B262" t="s">
        <v>447</v>
      </c>
      <c r="C262" t="s">
        <v>453</v>
      </c>
      <c r="D262" t="s">
        <v>455</v>
      </c>
      <c r="E262" t="s">
        <v>406</v>
      </c>
      <c r="F262">
        <v>1.6</v>
      </c>
      <c r="G262">
        <v>17.68</v>
      </c>
      <c r="H262">
        <v>13.67</v>
      </c>
      <c r="I262">
        <v>10.99</v>
      </c>
      <c r="J262">
        <v>13.92</v>
      </c>
      <c r="K262">
        <v>11.56</v>
      </c>
    </row>
    <row r="263" spans="1:11">
      <c r="A263">
        <v>148</v>
      </c>
      <c r="B263" t="s">
        <v>447</v>
      </c>
      <c r="C263" t="s">
        <v>453</v>
      </c>
      <c r="D263" t="s">
        <v>455</v>
      </c>
      <c r="E263" t="s">
        <v>406</v>
      </c>
      <c r="F263">
        <v>2</v>
      </c>
      <c r="G263">
        <v>19.350000000000001</v>
      </c>
      <c r="H263">
        <v>12.68</v>
      </c>
      <c r="I263">
        <v>13.67</v>
      </c>
      <c r="J263">
        <v>16.77</v>
      </c>
      <c r="K263">
        <v>13.6</v>
      </c>
    </row>
    <row r="264" spans="1:11">
      <c r="A264">
        <v>149</v>
      </c>
      <c r="B264" t="s">
        <v>447</v>
      </c>
      <c r="C264" t="s">
        <v>453</v>
      </c>
      <c r="D264" t="s">
        <v>455</v>
      </c>
      <c r="E264" t="s">
        <v>406</v>
      </c>
      <c r="F264">
        <v>1.1000000000000001</v>
      </c>
      <c r="G264">
        <v>14</v>
      </c>
      <c r="H264">
        <v>11.22</v>
      </c>
      <c r="I264">
        <v>13.1</v>
      </c>
      <c r="J264">
        <v>12.48</v>
      </c>
      <c r="K264">
        <v>12.22</v>
      </c>
    </row>
    <row r="265" spans="1:11">
      <c r="A265">
        <v>150</v>
      </c>
      <c r="B265" t="s">
        <v>447</v>
      </c>
      <c r="C265" t="s">
        <v>453</v>
      </c>
      <c r="D265" t="s">
        <v>455</v>
      </c>
      <c r="E265" t="s">
        <v>406</v>
      </c>
      <c r="F265">
        <v>1.9</v>
      </c>
      <c r="G265">
        <v>11.83</v>
      </c>
      <c r="H265">
        <v>14.58</v>
      </c>
      <c r="I265">
        <v>17.79</v>
      </c>
      <c r="J265">
        <v>13.98</v>
      </c>
      <c r="K265">
        <v>12.76</v>
      </c>
    </row>
    <row r="266" spans="1:11">
      <c r="A266">
        <v>151</v>
      </c>
      <c r="B266" t="s">
        <v>447</v>
      </c>
      <c r="C266" t="s">
        <v>453</v>
      </c>
      <c r="D266" t="s">
        <v>455</v>
      </c>
      <c r="E266" t="s">
        <v>406</v>
      </c>
      <c r="F266">
        <v>2</v>
      </c>
      <c r="G266">
        <v>18.07</v>
      </c>
      <c r="H266">
        <v>13.06</v>
      </c>
      <c r="I266">
        <v>12.4</v>
      </c>
      <c r="J266">
        <v>15.34</v>
      </c>
      <c r="K266">
        <v>12.62</v>
      </c>
    </row>
    <row r="267" spans="1:11">
      <c r="A267">
        <v>152</v>
      </c>
      <c r="B267" t="s">
        <v>447</v>
      </c>
      <c r="C267" t="s">
        <v>453</v>
      </c>
      <c r="D267" t="s">
        <v>455</v>
      </c>
      <c r="E267" t="s">
        <v>406</v>
      </c>
      <c r="F267">
        <v>1.3</v>
      </c>
      <c r="G267">
        <v>13.62</v>
      </c>
      <c r="H267">
        <v>14.94</v>
      </c>
      <c r="I267">
        <v>10.94</v>
      </c>
      <c r="J267">
        <v>13.69</v>
      </c>
      <c r="K267">
        <v>13.84</v>
      </c>
    </row>
    <row r="268" spans="1:11">
      <c r="A268">
        <v>153</v>
      </c>
      <c r="B268" t="s">
        <v>447</v>
      </c>
      <c r="C268" t="s">
        <v>453</v>
      </c>
      <c r="D268" t="s">
        <v>455</v>
      </c>
      <c r="E268" t="s">
        <v>406</v>
      </c>
      <c r="F268">
        <v>1.3</v>
      </c>
      <c r="G268">
        <v>15.69</v>
      </c>
      <c r="H268">
        <v>11.98</v>
      </c>
      <c r="I268">
        <v>13.14</v>
      </c>
      <c r="J268">
        <v>12.04</v>
      </c>
      <c r="K268">
        <v>12.63</v>
      </c>
    </row>
    <row r="269" spans="1:11">
      <c r="A269">
        <v>154</v>
      </c>
      <c r="B269" t="s">
        <v>447</v>
      </c>
      <c r="C269" t="s">
        <v>453</v>
      </c>
      <c r="D269" t="s">
        <v>455</v>
      </c>
      <c r="E269" t="s">
        <v>406</v>
      </c>
      <c r="F269">
        <v>1.3</v>
      </c>
      <c r="G269">
        <v>15.63</v>
      </c>
      <c r="H269">
        <v>11.03</v>
      </c>
      <c r="I269">
        <v>12.08</v>
      </c>
      <c r="J269">
        <v>13.5</v>
      </c>
      <c r="K269">
        <v>12.04</v>
      </c>
    </row>
    <row r="270" spans="1:11">
      <c r="A270">
        <v>155</v>
      </c>
      <c r="B270" t="s">
        <v>447</v>
      </c>
      <c r="C270" t="s">
        <v>453</v>
      </c>
      <c r="D270" t="s">
        <v>455</v>
      </c>
      <c r="E270" t="s">
        <v>406</v>
      </c>
      <c r="F270">
        <v>1.8</v>
      </c>
      <c r="G270">
        <v>16.36</v>
      </c>
      <c r="H270">
        <v>14.71</v>
      </c>
      <c r="I270">
        <v>11.74</v>
      </c>
      <c r="J270">
        <v>16.38</v>
      </c>
      <c r="K270">
        <v>12.41</v>
      </c>
    </row>
    <row r="271" spans="1:11">
      <c r="A271">
        <v>156</v>
      </c>
      <c r="B271" t="s">
        <v>447</v>
      </c>
      <c r="C271" t="s">
        <v>453</v>
      </c>
      <c r="D271" t="s">
        <v>455</v>
      </c>
      <c r="E271" t="s">
        <v>406</v>
      </c>
      <c r="F271">
        <v>1.3</v>
      </c>
      <c r="G271">
        <v>12.14</v>
      </c>
      <c r="H271">
        <v>11.4</v>
      </c>
      <c r="I271">
        <v>12.71</v>
      </c>
      <c r="J271">
        <v>12.07</v>
      </c>
      <c r="K271">
        <v>18.010000000000002</v>
      </c>
    </row>
    <row r="272" spans="1:11">
      <c r="A272">
        <v>157</v>
      </c>
      <c r="B272" t="s">
        <v>447</v>
      </c>
      <c r="C272" t="s">
        <v>453</v>
      </c>
      <c r="D272" t="s">
        <v>455</v>
      </c>
      <c r="E272" t="s">
        <v>406</v>
      </c>
      <c r="F272">
        <v>2.2000000000000002</v>
      </c>
      <c r="G272">
        <v>14.27</v>
      </c>
      <c r="H272">
        <v>11.43</v>
      </c>
      <c r="I272">
        <v>14.7</v>
      </c>
      <c r="J272">
        <v>15.37</v>
      </c>
      <c r="K272">
        <v>20.57</v>
      </c>
    </row>
    <row r="273" spans="1:36">
      <c r="A273" s="408">
        <v>158</v>
      </c>
      <c r="B273" s="408" t="s">
        <v>447</v>
      </c>
      <c r="C273" s="408" t="s">
        <v>453</v>
      </c>
      <c r="D273" s="408" t="s">
        <v>455</v>
      </c>
      <c r="E273" s="408" t="s">
        <v>406</v>
      </c>
      <c r="F273" s="408">
        <v>1.5</v>
      </c>
      <c r="G273" s="408">
        <v>17.12</v>
      </c>
      <c r="H273" s="408">
        <v>13.36</v>
      </c>
      <c r="I273" s="408">
        <v>13.98</v>
      </c>
      <c r="J273" s="408">
        <v>15</v>
      </c>
      <c r="K273" s="408">
        <v>6.94</v>
      </c>
      <c r="L273" s="408">
        <v>8.8699999999999992</v>
      </c>
      <c r="M273" s="408"/>
      <c r="N273" s="408"/>
      <c r="O273" s="408"/>
      <c r="P273" s="408"/>
      <c r="Q273" s="408"/>
      <c r="R273" s="408"/>
      <c r="S273" s="408"/>
      <c r="T273" s="408"/>
      <c r="U273" s="408"/>
      <c r="V273" s="408"/>
      <c r="W273" s="408"/>
      <c r="X273" s="408"/>
      <c r="Y273" s="408"/>
      <c r="Z273" s="408"/>
      <c r="AA273" s="408"/>
      <c r="AB273" s="408"/>
      <c r="AC273" s="408"/>
      <c r="AD273" s="408"/>
      <c r="AE273" s="408"/>
      <c r="AF273" s="408"/>
      <c r="AG273" s="408"/>
      <c r="AH273" s="408"/>
      <c r="AI273" s="408"/>
      <c r="AJ273" s="408"/>
    </row>
    <row r="274" spans="1:36">
      <c r="A274" s="406"/>
      <c r="B274" s="406"/>
      <c r="C274" s="406"/>
      <c r="D274" s="406"/>
      <c r="E274" s="406"/>
      <c r="F274" s="406"/>
      <c r="G274" s="406"/>
      <c r="H274" s="406"/>
      <c r="I274" s="406"/>
      <c r="J274" s="406"/>
      <c r="K274" s="406"/>
      <c r="L274" s="406"/>
      <c r="M274" s="406"/>
      <c r="N274" s="406"/>
      <c r="O274" s="406"/>
      <c r="P274" s="406"/>
      <c r="Q274" s="406"/>
      <c r="R274" s="406"/>
      <c r="S274" s="406"/>
      <c r="T274" s="406"/>
      <c r="U274" s="406"/>
      <c r="V274" s="406"/>
      <c r="W274" s="406"/>
      <c r="X274" s="406"/>
      <c r="Y274" s="406"/>
      <c r="Z274" s="406"/>
      <c r="AA274" s="406"/>
      <c r="AB274" s="406"/>
      <c r="AC274" s="406"/>
      <c r="AD274" s="406"/>
      <c r="AE274" s="406"/>
      <c r="AF274" s="406"/>
      <c r="AG274" s="406"/>
      <c r="AH274" s="406"/>
      <c r="AI274" s="406"/>
      <c r="AJ274" s="406"/>
    </row>
    <row r="275" spans="1:36">
      <c r="A275" t="s">
        <v>461</v>
      </c>
      <c r="B275" s="408" t="s">
        <v>471</v>
      </c>
      <c r="C275" s="408" t="s">
        <v>457</v>
      </c>
      <c r="D275" s="408" t="s">
        <v>467</v>
      </c>
      <c r="E275" s="408" t="s">
        <v>461</v>
      </c>
      <c r="F275" s="408" t="s">
        <v>461</v>
      </c>
      <c r="G275" s="408">
        <v>17.12</v>
      </c>
      <c r="H275" s="408">
        <v>15.68</v>
      </c>
      <c r="I275" s="408">
        <v>19.899999999999999</v>
      </c>
      <c r="J275" s="408">
        <v>16.100000000000001</v>
      </c>
      <c r="K275" s="408">
        <v>16.079999999999998</v>
      </c>
      <c r="L275" s="408">
        <v>14.64</v>
      </c>
      <c r="M275" s="408">
        <v>16.2</v>
      </c>
      <c r="N275" s="408">
        <v>10.15</v>
      </c>
      <c r="O275" s="408">
        <v>16.079999999999998</v>
      </c>
      <c r="P275" s="408">
        <v>16.55</v>
      </c>
      <c r="Q275" s="408">
        <v>15</v>
      </c>
      <c r="R275" s="408">
        <v>16.5</v>
      </c>
      <c r="S275" s="408">
        <v>19.23</v>
      </c>
      <c r="T275" s="408">
        <v>21.6</v>
      </c>
      <c r="U275" s="408">
        <v>20.95</v>
      </c>
      <c r="V275" s="408">
        <v>19.3</v>
      </c>
      <c r="W275" s="408">
        <v>16.600000000000001</v>
      </c>
      <c r="X275" s="408">
        <v>17.38</v>
      </c>
      <c r="Y275" s="408">
        <v>18.46</v>
      </c>
      <c r="Z275" s="408">
        <v>17.149999999999999</v>
      </c>
    </row>
    <row r="276" spans="1:36">
      <c r="A276" t="s">
        <v>461</v>
      </c>
      <c r="B276" s="408" t="s">
        <v>471</v>
      </c>
      <c r="C276" s="408" t="s">
        <v>457</v>
      </c>
      <c r="D276" s="408" t="s">
        <v>467</v>
      </c>
      <c r="E276" s="408" t="s">
        <v>461</v>
      </c>
      <c r="F276" s="408" t="s">
        <v>461</v>
      </c>
      <c r="G276" s="408">
        <v>17.05</v>
      </c>
      <c r="H276" s="408">
        <v>17.16</v>
      </c>
      <c r="I276" s="408">
        <v>20.75</v>
      </c>
      <c r="J276" s="408">
        <v>20.9</v>
      </c>
      <c r="K276" s="408">
        <v>18.899999999999999</v>
      </c>
      <c r="L276" s="408">
        <v>21.65</v>
      </c>
      <c r="M276" s="408">
        <v>15.58</v>
      </c>
      <c r="N276" s="408">
        <v>17.100000000000001</v>
      </c>
      <c r="O276" s="408">
        <v>19.399999999999999</v>
      </c>
      <c r="P276" s="408">
        <v>15.3</v>
      </c>
      <c r="Q276" s="408">
        <v>16.68</v>
      </c>
      <c r="R276" s="408">
        <v>16.25</v>
      </c>
      <c r="S276" s="408">
        <v>16.55</v>
      </c>
      <c r="T276" s="408">
        <v>19.7</v>
      </c>
      <c r="U276" s="408">
        <v>18.149999999999999</v>
      </c>
      <c r="V276" s="408">
        <v>14.6</v>
      </c>
      <c r="W276" s="408">
        <v>15.6</v>
      </c>
      <c r="X276" s="408">
        <v>13.4</v>
      </c>
      <c r="Y276" s="408">
        <v>13.65</v>
      </c>
      <c r="Z276" s="408">
        <v>15.75</v>
      </c>
    </row>
    <row r="277" spans="1:36">
      <c r="A277" t="s">
        <v>461</v>
      </c>
      <c r="B277" s="408" t="s">
        <v>471</v>
      </c>
      <c r="C277" s="408" t="s">
        <v>457</v>
      </c>
      <c r="D277" s="408" t="s">
        <v>467</v>
      </c>
      <c r="E277" s="408" t="s">
        <v>461</v>
      </c>
      <c r="F277" s="408" t="s">
        <v>461</v>
      </c>
      <c r="G277" s="408">
        <v>13.95</v>
      </c>
      <c r="H277" s="408">
        <v>14.45</v>
      </c>
      <c r="I277" s="408">
        <v>18.62</v>
      </c>
      <c r="J277" s="408">
        <v>16.25</v>
      </c>
      <c r="K277" s="408">
        <v>17.3</v>
      </c>
      <c r="L277" s="408">
        <v>13.4</v>
      </c>
      <c r="M277" s="408">
        <v>13.7</v>
      </c>
      <c r="N277" s="408">
        <v>13.3</v>
      </c>
      <c r="O277" s="408">
        <v>13.52</v>
      </c>
      <c r="P277" s="408">
        <v>14.5</v>
      </c>
      <c r="Q277" s="408">
        <v>15.32</v>
      </c>
      <c r="R277" s="408">
        <v>15.05</v>
      </c>
      <c r="S277" s="408">
        <v>14.75</v>
      </c>
      <c r="T277" s="408">
        <v>14.2</v>
      </c>
      <c r="U277" s="408">
        <v>11.95</v>
      </c>
      <c r="V277" s="408">
        <v>13</v>
      </c>
      <c r="W277" s="408">
        <v>9.15</v>
      </c>
      <c r="X277" s="408">
        <v>15.6</v>
      </c>
      <c r="Y277" s="408">
        <v>15.8</v>
      </c>
      <c r="Z277" s="408">
        <v>20.45</v>
      </c>
    </row>
    <row r="278" spans="1:36">
      <c r="A278" t="s">
        <v>461</v>
      </c>
      <c r="B278" s="408" t="s">
        <v>471</v>
      </c>
      <c r="C278" s="408" t="s">
        <v>457</v>
      </c>
      <c r="D278" s="408" t="s">
        <v>467</v>
      </c>
      <c r="E278" s="408" t="s">
        <v>461</v>
      </c>
      <c r="F278" s="408" t="s">
        <v>461</v>
      </c>
      <c r="G278" s="408">
        <v>13.45</v>
      </c>
      <c r="H278" s="408">
        <v>12.75</v>
      </c>
      <c r="I278" s="408">
        <v>14.48</v>
      </c>
      <c r="J278" s="408">
        <v>12</v>
      </c>
      <c r="K278" s="408">
        <v>12.73</v>
      </c>
      <c r="L278" s="408">
        <v>10.050000000000001</v>
      </c>
      <c r="M278" s="408">
        <v>11.35</v>
      </c>
      <c r="N278" s="408">
        <v>11.55</v>
      </c>
      <c r="O278" s="408">
        <v>10.75</v>
      </c>
      <c r="P278" s="408">
        <v>12.35</v>
      </c>
      <c r="Q278" s="408">
        <v>11.9</v>
      </c>
      <c r="R278" s="408">
        <v>13.02</v>
      </c>
      <c r="S278" s="408">
        <v>10.119999999999999</v>
      </c>
      <c r="T278" s="408">
        <v>8.8800000000000008</v>
      </c>
      <c r="U278" s="408">
        <v>8.85</v>
      </c>
      <c r="V278" s="408">
        <v>11.78</v>
      </c>
      <c r="W278">
        <v>9.1</v>
      </c>
      <c r="X278" s="408">
        <v>9.8000000000000007</v>
      </c>
      <c r="Y278" s="408">
        <v>12.95</v>
      </c>
      <c r="Z278" s="408">
        <v>8.0500000000000007</v>
      </c>
      <c r="AA278" s="408"/>
    </row>
    <row r="279" spans="1:36">
      <c r="A279" t="s">
        <v>461</v>
      </c>
      <c r="B279" s="408" t="s">
        <v>471</v>
      </c>
      <c r="C279" s="408" t="s">
        <v>457</v>
      </c>
      <c r="D279" s="408" t="s">
        <v>467</v>
      </c>
      <c r="E279" s="408" t="s">
        <v>461</v>
      </c>
      <c r="F279" s="408" t="s">
        <v>461</v>
      </c>
      <c r="G279" s="408">
        <v>4.05</v>
      </c>
      <c r="H279" s="408">
        <v>9.42</v>
      </c>
      <c r="I279" s="408">
        <v>10.69</v>
      </c>
      <c r="J279" s="408">
        <v>9.6</v>
      </c>
      <c r="K279" s="408">
        <v>9.52</v>
      </c>
      <c r="L279" s="408">
        <v>7.4</v>
      </c>
      <c r="M279" s="408">
        <v>8.4</v>
      </c>
      <c r="N279" s="408">
        <v>6.7</v>
      </c>
      <c r="O279" s="408">
        <v>8.4</v>
      </c>
      <c r="P279" s="408">
        <v>0.9</v>
      </c>
      <c r="Q279" s="408">
        <v>8.5</v>
      </c>
      <c r="R279" s="408">
        <v>8.82</v>
      </c>
      <c r="S279" s="408">
        <v>7.48</v>
      </c>
      <c r="T279" s="408">
        <v>6.7</v>
      </c>
      <c r="U279" s="408">
        <v>7.66</v>
      </c>
      <c r="V279" s="408">
        <v>10.1</v>
      </c>
      <c r="W279" s="408">
        <v>5.98</v>
      </c>
      <c r="X279" s="408">
        <v>6.4</v>
      </c>
      <c r="Y279" s="408">
        <v>5.05</v>
      </c>
      <c r="Z279" s="408">
        <v>5.6</v>
      </c>
    </row>
    <row r="280" spans="1:36">
      <c r="A280" t="s">
        <v>461</v>
      </c>
      <c r="B280" s="408" t="s">
        <v>471</v>
      </c>
      <c r="C280" s="408" t="s">
        <v>457</v>
      </c>
      <c r="D280" s="408" t="s">
        <v>467</v>
      </c>
      <c r="E280" s="408" t="s">
        <v>461</v>
      </c>
      <c r="F280" s="408" t="s">
        <v>461</v>
      </c>
      <c r="G280" s="408">
        <v>3.3</v>
      </c>
      <c r="H280" s="408">
        <v>6.58</v>
      </c>
      <c r="I280" s="408">
        <v>7.68</v>
      </c>
      <c r="J280" s="408"/>
    </row>
    <row r="281" spans="1:36">
      <c r="A281" t="s">
        <v>461</v>
      </c>
      <c r="B281" s="408" t="s">
        <v>470</v>
      </c>
      <c r="C281" s="408" t="s">
        <v>457</v>
      </c>
      <c r="D281" s="408" t="s">
        <v>468</v>
      </c>
      <c r="E281" s="408" t="s">
        <v>461</v>
      </c>
      <c r="F281" s="408" t="s">
        <v>461</v>
      </c>
      <c r="G281" s="408">
        <v>13.75</v>
      </c>
      <c r="H281" s="408">
        <v>14</v>
      </c>
      <c r="I281" s="408">
        <v>10.5</v>
      </c>
      <c r="J281" s="408">
        <v>14.3</v>
      </c>
      <c r="K281" s="408">
        <v>17.100000000000001</v>
      </c>
      <c r="L281" s="408">
        <v>17.2</v>
      </c>
      <c r="M281" s="408">
        <v>11.68</v>
      </c>
      <c r="N281" s="408">
        <v>14</v>
      </c>
      <c r="O281" s="408">
        <v>18.91</v>
      </c>
      <c r="P281" s="408">
        <v>12.85</v>
      </c>
      <c r="Q281" s="408">
        <v>7.52</v>
      </c>
      <c r="R281" s="408">
        <v>8.5</v>
      </c>
      <c r="S281" s="408">
        <v>10.95</v>
      </c>
      <c r="T281" s="408">
        <v>4.05</v>
      </c>
      <c r="U281" s="408">
        <v>7.08</v>
      </c>
      <c r="V281" s="408">
        <v>12.88</v>
      </c>
      <c r="W281" s="408">
        <v>13.97</v>
      </c>
      <c r="X281" s="408">
        <v>13</v>
      </c>
      <c r="Y281" s="408">
        <v>16.25</v>
      </c>
      <c r="Z281" s="408">
        <v>16.579999999999998</v>
      </c>
    </row>
    <row r="282" spans="1:36">
      <c r="A282" t="s">
        <v>461</v>
      </c>
      <c r="B282" s="408" t="s">
        <v>470</v>
      </c>
      <c r="C282" s="408" t="s">
        <v>457</v>
      </c>
      <c r="D282" s="408" t="s">
        <v>468</v>
      </c>
      <c r="E282" s="408" t="s">
        <v>461</v>
      </c>
      <c r="F282" s="408" t="s">
        <v>461</v>
      </c>
      <c r="G282" s="408">
        <v>10.92</v>
      </c>
      <c r="H282" s="408">
        <v>11.3</v>
      </c>
      <c r="I282" s="408">
        <v>9</v>
      </c>
      <c r="J282" s="408">
        <v>7.45</v>
      </c>
      <c r="K282" s="408">
        <v>10.199999999999999</v>
      </c>
      <c r="L282" s="408">
        <v>13</v>
      </c>
      <c r="M282" s="408">
        <v>11.28</v>
      </c>
      <c r="N282" s="408">
        <v>9.6</v>
      </c>
      <c r="O282" s="408">
        <v>12.58</v>
      </c>
      <c r="P282" s="408">
        <v>12.8</v>
      </c>
      <c r="Q282" s="408">
        <v>13.1</v>
      </c>
      <c r="R282" s="408">
        <v>17.8</v>
      </c>
      <c r="S282" s="408">
        <v>8.18</v>
      </c>
      <c r="T282" s="408">
        <v>10.5</v>
      </c>
      <c r="U282" s="408">
        <v>9.6999999999999993</v>
      </c>
      <c r="V282" s="408">
        <v>12</v>
      </c>
      <c r="W282" s="408">
        <v>5.58</v>
      </c>
      <c r="X282" s="408">
        <v>6.52</v>
      </c>
      <c r="Y282" s="408">
        <v>6.65</v>
      </c>
      <c r="Z282" s="408">
        <v>11.88</v>
      </c>
    </row>
    <row r="283" spans="1:36">
      <c r="A283" t="s">
        <v>461</v>
      </c>
      <c r="B283" s="408" t="s">
        <v>470</v>
      </c>
      <c r="C283" s="408" t="s">
        <v>457</v>
      </c>
      <c r="D283" s="408" t="s">
        <v>468</v>
      </c>
      <c r="E283" s="408" t="s">
        <v>461</v>
      </c>
      <c r="F283" s="408" t="s">
        <v>461</v>
      </c>
      <c r="G283" s="408">
        <v>9.85</v>
      </c>
      <c r="H283" s="408">
        <v>13.85</v>
      </c>
      <c r="I283" s="408">
        <v>15.1</v>
      </c>
      <c r="J283" s="408">
        <v>10.9</v>
      </c>
      <c r="K283" s="408">
        <v>9.5500000000000007</v>
      </c>
      <c r="L283" s="408">
        <v>7.55</v>
      </c>
      <c r="M283" s="408">
        <v>5.7</v>
      </c>
      <c r="N283" s="408">
        <v>12.25</v>
      </c>
      <c r="O283" s="408">
        <v>18.7</v>
      </c>
      <c r="P283" s="408">
        <v>11.52</v>
      </c>
      <c r="Q283" s="408">
        <v>13.1</v>
      </c>
      <c r="R283" s="408">
        <v>11.42</v>
      </c>
      <c r="S283" s="408">
        <v>9.48</v>
      </c>
      <c r="T283" s="408">
        <v>8.82</v>
      </c>
      <c r="U283" s="408">
        <v>6.82</v>
      </c>
      <c r="V283" s="408">
        <v>10.35</v>
      </c>
      <c r="W283" s="408">
        <v>4.9000000000000004</v>
      </c>
      <c r="X283" s="408">
        <v>13.25</v>
      </c>
      <c r="Y283" s="408">
        <v>10.6</v>
      </c>
      <c r="Z283" s="408">
        <v>9.6</v>
      </c>
    </row>
    <row r="284" spans="1:36">
      <c r="A284" t="s">
        <v>461</v>
      </c>
      <c r="B284" s="408" t="s">
        <v>470</v>
      </c>
      <c r="C284" s="408" t="s">
        <v>457</v>
      </c>
      <c r="D284" s="408" t="s">
        <v>468</v>
      </c>
      <c r="E284" s="408" t="s">
        <v>461</v>
      </c>
      <c r="F284" s="408" t="s">
        <v>461</v>
      </c>
      <c r="G284" s="408">
        <v>15.4</v>
      </c>
      <c r="H284" s="408">
        <v>12.7</v>
      </c>
      <c r="I284" s="408">
        <v>5.7</v>
      </c>
      <c r="J284" s="408">
        <v>6.85</v>
      </c>
      <c r="K284" s="408">
        <v>6.1</v>
      </c>
      <c r="L284" s="408">
        <v>10.25</v>
      </c>
      <c r="M284" s="408">
        <v>10.58</v>
      </c>
      <c r="N284" s="408">
        <v>11.95</v>
      </c>
      <c r="O284" s="408">
        <v>13.15</v>
      </c>
      <c r="P284" s="408">
        <v>8.0500000000000007</v>
      </c>
      <c r="Q284" s="408">
        <v>5.78</v>
      </c>
      <c r="R284" s="408">
        <v>11.5</v>
      </c>
      <c r="S284" s="408">
        <v>8.68</v>
      </c>
      <c r="T284" s="408">
        <v>8.1</v>
      </c>
      <c r="U284" s="408">
        <v>6.7</v>
      </c>
      <c r="V284" s="408">
        <v>6.55</v>
      </c>
      <c r="W284" s="408">
        <v>11.97</v>
      </c>
      <c r="X284" s="408">
        <v>14.2</v>
      </c>
      <c r="Y284" s="408">
        <v>6.3</v>
      </c>
      <c r="Z284" s="408">
        <v>7</v>
      </c>
    </row>
    <row r="285" spans="1:36">
      <c r="A285" t="s">
        <v>461</v>
      </c>
      <c r="B285" s="408" t="s">
        <v>470</v>
      </c>
      <c r="C285" s="408" t="s">
        <v>457</v>
      </c>
      <c r="D285" s="408" t="s">
        <v>468</v>
      </c>
      <c r="E285" s="408" t="s">
        <v>461</v>
      </c>
      <c r="F285" s="408" t="s">
        <v>461</v>
      </c>
      <c r="G285" s="408">
        <v>5.48</v>
      </c>
      <c r="H285" s="408">
        <v>9.85</v>
      </c>
      <c r="I285" s="408">
        <v>5.35</v>
      </c>
      <c r="J285" s="408">
        <v>3.4</v>
      </c>
      <c r="K285" s="408">
        <v>9.15</v>
      </c>
      <c r="L285" s="408">
        <v>4.95</v>
      </c>
      <c r="M285" s="408">
        <v>11.7</v>
      </c>
      <c r="N285" s="408">
        <v>10.220000000000001</v>
      </c>
      <c r="O285" s="408">
        <v>6.05</v>
      </c>
      <c r="P285" s="408">
        <v>14.22</v>
      </c>
      <c r="Q285" s="408">
        <v>16.600000000000001</v>
      </c>
      <c r="R285" s="408">
        <v>16.8</v>
      </c>
      <c r="S285" s="408">
        <v>11.9</v>
      </c>
      <c r="T285" s="408">
        <v>9.35</v>
      </c>
      <c r="U285" s="408">
        <v>6.2</v>
      </c>
      <c r="V285" s="408">
        <v>17.600000000000001</v>
      </c>
      <c r="W285" s="408">
        <v>7.4</v>
      </c>
      <c r="X285" s="408">
        <v>18.100000000000001</v>
      </c>
      <c r="Y285" s="408">
        <v>12.9</v>
      </c>
      <c r="Z285" s="408">
        <v>8.0500000000000007</v>
      </c>
    </row>
    <row r="286" spans="1:36">
      <c r="A286" t="s">
        <v>461</v>
      </c>
      <c r="B286" s="408" t="s">
        <v>476</v>
      </c>
      <c r="C286" s="408" t="s">
        <v>451</v>
      </c>
      <c r="D286" s="408" t="s">
        <v>454</v>
      </c>
      <c r="E286" s="408" t="s">
        <v>461</v>
      </c>
      <c r="F286" s="408" t="s">
        <v>461</v>
      </c>
      <c r="G286" s="408">
        <v>10.85</v>
      </c>
      <c r="H286" s="408">
        <v>6.6</v>
      </c>
      <c r="I286" s="408">
        <v>8.19</v>
      </c>
      <c r="J286" s="408">
        <v>7.75</v>
      </c>
      <c r="K286" s="408">
        <v>9.9</v>
      </c>
      <c r="L286" s="408">
        <v>7.75</v>
      </c>
      <c r="M286" s="408">
        <v>10.5</v>
      </c>
      <c r="N286" s="408">
        <v>4.3899999999999997</v>
      </c>
      <c r="O286" s="408">
        <v>7.62</v>
      </c>
      <c r="P286" s="408">
        <v>5.55</v>
      </c>
      <c r="Q286" s="408">
        <v>9.8000000000000007</v>
      </c>
      <c r="R286" s="408">
        <v>9.6999999999999993</v>
      </c>
      <c r="S286" s="408">
        <v>6.6</v>
      </c>
      <c r="T286" s="408">
        <v>4.0999999999999996</v>
      </c>
      <c r="U286" s="408">
        <v>7.4</v>
      </c>
      <c r="V286" s="408">
        <v>8.15</v>
      </c>
      <c r="W286" s="408">
        <v>9.1999999999999993</v>
      </c>
      <c r="X286" s="408">
        <v>5.2</v>
      </c>
      <c r="Y286" s="408">
        <v>9.85</v>
      </c>
      <c r="Z286" s="408">
        <v>8</v>
      </c>
    </row>
    <row r="287" spans="1:36">
      <c r="A287" t="s">
        <v>461</v>
      </c>
      <c r="B287" s="408" t="s">
        <v>466</v>
      </c>
      <c r="C287" s="408" t="s">
        <v>452</v>
      </c>
      <c r="D287" s="408" t="s">
        <v>468</v>
      </c>
      <c r="E287" s="408" t="s">
        <v>461</v>
      </c>
      <c r="F287" s="408" t="s">
        <v>461</v>
      </c>
      <c r="G287" s="408">
        <v>9.82</v>
      </c>
      <c r="H287" s="408">
        <v>5.82</v>
      </c>
      <c r="I287" s="408">
        <v>15.8</v>
      </c>
      <c r="J287" s="408">
        <v>5.03</v>
      </c>
      <c r="K287" s="408">
        <v>8.2899999999999991</v>
      </c>
      <c r="L287" s="408">
        <v>9.1</v>
      </c>
      <c r="M287" s="408">
        <v>7.69</v>
      </c>
      <c r="N287" s="408">
        <v>4.8</v>
      </c>
      <c r="O287" s="408">
        <v>3.2</v>
      </c>
      <c r="P287" s="408">
        <v>10.199999999999999</v>
      </c>
      <c r="Q287" s="408">
        <v>5.0999999999999996</v>
      </c>
      <c r="R287" s="408">
        <v>12.05</v>
      </c>
      <c r="S287">
        <v>5.82</v>
      </c>
      <c r="T287" s="408">
        <v>6.35</v>
      </c>
      <c r="U287" s="408">
        <v>5.92</v>
      </c>
      <c r="V287" s="408">
        <v>4.7</v>
      </c>
      <c r="W287" s="408">
        <v>8.1999999999999993</v>
      </c>
      <c r="X287" s="408">
        <v>6.6</v>
      </c>
      <c r="Y287" s="408">
        <v>4.8499999999999996</v>
      </c>
      <c r="Z287" s="408">
        <v>3.7</v>
      </c>
    </row>
    <row r="288" spans="1:36">
      <c r="A288" t="s">
        <v>461</v>
      </c>
      <c r="B288" s="408" t="s">
        <v>466</v>
      </c>
      <c r="C288" s="408" t="s">
        <v>452</v>
      </c>
      <c r="D288" s="408" t="s">
        <v>468</v>
      </c>
      <c r="E288" s="408" t="s">
        <v>461</v>
      </c>
      <c r="F288" s="408" t="s">
        <v>461</v>
      </c>
      <c r="G288" s="408">
        <v>3.9</v>
      </c>
      <c r="H288" s="408">
        <v>7.8</v>
      </c>
      <c r="I288" s="408">
        <v>9.0500000000000007</v>
      </c>
      <c r="J288" s="408">
        <v>7.68</v>
      </c>
      <c r="K288" s="408">
        <v>11.45</v>
      </c>
      <c r="L288" s="408">
        <v>8.15</v>
      </c>
      <c r="M288" s="408">
        <v>6.1</v>
      </c>
      <c r="N288" s="408">
        <v>7.4</v>
      </c>
      <c r="O288" s="408">
        <v>4.75</v>
      </c>
      <c r="P288" s="408">
        <v>7.95</v>
      </c>
      <c r="Q288" s="408">
        <v>5</v>
      </c>
      <c r="R288" s="408">
        <v>7.69</v>
      </c>
      <c r="S288" s="408">
        <v>7.3</v>
      </c>
      <c r="T288" s="408">
        <v>8.2899999999999991</v>
      </c>
      <c r="U288" s="408">
        <v>6.6</v>
      </c>
      <c r="V288" s="408">
        <v>7.6</v>
      </c>
      <c r="W288" s="408">
        <v>4.3</v>
      </c>
      <c r="X288" s="408">
        <v>4.4000000000000004</v>
      </c>
      <c r="Y288" s="408">
        <v>5.6</v>
      </c>
      <c r="Z288" s="408">
        <v>4.3499999999999996</v>
      </c>
    </row>
    <row r="289" spans="1:26">
      <c r="A289" t="s">
        <v>461</v>
      </c>
      <c r="B289" s="408" t="s">
        <v>466</v>
      </c>
      <c r="C289" s="408" t="s">
        <v>452</v>
      </c>
      <c r="D289" s="408" t="s">
        <v>468</v>
      </c>
      <c r="E289" s="408" t="s">
        <v>461</v>
      </c>
      <c r="F289" s="408" t="s">
        <v>461</v>
      </c>
      <c r="G289" s="408">
        <v>5.6</v>
      </c>
      <c r="H289" s="408">
        <v>8.85</v>
      </c>
      <c r="I289" s="408">
        <v>10.85</v>
      </c>
      <c r="J289" s="408">
        <v>6.95</v>
      </c>
      <c r="K289" s="408">
        <v>5.72</v>
      </c>
      <c r="L289" s="408">
        <v>3.4</v>
      </c>
      <c r="M289" s="408">
        <v>4</v>
      </c>
      <c r="N289" s="408">
        <v>5</v>
      </c>
      <c r="O289" s="408">
        <v>4.4000000000000004</v>
      </c>
      <c r="P289" s="408">
        <v>3.98</v>
      </c>
      <c r="Q289" s="408">
        <v>2.98</v>
      </c>
      <c r="R289" s="408">
        <v>2.75</v>
      </c>
      <c r="S289" s="408">
        <v>3.15</v>
      </c>
      <c r="T289" s="408">
        <v>10.02</v>
      </c>
      <c r="U289" s="408">
        <v>6.08</v>
      </c>
      <c r="V289" s="408">
        <v>10.5</v>
      </c>
      <c r="W289" s="408">
        <v>10.220000000000001</v>
      </c>
      <c r="X289" s="408">
        <v>5.71</v>
      </c>
      <c r="Y289" s="408">
        <v>8.9</v>
      </c>
      <c r="Z289" s="408">
        <v>5.92</v>
      </c>
    </row>
    <row r="290" spans="1:26">
      <c r="A290" t="s">
        <v>461</v>
      </c>
      <c r="B290" s="408" t="s">
        <v>466</v>
      </c>
      <c r="C290" s="408" t="s">
        <v>452</v>
      </c>
      <c r="D290" s="408" t="s">
        <v>468</v>
      </c>
      <c r="E290" s="408" t="s">
        <v>461</v>
      </c>
      <c r="F290" s="408" t="s">
        <v>461</v>
      </c>
      <c r="G290" s="408">
        <v>8.48</v>
      </c>
      <c r="H290" s="408">
        <v>8.75</v>
      </c>
      <c r="I290" s="408">
        <v>7.15</v>
      </c>
      <c r="J290" s="408">
        <v>8.02</v>
      </c>
      <c r="K290" s="408">
        <v>6.05</v>
      </c>
      <c r="L290" s="408">
        <v>7.65</v>
      </c>
      <c r="M290" s="408">
        <v>6.52</v>
      </c>
      <c r="N290" s="408">
        <v>6.52</v>
      </c>
      <c r="O290" s="408">
        <v>7.85</v>
      </c>
      <c r="P290" s="408">
        <v>7.1</v>
      </c>
      <c r="Q290" s="408">
        <v>6.92</v>
      </c>
      <c r="R290" s="408">
        <v>7.6</v>
      </c>
      <c r="S290" s="408">
        <v>5.55</v>
      </c>
      <c r="T290" s="408">
        <v>4.6500000000000004</v>
      </c>
      <c r="U290" s="408">
        <v>6.75</v>
      </c>
      <c r="V290" s="408">
        <v>5.72</v>
      </c>
      <c r="W290" s="408">
        <v>6.4</v>
      </c>
      <c r="X290" s="408">
        <v>5.4</v>
      </c>
      <c r="Y290" s="408">
        <v>4</v>
      </c>
      <c r="Z290" s="408">
        <v>6.4</v>
      </c>
    </row>
    <row r="291" spans="1:26">
      <c r="A291" t="s">
        <v>461</v>
      </c>
      <c r="B291" s="408" t="s">
        <v>466</v>
      </c>
      <c r="C291" s="408" t="s">
        <v>452</v>
      </c>
      <c r="D291" s="408" t="s">
        <v>468</v>
      </c>
      <c r="E291" s="408" t="s">
        <v>461</v>
      </c>
      <c r="F291" s="408" t="s">
        <v>461</v>
      </c>
      <c r="G291" s="408">
        <v>4.1500000000000004</v>
      </c>
      <c r="H291" s="408">
        <v>5.45</v>
      </c>
      <c r="I291" s="408">
        <v>3.3</v>
      </c>
      <c r="J291" s="408">
        <v>3.72</v>
      </c>
      <c r="K291" s="408">
        <v>4.5199999999999996</v>
      </c>
      <c r="L291" s="408">
        <v>2.7</v>
      </c>
      <c r="M291" s="408">
        <v>2.95</v>
      </c>
      <c r="N291" s="408">
        <v>2.7</v>
      </c>
      <c r="O291" s="408">
        <v>3.19</v>
      </c>
      <c r="P291" s="408">
        <v>3.45</v>
      </c>
      <c r="Q291" s="408">
        <v>3.3</v>
      </c>
      <c r="R291" s="408">
        <v>11.3</v>
      </c>
      <c r="S291" s="408">
        <v>9.15</v>
      </c>
      <c r="T291" s="408">
        <v>10.08</v>
      </c>
      <c r="U291" s="408">
        <v>5.8</v>
      </c>
      <c r="V291" s="408">
        <v>8.15</v>
      </c>
      <c r="W291" s="408">
        <v>8.68</v>
      </c>
      <c r="X291" s="408">
        <v>6.3</v>
      </c>
      <c r="Y291" s="408">
        <v>5.45</v>
      </c>
      <c r="Z291" s="408">
        <v>5.75</v>
      </c>
    </row>
    <row r="292" spans="1:26">
      <c r="A292" t="s">
        <v>461</v>
      </c>
      <c r="B292" s="408" t="s">
        <v>466</v>
      </c>
      <c r="C292" s="408" t="s">
        <v>452</v>
      </c>
      <c r="D292" s="408" t="s">
        <v>468</v>
      </c>
      <c r="E292" s="408" t="s">
        <v>461</v>
      </c>
      <c r="F292" s="408" t="s">
        <v>461</v>
      </c>
      <c r="G292" s="408">
        <v>5.55</v>
      </c>
      <c r="H292" s="408">
        <v>8.4</v>
      </c>
      <c r="I292" s="408">
        <v>6.85</v>
      </c>
      <c r="J292" s="408">
        <v>9.08</v>
      </c>
      <c r="K292" s="408">
        <v>11.9</v>
      </c>
      <c r="L292" s="408">
        <v>9.75</v>
      </c>
      <c r="M292" s="408">
        <v>7.45</v>
      </c>
      <c r="N292" s="408">
        <v>7.95</v>
      </c>
      <c r="O292" s="408">
        <v>9.18</v>
      </c>
      <c r="P292" s="408">
        <v>7.2</v>
      </c>
      <c r="Q292" s="408">
        <v>5.85</v>
      </c>
      <c r="R292" s="408">
        <v>5.15</v>
      </c>
      <c r="S292" s="408">
        <v>8.15</v>
      </c>
      <c r="T292" s="408">
        <v>6.42</v>
      </c>
      <c r="U292" s="408">
        <v>6.5</v>
      </c>
      <c r="V292" s="408">
        <v>4.05</v>
      </c>
      <c r="W292" s="408">
        <v>6.55</v>
      </c>
      <c r="X292" s="408">
        <v>5.65</v>
      </c>
      <c r="Y292" s="408">
        <v>5.9</v>
      </c>
      <c r="Z292" s="408">
        <v>4.45</v>
      </c>
    </row>
    <row r="293" spans="1:26">
      <c r="A293" t="s">
        <v>461</v>
      </c>
      <c r="B293" s="408" t="s">
        <v>466</v>
      </c>
      <c r="C293" s="408" t="s">
        <v>452</v>
      </c>
      <c r="D293" s="408" t="s">
        <v>468</v>
      </c>
      <c r="E293" s="408" t="s">
        <v>461</v>
      </c>
      <c r="F293" s="408" t="s">
        <v>461</v>
      </c>
      <c r="G293" s="408">
        <v>4.38</v>
      </c>
      <c r="H293" s="408">
        <v>4.0999999999999996</v>
      </c>
      <c r="I293" s="408">
        <v>3.55</v>
      </c>
      <c r="J293" s="408">
        <v>3.35</v>
      </c>
      <c r="K293" s="408">
        <v>3.95</v>
      </c>
      <c r="L293" s="408">
        <v>5.4</v>
      </c>
      <c r="M293" s="408">
        <v>11</v>
      </c>
      <c r="N293" s="408">
        <v>8.9</v>
      </c>
      <c r="O293" s="408">
        <v>6.9</v>
      </c>
      <c r="P293" s="408">
        <v>10.4</v>
      </c>
    </row>
    <row r="294" spans="1:26">
      <c r="A294" t="s">
        <v>461</v>
      </c>
      <c r="B294" s="408" t="s">
        <v>469</v>
      </c>
      <c r="C294" s="408" t="s">
        <v>452</v>
      </c>
      <c r="D294" s="408" t="s">
        <v>467</v>
      </c>
      <c r="E294" s="408" t="s">
        <v>461</v>
      </c>
      <c r="F294" s="408" t="s">
        <v>461</v>
      </c>
      <c r="G294" s="408">
        <v>9.65</v>
      </c>
      <c r="H294" s="408">
        <v>10.7</v>
      </c>
      <c r="I294" s="408">
        <v>5.57</v>
      </c>
      <c r="J294" s="408">
        <v>6.8</v>
      </c>
      <c r="K294" s="408">
        <v>8.8000000000000007</v>
      </c>
      <c r="L294" s="408">
        <v>5.99</v>
      </c>
      <c r="M294" s="408">
        <v>12.9</v>
      </c>
      <c r="N294" s="408">
        <v>3.75</v>
      </c>
      <c r="O294" s="408">
        <v>4.0999999999999996</v>
      </c>
      <c r="P294" s="408">
        <v>6.75</v>
      </c>
      <c r="Q294" s="408">
        <v>11.6</v>
      </c>
      <c r="R294" s="408">
        <v>15.5</v>
      </c>
      <c r="S294" s="408">
        <v>5.2</v>
      </c>
      <c r="T294" s="408">
        <v>7.48</v>
      </c>
      <c r="U294" s="408">
        <v>6.18</v>
      </c>
      <c r="V294" s="408">
        <v>14.1</v>
      </c>
      <c r="W294" s="408">
        <v>12.02</v>
      </c>
      <c r="X294" s="408">
        <v>5.08</v>
      </c>
      <c r="Y294" s="408">
        <v>3.68</v>
      </c>
      <c r="Z294" s="408">
        <v>5.95</v>
      </c>
    </row>
    <row r="295" spans="1:26">
      <c r="A295" t="s">
        <v>461</v>
      </c>
      <c r="B295" s="408" t="s">
        <v>469</v>
      </c>
      <c r="C295" s="408" t="s">
        <v>452</v>
      </c>
      <c r="D295" s="408" t="s">
        <v>467</v>
      </c>
      <c r="E295" s="408" t="s">
        <v>461</v>
      </c>
      <c r="F295" s="408" t="s">
        <v>461</v>
      </c>
      <c r="G295" s="408">
        <v>9.75</v>
      </c>
      <c r="H295" s="408">
        <v>13.45</v>
      </c>
      <c r="I295" s="408">
        <v>14.5</v>
      </c>
      <c r="J295" s="408">
        <v>11.2</v>
      </c>
      <c r="K295" s="408">
        <v>12.22</v>
      </c>
      <c r="L295" s="408">
        <v>7.45</v>
      </c>
      <c r="M295" s="408">
        <v>8.5</v>
      </c>
      <c r="N295" s="408">
        <v>4.5999999999999996</v>
      </c>
      <c r="O295" s="408">
        <v>5.3</v>
      </c>
      <c r="P295" s="408">
        <v>5.08</v>
      </c>
      <c r="Q295" s="408">
        <v>2.4500000000000002</v>
      </c>
      <c r="R295" s="408">
        <v>7.4</v>
      </c>
      <c r="S295" s="408">
        <v>6.55</v>
      </c>
      <c r="T295" s="408">
        <v>6.65</v>
      </c>
      <c r="U295" s="408">
        <v>12</v>
      </c>
      <c r="V295" s="408">
        <v>7.4</v>
      </c>
      <c r="W295" s="408">
        <v>6.7</v>
      </c>
      <c r="X295" s="408">
        <v>2.95</v>
      </c>
      <c r="Y295" s="408">
        <v>5.85</v>
      </c>
      <c r="Z295" s="408">
        <v>6.95</v>
      </c>
    </row>
    <row r="296" spans="1:26">
      <c r="A296" t="s">
        <v>461</v>
      </c>
      <c r="B296" s="408" t="s">
        <v>469</v>
      </c>
      <c r="C296" s="408" t="s">
        <v>452</v>
      </c>
      <c r="D296" s="408" t="s">
        <v>467</v>
      </c>
      <c r="E296" s="408" t="s">
        <v>461</v>
      </c>
      <c r="F296" s="408" t="s">
        <v>461</v>
      </c>
      <c r="G296" s="408">
        <v>6.95</v>
      </c>
      <c r="H296" s="408">
        <v>4.45</v>
      </c>
      <c r="I296" s="408">
        <v>6.71</v>
      </c>
      <c r="J296">
        <v>6.6</v>
      </c>
      <c r="K296" s="408">
        <v>5.75</v>
      </c>
      <c r="L296" s="408">
        <v>4.33</v>
      </c>
      <c r="M296" s="408">
        <v>3.4</v>
      </c>
      <c r="N296" s="408">
        <v>5.39</v>
      </c>
      <c r="O296" s="408">
        <v>3.35</v>
      </c>
      <c r="P296" s="408">
        <v>3.7</v>
      </c>
      <c r="Q296" s="408">
        <v>3.7</v>
      </c>
      <c r="R296" s="408">
        <v>4.55</v>
      </c>
      <c r="S296" s="408">
        <v>8.5500000000000007</v>
      </c>
      <c r="T296" s="408">
        <v>5.75</v>
      </c>
      <c r="U296" s="408">
        <v>4.05</v>
      </c>
      <c r="V296" s="408">
        <v>7.75</v>
      </c>
      <c r="W296" s="408">
        <v>6.6</v>
      </c>
      <c r="X296" s="408">
        <v>4.1500000000000004</v>
      </c>
      <c r="Y296" s="408">
        <v>2.4</v>
      </c>
      <c r="Z296" s="408">
        <v>4.0999999999999996</v>
      </c>
    </row>
    <row r="297" spans="1:26">
      <c r="A297" t="s">
        <v>461</v>
      </c>
      <c r="B297" s="408" t="s">
        <v>469</v>
      </c>
      <c r="C297" s="408" t="s">
        <v>452</v>
      </c>
      <c r="D297" s="408" t="s">
        <v>467</v>
      </c>
      <c r="E297" s="408" t="s">
        <v>461</v>
      </c>
      <c r="F297" s="408" t="s">
        <v>461</v>
      </c>
      <c r="G297" s="408">
        <v>2.5</v>
      </c>
      <c r="H297" s="408">
        <v>3.3</v>
      </c>
      <c r="I297" s="408">
        <v>4.72</v>
      </c>
      <c r="J297" s="408">
        <v>3.9</v>
      </c>
      <c r="K297" s="408">
        <v>4.05</v>
      </c>
      <c r="L297" s="408">
        <v>2.65</v>
      </c>
      <c r="M297" s="408">
        <v>3.35</v>
      </c>
      <c r="N297" s="408">
        <v>6.6</v>
      </c>
      <c r="O297" s="408">
        <v>13.5</v>
      </c>
      <c r="P297" s="408">
        <v>6.92</v>
      </c>
      <c r="Q297" s="408">
        <v>5.4</v>
      </c>
      <c r="R297" s="408">
        <v>5.98</v>
      </c>
      <c r="S297" s="408">
        <v>11.2</v>
      </c>
      <c r="T297" s="408">
        <v>4.6500000000000004</v>
      </c>
      <c r="U297" s="408">
        <v>7.95</v>
      </c>
      <c r="V297" s="408">
        <v>8.8000000000000007</v>
      </c>
      <c r="W297" s="408">
        <v>6.32</v>
      </c>
      <c r="X297" s="408">
        <v>5.42</v>
      </c>
      <c r="Y297" s="408">
        <v>7.43</v>
      </c>
      <c r="Z297" s="408">
        <v>10.52</v>
      </c>
    </row>
    <row r="298" spans="1:26">
      <c r="A298" t="s">
        <v>461</v>
      </c>
      <c r="B298" s="408" t="s">
        <v>469</v>
      </c>
      <c r="C298" s="408" t="s">
        <v>452</v>
      </c>
      <c r="D298" s="408" t="s">
        <v>467</v>
      </c>
      <c r="E298" s="408" t="s">
        <v>461</v>
      </c>
      <c r="F298" s="408" t="s">
        <v>461</v>
      </c>
      <c r="G298" s="408">
        <v>9.2899999999999991</v>
      </c>
      <c r="H298" s="408">
        <v>12.85</v>
      </c>
      <c r="I298" s="408">
        <v>6.72</v>
      </c>
      <c r="J298" s="408">
        <v>8</v>
      </c>
      <c r="K298" s="408">
        <v>3.92</v>
      </c>
      <c r="L298" s="408">
        <v>7.98</v>
      </c>
      <c r="M298" s="408">
        <v>8.4</v>
      </c>
      <c r="N298" s="408">
        <v>13.78</v>
      </c>
      <c r="O298" s="408">
        <v>5.2</v>
      </c>
      <c r="P298" s="408">
        <v>5.79</v>
      </c>
      <c r="Q298" s="408">
        <v>8.82</v>
      </c>
      <c r="R298" s="408">
        <v>4.93</v>
      </c>
      <c r="S298" s="408">
        <v>7.15</v>
      </c>
      <c r="T298" s="408">
        <v>6.6</v>
      </c>
      <c r="U298" s="408">
        <v>5.12</v>
      </c>
      <c r="V298" s="408">
        <v>5.35</v>
      </c>
      <c r="W298" s="408">
        <v>5.45</v>
      </c>
      <c r="X298" s="408">
        <v>7.8</v>
      </c>
      <c r="Y298" s="408">
        <v>6.25</v>
      </c>
      <c r="Z298" s="408">
        <v>6.85</v>
      </c>
    </row>
    <row r="299" spans="1:26">
      <c r="A299" t="s">
        <v>461</v>
      </c>
      <c r="B299" s="408" t="s">
        <v>469</v>
      </c>
      <c r="C299" s="408" t="s">
        <v>452</v>
      </c>
      <c r="D299" s="408" t="s">
        <v>467</v>
      </c>
      <c r="E299" s="408" t="s">
        <v>461</v>
      </c>
      <c r="F299" s="408" t="s">
        <v>461</v>
      </c>
      <c r="G299" s="408">
        <v>10.65</v>
      </c>
      <c r="H299" s="408">
        <v>10.6</v>
      </c>
      <c r="I299" s="408">
        <v>4.58</v>
      </c>
      <c r="J299" s="408">
        <v>5.95</v>
      </c>
      <c r="K299" s="408">
        <v>11.7</v>
      </c>
      <c r="L299" s="408">
        <v>6.95</v>
      </c>
      <c r="M299" s="408">
        <v>10.3</v>
      </c>
      <c r="N299" s="408">
        <v>4.0999999999999996</v>
      </c>
      <c r="O299" s="408">
        <v>7.02</v>
      </c>
      <c r="P299" s="408">
        <v>5.29</v>
      </c>
      <c r="Q299" s="408">
        <v>4.17</v>
      </c>
      <c r="R299" s="408">
        <v>2.35</v>
      </c>
      <c r="S299" s="408">
        <v>5.25</v>
      </c>
      <c r="T299" s="408">
        <v>3.7</v>
      </c>
      <c r="U299" s="408">
        <v>4.0999999999999996</v>
      </c>
      <c r="V299" s="408">
        <v>5.92</v>
      </c>
      <c r="W299" s="408">
        <v>3.9</v>
      </c>
      <c r="X299" s="408">
        <v>3.72</v>
      </c>
      <c r="Y299" s="408">
        <v>9.5500000000000007</v>
      </c>
      <c r="Z299" s="408">
        <v>5.5</v>
      </c>
    </row>
    <row r="300" spans="1:26">
      <c r="A300" t="s">
        <v>461</v>
      </c>
      <c r="B300" s="408" t="s">
        <v>469</v>
      </c>
      <c r="C300" s="408" t="s">
        <v>452</v>
      </c>
      <c r="D300" s="408" t="s">
        <v>467</v>
      </c>
      <c r="E300" s="408" t="s">
        <v>461</v>
      </c>
      <c r="F300" s="408" t="s">
        <v>461</v>
      </c>
      <c r="G300" s="408">
        <v>4.5</v>
      </c>
      <c r="H300" s="408">
        <v>2.9</v>
      </c>
      <c r="I300" s="408">
        <v>4.63</v>
      </c>
      <c r="J300" s="408">
        <v>11.22</v>
      </c>
      <c r="K300" s="408">
        <v>6.72</v>
      </c>
      <c r="L300" s="408">
        <v>13.25</v>
      </c>
      <c r="M300" s="408">
        <v>9.6</v>
      </c>
      <c r="N300" s="408">
        <v>11.3</v>
      </c>
      <c r="O300" s="408">
        <v>7.18</v>
      </c>
      <c r="P300" s="408">
        <v>4.3499999999999996</v>
      </c>
      <c r="Q300" s="408">
        <v>6.35</v>
      </c>
      <c r="R300" s="408">
        <v>6.48</v>
      </c>
      <c r="S300" s="408">
        <v>5.6</v>
      </c>
      <c r="T300" s="408">
        <v>5.05</v>
      </c>
      <c r="U300" s="408">
        <v>5.7</v>
      </c>
      <c r="V300" s="408">
        <v>4.0999999999999996</v>
      </c>
      <c r="W300" s="408">
        <v>5.12</v>
      </c>
      <c r="X300" s="408">
        <v>4.9800000000000004</v>
      </c>
      <c r="Y300" s="408">
        <v>4.99</v>
      </c>
      <c r="Z300" s="408">
        <v>4.45</v>
      </c>
    </row>
    <row r="301" spans="1:26">
      <c r="A301" t="s">
        <v>461</v>
      </c>
      <c r="B301" s="408" t="s">
        <v>469</v>
      </c>
      <c r="C301" s="408" t="s">
        <v>452</v>
      </c>
      <c r="D301" s="408" t="s">
        <v>467</v>
      </c>
      <c r="E301" s="408" t="s">
        <v>461</v>
      </c>
      <c r="F301" s="408" t="s">
        <v>461</v>
      </c>
      <c r="G301" s="408">
        <v>4.4000000000000004</v>
      </c>
      <c r="H301" s="408">
        <v>4.1500000000000004</v>
      </c>
      <c r="I301" s="408">
        <v>4.71</v>
      </c>
      <c r="J301" s="408">
        <v>5.78</v>
      </c>
      <c r="K301" s="408">
        <v>3.49</v>
      </c>
      <c r="L301" s="408">
        <v>5.15</v>
      </c>
      <c r="M301" s="408">
        <v>3.95</v>
      </c>
      <c r="N301" s="408">
        <v>5.05</v>
      </c>
      <c r="O301" s="408">
        <v>4.95</v>
      </c>
      <c r="P301" s="408">
        <v>6.15</v>
      </c>
      <c r="Q301" s="408">
        <v>4.49</v>
      </c>
      <c r="R301" s="408">
        <v>3.48</v>
      </c>
      <c r="S301" s="408">
        <v>4.7300000000000004</v>
      </c>
      <c r="T301" s="408">
        <v>3.85</v>
      </c>
      <c r="U301" s="408">
        <v>3.35</v>
      </c>
      <c r="V301" s="408">
        <v>4.2</v>
      </c>
      <c r="W301" s="408">
        <v>4.1500000000000004</v>
      </c>
      <c r="X301" s="408">
        <v>3.35</v>
      </c>
      <c r="Y301" s="408">
        <v>3.49</v>
      </c>
      <c r="Z301" s="408">
        <v>2.52</v>
      </c>
    </row>
    <row r="302" spans="1:26">
      <c r="A302" t="s">
        <v>461</v>
      </c>
      <c r="B302" s="408" t="s">
        <v>469</v>
      </c>
      <c r="C302" s="408" t="s">
        <v>452</v>
      </c>
      <c r="D302" s="408" t="s">
        <v>467</v>
      </c>
      <c r="E302" s="408" t="s">
        <v>461</v>
      </c>
      <c r="F302" s="408" t="s">
        <v>461</v>
      </c>
      <c r="G302" s="408">
        <v>4.05</v>
      </c>
      <c r="H302" s="408">
        <v>3.05</v>
      </c>
      <c r="I302" s="408">
        <v>3.6</v>
      </c>
      <c r="J302" s="408">
        <v>2.2999999999999998</v>
      </c>
      <c r="K302" s="408">
        <v>11.6</v>
      </c>
      <c r="L302" s="408">
        <v>11.4</v>
      </c>
      <c r="M302" s="408">
        <v>13.65</v>
      </c>
      <c r="N302" s="408">
        <v>11.42</v>
      </c>
      <c r="O302" s="408">
        <v>8.99</v>
      </c>
      <c r="P302" s="408">
        <v>9.69</v>
      </c>
      <c r="Q302" s="408">
        <v>7.75</v>
      </c>
      <c r="R302" s="408">
        <v>7.73</v>
      </c>
      <c r="S302" s="408">
        <v>6.8</v>
      </c>
      <c r="T302" s="408">
        <v>7.43</v>
      </c>
      <c r="U302" s="408">
        <v>10.48</v>
      </c>
      <c r="V302" s="408">
        <v>5.72</v>
      </c>
      <c r="W302" s="408">
        <v>6.75</v>
      </c>
      <c r="X302" s="408">
        <v>6.5</v>
      </c>
      <c r="Y302" s="408">
        <v>5.38</v>
      </c>
      <c r="Z302" s="408">
        <v>3.62</v>
      </c>
    </row>
    <row r="303" spans="1:26">
      <c r="A303" t="s">
        <v>461</v>
      </c>
      <c r="B303" s="408" t="s">
        <v>469</v>
      </c>
      <c r="C303" s="408" t="s">
        <v>452</v>
      </c>
      <c r="D303" s="408" t="s">
        <v>467</v>
      </c>
      <c r="E303" s="408" t="s">
        <v>461</v>
      </c>
      <c r="F303" s="408" t="s">
        <v>461</v>
      </c>
      <c r="G303" s="408">
        <v>4.49</v>
      </c>
      <c r="H303" s="408">
        <v>5.65</v>
      </c>
      <c r="I303" s="408">
        <v>6.02</v>
      </c>
      <c r="J303" s="408">
        <v>6.2</v>
      </c>
      <c r="K303" s="408">
        <v>4.95</v>
      </c>
      <c r="L303" s="408">
        <v>5.08</v>
      </c>
      <c r="M303" s="408">
        <v>4.4000000000000004</v>
      </c>
      <c r="N303" s="408">
        <v>2.25</v>
      </c>
      <c r="O303" s="408">
        <v>2.0499999999999998</v>
      </c>
      <c r="P303" s="408">
        <v>7.4</v>
      </c>
      <c r="Q303" s="408">
        <v>9.85</v>
      </c>
      <c r="R303" s="408">
        <v>7.13</v>
      </c>
      <c r="S303" s="408">
        <v>11.08</v>
      </c>
      <c r="T303" s="408">
        <v>5.85</v>
      </c>
      <c r="U303" s="408">
        <v>13.9</v>
      </c>
      <c r="V303" s="408">
        <v>13.12</v>
      </c>
      <c r="W303" s="408">
        <v>11.93</v>
      </c>
      <c r="X303" s="408">
        <v>8.1</v>
      </c>
      <c r="Y303" s="408">
        <v>8.1199999999999992</v>
      </c>
      <c r="Z303" s="408">
        <v>10.65</v>
      </c>
    </row>
    <row r="304" spans="1:26">
      <c r="A304" t="s">
        <v>461</v>
      </c>
      <c r="B304" s="408" t="s">
        <v>469</v>
      </c>
      <c r="C304" s="408" t="s">
        <v>452</v>
      </c>
      <c r="D304" s="408" t="s">
        <v>467</v>
      </c>
      <c r="E304" s="408" t="s">
        <v>461</v>
      </c>
      <c r="F304" s="408" t="s">
        <v>461</v>
      </c>
      <c r="G304" s="408">
        <v>14.58</v>
      </c>
      <c r="H304" s="408">
        <v>9.15</v>
      </c>
      <c r="I304" s="408">
        <v>6.82</v>
      </c>
      <c r="J304" s="408">
        <v>4.68</v>
      </c>
      <c r="K304" s="408">
        <v>5.52</v>
      </c>
      <c r="L304" s="408">
        <v>6.2</v>
      </c>
      <c r="M304" s="408">
        <v>5.9</v>
      </c>
      <c r="N304" s="408">
        <v>6.98</v>
      </c>
      <c r="O304" s="408">
        <v>5.75</v>
      </c>
      <c r="P304" s="408">
        <v>6</v>
      </c>
      <c r="Q304" s="408">
        <v>4.51</v>
      </c>
      <c r="R304" s="408">
        <v>4.6500000000000004</v>
      </c>
      <c r="S304" s="408">
        <v>2.0499999999999998</v>
      </c>
      <c r="T304" s="408">
        <v>2.5299999999999998</v>
      </c>
      <c r="U304" s="408">
        <v>2.4900000000000002</v>
      </c>
      <c r="V304" s="408">
        <v>2.25</v>
      </c>
      <c r="W304" s="408">
        <v>2.2200000000000002</v>
      </c>
      <c r="X304" s="408">
        <v>2.2999999999999998</v>
      </c>
      <c r="Y304" s="408">
        <v>2.48</v>
      </c>
      <c r="Z304" s="408">
        <v>1.7</v>
      </c>
    </row>
    <row r="305" spans="1:30">
      <c r="A305" t="s">
        <v>461</v>
      </c>
      <c r="B305" s="408" t="s">
        <v>469</v>
      </c>
      <c r="C305" s="408" t="s">
        <v>452</v>
      </c>
      <c r="D305" s="408" t="s">
        <v>467</v>
      </c>
      <c r="E305" s="408" t="s">
        <v>461</v>
      </c>
      <c r="F305" s="408" t="s">
        <v>461</v>
      </c>
      <c r="G305" s="408">
        <v>9.8000000000000007</v>
      </c>
      <c r="H305" s="408">
        <v>11.63</v>
      </c>
      <c r="I305" s="408">
        <v>11.3</v>
      </c>
      <c r="J305" s="408">
        <v>11.15</v>
      </c>
      <c r="K305" s="408">
        <v>9.8000000000000007</v>
      </c>
      <c r="L305" s="408">
        <v>9.4499999999999993</v>
      </c>
      <c r="M305" s="408">
        <v>12.72</v>
      </c>
      <c r="N305" s="408">
        <v>8.9499999999999993</v>
      </c>
      <c r="O305" s="408">
        <v>6.2</v>
      </c>
      <c r="P305" s="408">
        <v>8.31</v>
      </c>
      <c r="Q305" s="408">
        <v>7.9</v>
      </c>
      <c r="R305" s="408">
        <v>6.12</v>
      </c>
      <c r="S305" s="408">
        <v>4.95</v>
      </c>
      <c r="T305" s="408">
        <v>6.18</v>
      </c>
      <c r="U305" s="408">
        <v>5.85</v>
      </c>
      <c r="V305" s="408">
        <v>6.88</v>
      </c>
      <c r="W305" s="408">
        <v>5.9</v>
      </c>
      <c r="X305" s="408">
        <v>4.75</v>
      </c>
      <c r="Y305" s="408">
        <v>4.88</v>
      </c>
      <c r="Z305" s="408">
        <v>2.89</v>
      </c>
    </row>
    <row r="306" spans="1:30">
      <c r="A306" t="s">
        <v>461</v>
      </c>
      <c r="B306" s="408" t="s">
        <v>469</v>
      </c>
      <c r="C306" s="408" t="s">
        <v>452</v>
      </c>
      <c r="D306" s="408" t="s">
        <v>467</v>
      </c>
      <c r="E306" s="408" t="s">
        <v>461</v>
      </c>
      <c r="F306" s="408" t="s">
        <v>461</v>
      </c>
      <c r="G306" s="408">
        <v>3.02</v>
      </c>
      <c r="H306" s="408">
        <v>4</v>
      </c>
      <c r="I306" s="408">
        <v>4.22</v>
      </c>
      <c r="J306" s="408">
        <v>9.9499999999999993</v>
      </c>
      <c r="K306" s="408">
        <v>11.68</v>
      </c>
      <c r="L306" s="408">
        <v>9.1199999999999992</v>
      </c>
      <c r="M306" s="408">
        <v>6.87</v>
      </c>
      <c r="N306" s="408">
        <v>7.98</v>
      </c>
      <c r="O306" s="408">
        <v>4.3499999999999996</v>
      </c>
      <c r="P306" s="408">
        <v>5.12</v>
      </c>
      <c r="Q306" s="408">
        <v>6.82</v>
      </c>
      <c r="R306" s="408">
        <v>5.69</v>
      </c>
      <c r="S306" s="408">
        <v>5.89</v>
      </c>
      <c r="T306" s="408">
        <v>8.92</v>
      </c>
      <c r="U306" s="408">
        <v>6.13</v>
      </c>
      <c r="V306" s="408">
        <v>8.57</v>
      </c>
      <c r="W306" s="408">
        <v>7.25</v>
      </c>
      <c r="X306" s="408">
        <v>3.93</v>
      </c>
      <c r="Y306" s="408">
        <v>6.29</v>
      </c>
      <c r="Z306" s="408">
        <v>5.82</v>
      </c>
    </row>
    <row r="307" spans="1:30">
      <c r="A307" t="s">
        <v>461</v>
      </c>
      <c r="B307" s="418" t="s">
        <v>469</v>
      </c>
      <c r="C307" s="408" t="s">
        <v>452</v>
      </c>
      <c r="D307" s="408" t="s">
        <v>467</v>
      </c>
      <c r="E307" s="408" t="s">
        <v>461</v>
      </c>
      <c r="F307" s="408" t="s">
        <v>461</v>
      </c>
      <c r="G307" s="408">
        <v>4.68</v>
      </c>
      <c r="H307" s="408">
        <v>6.35</v>
      </c>
      <c r="I307" s="408">
        <v>7.48</v>
      </c>
      <c r="J307" s="408">
        <v>5.65</v>
      </c>
      <c r="K307" s="408">
        <v>9.7899999999999991</v>
      </c>
      <c r="L307" s="408">
        <v>8.49</v>
      </c>
      <c r="M307" s="408">
        <v>6.71</v>
      </c>
      <c r="N307" s="408">
        <v>5.4</v>
      </c>
      <c r="O307" s="408">
        <v>7.5</v>
      </c>
      <c r="P307" s="408">
        <v>6.95</v>
      </c>
      <c r="Q307" s="408">
        <v>5.28</v>
      </c>
      <c r="R307" s="408">
        <v>4.7</v>
      </c>
      <c r="S307" s="408">
        <v>4.99</v>
      </c>
      <c r="T307" s="408">
        <v>6.72</v>
      </c>
      <c r="U307" s="408">
        <v>5.7</v>
      </c>
      <c r="V307" s="408">
        <v>4.6500000000000004</v>
      </c>
      <c r="W307" s="408">
        <v>4.4000000000000004</v>
      </c>
      <c r="X307" s="408">
        <v>4.82</v>
      </c>
      <c r="Y307" s="408">
        <v>5.0199999999999996</v>
      </c>
      <c r="Z307" s="408">
        <v>6.25</v>
      </c>
    </row>
    <row r="308" spans="1:30">
      <c r="A308" t="s">
        <v>461</v>
      </c>
      <c r="B308" t="s">
        <v>479</v>
      </c>
      <c r="C308" t="s">
        <v>453</v>
      </c>
      <c r="D308" t="s">
        <v>454</v>
      </c>
      <c r="E308" t="s">
        <v>461</v>
      </c>
      <c r="F308" t="s">
        <v>461</v>
      </c>
      <c r="G308">
        <v>12.73</v>
      </c>
      <c r="H308">
        <v>12.15</v>
      </c>
      <c r="I308">
        <v>12.7</v>
      </c>
      <c r="J308">
        <v>9.6</v>
      </c>
      <c r="K308">
        <v>6.73</v>
      </c>
      <c r="L308">
        <v>10.86</v>
      </c>
      <c r="M308">
        <v>9.08</v>
      </c>
      <c r="N308">
        <v>12.14</v>
      </c>
      <c r="O308">
        <v>11.47</v>
      </c>
      <c r="P308">
        <v>8.94</v>
      </c>
      <c r="Q308">
        <v>14.31</v>
      </c>
      <c r="R308">
        <v>14.91</v>
      </c>
      <c r="S308">
        <v>15.25</v>
      </c>
      <c r="T308">
        <v>11.63</v>
      </c>
      <c r="U308">
        <v>11.95</v>
      </c>
      <c r="V308">
        <v>10.3</v>
      </c>
      <c r="W308">
        <v>9.52</v>
      </c>
      <c r="X308">
        <v>21.13</v>
      </c>
      <c r="Y308">
        <v>12.32</v>
      </c>
      <c r="Z308">
        <v>12.42</v>
      </c>
    </row>
    <row r="309" spans="1:30">
      <c r="A309" t="s">
        <v>461</v>
      </c>
      <c r="B309" t="s">
        <v>479</v>
      </c>
      <c r="C309" t="s">
        <v>453</v>
      </c>
      <c r="D309" t="s">
        <v>454</v>
      </c>
      <c r="E309" t="s">
        <v>461</v>
      </c>
      <c r="F309" t="s">
        <v>461</v>
      </c>
      <c r="G309">
        <v>14.01</v>
      </c>
      <c r="H309">
        <v>14.77</v>
      </c>
      <c r="I309">
        <v>15.7</v>
      </c>
      <c r="J309">
        <v>16.399999999999999</v>
      </c>
      <c r="K309">
        <v>10.74</v>
      </c>
      <c r="L309">
        <v>16.88</v>
      </c>
      <c r="M309">
        <v>12.83</v>
      </c>
      <c r="N309">
        <v>11.76</v>
      </c>
      <c r="O309">
        <v>8.89</v>
      </c>
      <c r="P309">
        <v>10.17</v>
      </c>
      <c r="Q309">
        <v>14.85</v>
      </c>
      <c r="R309">
        <v>14.11</v>
      </c>
      <c r="S309">
        <v>12.85</v>
      </c>
      <c r="T309">
        <v>11.3</v>
      </c>
      <c r="U309">
        <v>11.29</v>
      </c>
      <c r="V309">
        <v>10.18</v>
      </c>
      <c r="W309">
        <v>11.06</v>
      </c>
      <c r="X309">
        <v>10.76</v>
      </c>
      <c r="Y309">
        <v>9.91</v>
      </c>
      <c r="Z309">
        <v>12.17</v>
      </c>
    </row>
    <row r="310" spans="1:30">
      <c r="A310" t="s">
        <v>461</v>
      </c>
      <c r="B310" t="s">
        <v>479</v>
      </c>
      <c r="C310" t="s">
        <v>453</v>
      </c>
      <c r="D310" t="s">
        <v>454</v>
      </c>
      <c r="E310" t="s">
        <v>461</v>
      </c>
      <c r="F310" t="s">
        <v>461</v>
      </c>
      <c r="G310">
        <v>8.52</v>
      </c>
      <c r="H310">
        <v>8.86</v>
      </c>
      <c r="I310">
        <v>8.1199999999999992</v>
      </c>
      <c r="J310">
        <v>8.7799999999999994</v>
      </c>
    </row>
    <row r="311" spans="1:30">
      <c r="A311" t="s">
        <v>461</v>
      </c>
      <c r="B311" t="s">
        <v>479</v>
      </c>
      <c r="C311" t="s">
        <v>453</v>
      </c>
      <c r="D311" t="s">
        <v>454</v>
      </c>
      <c r="E311" t="s">
        <v>461</v>
      </c>
      <c r="F311" t="s">
        <v>461</v>
      </c>
      <c r="G311">
        <v>16.72</v>
      </c>
      <c r="H311">
        <v>13.59</v>
      </c>
      <c r="I311">
        <v>14.21</v>
      </c>
      <c r="J311">
        <v>13.06</v>
      </c>
      <c r="K311">
        <v>14.31</v>
      </c>
      <c r="L311">
        <v>17.079999999999998</v>
      </c>
      <c r="M311">
        <v>14.37</v>
      </c>
      <c r="N311">
        <v>13.55</v>
      </c>
      <c r="O311">
        <v>16.25</v>
      </c>
      <c r="P311">
        <v>13.89</v>
      </c>
      <c r="Q311">
        <v>13.77</v>
      </c>
      <c r="R311">
        <v>13.85</v>
      </c>
      <c r="S311">
        <v>14.18</v>
      </c>
      <c r="T311">
        <v>13.91</v>
      </c>
      <c r="U311">
        <v>14.74</v>
      </c>
      <c r="V311">
        <v>13.3</v>
      </c>
      <c r="W311">
        <v>15.4</v>
      </c>
      <c r="X311">
        <v>15.73</v>
      </c>
      <c r="Y311">
        <v>15.41</v>
      </c>
      <c r="Z311">
        <v>11.75</v>
      </c>
      <c r="AA311">
        <v>14.88</v>
      </c>
      <c r="AB311">
        <v>18.52</v>
      </c>
      <c r="AC311">
        <v>15.03</v>
      </c>
      <c r="AD311">
        <v>13.09</v>
      </c>
    </row>
    <row r="312" spans="1:30">
      <c r="A312" t="s">
        <v>461</v>
      </c>
      <c r="B312" t="s">
        <v>478</v>
      </c>
      <c r="C312" t="s">
        <v>453</v>
      </c>
      <c r="D312" t="s">
        <v>467</v>
      </c>
      <c r="E312" t="s">
        <v>461</v>
      </c>
      <c r="F312" t="s">
        <v>461</v>
      </c>
      <c r="G312">
        <v>15.14</v>
      </c>
      <c r="H312">
        <v>12.48</v>
      </c>
      <c r="I312">
        <v>11.39</v>
      </c>
      <c r="J312">
        <v>15.71</v>
      </c>
      <c r="K312">
        <v>16.13</v>
      </c>
      <c r="L312">
        <v>13.03</v>
      </c>
      <c r="M312">
        <v>11.26</v>
      </c>
      <c r="N312">
        <v>16.559999999999999</v>
      </c>
      <c r="O312">
        <v>7.7</v>
      </c>
      <c r="P312">
        <v>11.69</v>
      </c>
      <c r="Q312">
        <v>18.489999999999998</v>
      </c>
      <c r="R312">
        <v>14.04</v>
      </c>
      <c r="S312">
        <v>10.119999999999999</v>
      </c>
      <c r="T312">
        <v>11.14</v>
      </c>
      <c r="U312">
        <v>12.54</v>
      </c>
      <c r="V312">
        <v>13.89</v>
      </c>
      <c r="W312">
        <v>8.11</v>
      </c>
      <c r="X312">
        <v>12.48</v>
      </c>
      <c r="Y312" s="408">
        <v>12.94</v>
      </c>
    </row>
    <row r="313" spans="1:30">
      <c r="A313" t="s">
        <v>461</v>
      </c>
      <c r="B313" t="s">
        <v>481</v>
      </c>
      <c r="C313" t="s">
        <v>453</v>
      </c>
      <c r="D313" t="s">
        <v>468</v>
      </c>
      <c r="E313" t="s">
        <v>461</v>
      </c>
      <c r="F313" t="s">
        <v>461</v>
      </c>
      <c r="G313">
        <v>19.09</v>
      </c>
      <c r="H313">
        <v>16.16</v>
      </c>
      <c r="I313">
        <v>16.89</v>
      </c>
      <c r="J313">
        <v>18.79</v>
      </c>
    </row>
    <row r="314" spans="1:30">
      <c r="A314" t="s">
        <v>461</v>
      </c>
      <c r="B314" t="s">
        <v>480</v>
      </c>
      <c r="C314" t="s">
        <v>453</v>
      </c>
      <c r="D314" t="s">
        <v>455</v>
      </c>
      <c r="E314" t="s">
        <v>461</v>
      </c>
      <c r="F314" t="s">
        <v>461</v>
      </c>
      <c r="G314">
        <v>14.33</v>
      </c>
      <c r="H314">
        <v>13.27</v>
      </c>
      <c r="I314">
        <v>19.12</v>
      </c>
      <c r="J314">
        <v>12.01</v>
      </c>
      <c r="K314">
        <v>15.4</v>
      </c>
      <c r="L314">
        <v>13.99</v>
      </c>
      <c r="M314">
        <v>15.13</v>
      </c>
      <c r="N314">
        <v>12.72</v>
      </c>
      <c r="O314">
        <v>14.92</v>
      </c>
      <c r="P314">
        <v>14.18</v>
      </c>
      <c r="Q314">
        <v>16.61</v>
      </c>
      <c r="R314">
        <v>12.75</v>
      </c>
      <c r="S314">
        <v>18.38</v>
      </c>
      <c r="T314">
        <v>13.96</v>
      </c>
      <c r="U314">
        <v>17.510000000000002</v>
      </c>
      <c r="V314">
        <v>14.76</v>
      </c>
      <c r="W314">
        <v>14.95</v>
      </c>
      <c r="X314">
        <v>14.34</v>
      </c>
      <c r="Y314">
        <v>15.77</v>
      </c>
      <c r="Z314">
        <v>15.17</v>
      </c>
      <c r="AA314">
        <v>16.829999999999998</v>
      </c>
      <c r="AB314">
        <v>18.22</v>
      </c>
      <c r="AC314">
        <v>14.9</v>
      </c>
      <c r="AD314">
        <v>13.19</v>
      </c>
    </row>
    <row r="315" spans="1:30">
      <c r="A315" t="s">
        <v>461</v>
      </c>
      <c r="B315" t="s">
        <v>480</v>
      </c>
      <c r="C315" t="s">
        <v>453</v>
      </c>
      <c r="D315" t="s">
        <v>455</v>
      </c>
      <c r="E315" t="s">
        <v>461</v>
      </c>
      <c r="F315" t="s">
        <v>461</v>
      </c>
      <c r="G315">
        <v>18.79</v>
      </c>
      <c r="H315">
        <v>17.59</v>
      </c>
      <c r="I315">
        <v>19.2</v>
      </c>
      <c r="J315">
        <v>15.52</v>
      </c>
      <c r="K315">
        <v>12.2</v>
      </c>
      <c r="L315">
        <v>16.2</v>
      </c>
      <c r="M315">
        <v>16.73</v>
      </c>
      <c r="N315">
        <v>14.69</v>
      </c>
      <c r="O315">
        <v>10.68</v>
      </c>
      <c r="P315">
        <v>16.41</v>
      </c>
      <c r="Q315">
        <v>15.89</v>
      </c>
      <c r="R315">
        <v>12.97</v>
      </c>
      <c r="S315">
        <v>12.97</v>
      </c>
      <c r="T315">
        <v>15.21</v>
      </c>
      <c r="U315">
        <v>14.64</v>
      </c>
      <c r="V315">
        <v>19.66</v>
      </c>
      <c r="W315">
        <v>16.45</v>
      </c>
      <c r="X315">
        <v>18.09</v>
      </c>
      <c r="Y315">
        <v>12.23</v>
      </c>
      <c r="Z315">
        <v>13.68</v>
      </c>
    </row>
    <row r="316" spans="1:30">
      <c r="A316" t="s">
        <v>461</v>
      </c>
      <c r="B316" t="s">
        <v>480</v>
      </c>
      <c r="C316" t="s">
        <v>453</v>
      </c>
      <c r="D316" t="s">
        <v>455</v>
      </c>
      <c r="E316" t="s">
        <v>461</v>
      </c>
      <c r="F316" t="s">
        <v>461</v>
      </c>
      <c r="G316">
        <v>11.98</v>
      </c>
      <c r="H316">
        <v>5.77</v>
      </c>
      <c r="I316">
        <v>15.83</v>
      </c>
      <c r="J316">
        <v>13.26</v>
      </c>
      <c r="K316">
        <v>13.46</v>
      </c>
      <c r="L316">
        <v>11.42</v>
      </c>
      <c r="M316">
        <v>11.95</v>
      </c>
      <c r="N316">
        <v>12.03</v>
      </c>
      <c r="O316">
        <v>13.77</v>
      </c>
      <c r="P316">
        <v>11.74</v>
      </c>
      <c r="Q316">
        <v>12.6</v>
      </c>
      <c r="R316">
        <v>13.62</v>
      </c>
      <c r="S316">
        <v>9.3000000000000007</v>
      </c>
      <c r="T316">
        <v>5.75</v>
      </c>
      <c r="U316">
        <v>13.79</v>
      </c>
      <c r="V316">
        <v>11.57</v>
      </c>
      <c r="W316">
        <v>6.74</v>
      </c>
      <c r="X316">
        <v>9.9600000000000009</v>
      </c>
      <c r="Y316">
        <v>6.09</v>
      </c>
      <c r="Z316">
        <v>8.99</v>
      </c>
    </row>
    <row r="317" spans="1:30">
      <c r="A317" t="s">
        <v>461</v>
      </c>
      <c r="B317" t="s">
        <v>480</v>
      </c>
      <c r="C317" t="s">
        <v>453</v>
      </c>
      <c r="D317" t="s">
        <v>455</v>
      </c>
      <c r="E317" t="s">
        <v>461</v>
      </c>
      <c r="F317" t="s">
        <v>461</v>
      </c>
      <c r="G317">
        <v>10.73</v>
      </c>
      <c r="H317">
        <v>10.8</v>
      </c>
      <c r="I317">
        <v>11.54</v>
      </c>
      <c r="J317">
        <v>6.11</v>
      </c>
      <c r="K317">
        <v>10.77</v>
      </c>
      <c r="L317">
        <v>12.98</v>
      </c>
      <c r="M317">
        <v>10.57</v>
      </c>
      <c r="N317">
        <v>9.26</v>
      </c>
      <c r="O317">
        <v>13.8</v>
      </c>
      <c r="P317">
        <v>9.9700000000000006</v>
      </c>
      <c r="Q317">
        <v>11.45</v>
      </c>
      <c r="R317">
        <v>14.57</v>
      </c>
      <c r="S317">
        <v>11.39</v>
      </c>
      <c r="T317">
        <v>10.73</v>
      </c>
      <c r="U317">
        <v>10.95</v>
      </c>
      <c r="V317">
        <v>10.65</v>
      </c>
      <c r="W317">
        <v>9.48</v>
      </c>
      <c r="X317">
        <v>12.09</v>
      </c>
      <c r="Y317">
        <v>12.15</v>
      </c>
      <c r="Z317">
        <v>8.98</v>
      </c>
    </row>
    <row r="318" spans="1:30">
      <c r="A318" t="s">
        <v>461</v>
      </c>
      <c r="B318" t="s">
        <v>480</v>
      </c>
      <c r="C318" t="s">
        <v>453</v>
      </c>
      <c r="D318" t="s">
        <v>455</v>
      </c>
      <c r="E318" t="s">
        <v>461</v>
      </c>
      <c r="F318" t="s">
        <v>461</v>
      </c>
      <c r="G318">
        <v>10.38</v>
      </c>
      <c r="H318">
        <v>12.17</v>
      </c>
      <c r="I318">
        <v>9</v>
      </c>
      <c r="J318">
        <v>10.71</v>
      </c>
      <c r="K318">
        <v>8.76</v>
      </c>
      <c r="L318">
        <v>11.57</v>
      </c>
      <c r="M318">
        <v>9.91</v>
      </c>
      <c r="N318">
        <v>10.53</v>
      </c>
      <c r="O318">
        <v>8.86</v>
      </c>
      <c r="P318">
        <v>9.2200000000000006</v>
      </c>
      <c r="Q318">
        <v>9.59</v>
      </c>
      <c r="R318">
        <v>7.86</v>
      </c>
      <c r="S318">
        <v>10.71</v>
      </c>
      <c r="T318">
        <v>12.37</v>
      </c>
      <c r="U318">
        <v>9.8699999999999992</v>
      </c>
      <c r="V318">
        <v>9.6199999999999992</v>
      </c>
      <c r="W318">
        <v>9.64</v>
      </c>
      <c r="X318">
        <v>10.27</v>
      </c>
      <c r="Y318">
        <v>11.04</v>
      </c>
      <c r="Z318">
        <v>10.48</v>
      </c>
    </row>
    <row r="319" spans="1:30">
      <c r="A319" t="s">
        <v>461</v>
      </c>
      <c r="B319" t="s">
        <v>480</v>
      </c>
      <c r="C319" t="s">
        <v>453</v>
      </c>
      <c r="D319" t="s">
        <v>455</v>
      </c>
      <c r="E319" t="s">
        <v>461</v>
      </c>
      <c r="F319" t="s">
        <v>461</v>
      </c>
      <c r="G319">
        <v>8.7799999999999994</v>
      </c>
      <c r="H319">
        <v>9.83</v>
      </c>
      <c r="I319">
        <v>9.7899999999999991</v>
      </c>
      <c r="J319">
        <v>10</v>
      </c>
      <c r="K319">
        <v>9.65</v>
      </c>
      <c r="L319">
        <v>8.57</v>
      </c>
      <c r="M319">
        <v>8.2200000000000006</v>
      </c>
      <c r="N319">
        <v>7.41</v>
      </c>
      <c r="O319">
        <v>10.11</v>
      </c>
      <c r="P319">
        <v>11.06</v>
      </c>
      <c r="Q319">
        <v>8.39</v>
      </c>
      <c r="R319">
        <v>9.14</v>
      </c>
      <c r="S319">
        <v>9</v>
      </c>
      <c r="T319">
        <v>8.7899999999999991</v>
      </c>
      <c r="U319">
        <v>9.64</v>
      </c>
      <c r="V319">
        <v>7.78</v>
      </c>
      <c r="W319">
        <v>9.57</v>
      </c>
      <c r="X319">
        <v>9</v>
      </c>
      <c r="Y319">
        <v>8.3699999999999992</v>
      </c>
      <c r="Z319">
        <v>9.1300000000000008</v>
      </c>
    </row>
    <row r="320" spans="1:30">
      <c r="A320" t="s">
        <v>461</v>
      </c>
      <c r="B320" t="s">
        <v>480</v>
      </c>
      <c r="C320" t="s">
        <v>453</v>
      </c>
      <c r="D320" t="s">
        <v>455</v>
      </c>
      <c r="E320" t="s">
        <v>461</v>
      </c>
      <c r="F320" t="s">
        <v>461</v>
      </c>
      <c r="G320">
        <v>11.65</v>
      </c>
      <c r="H320">
        <v>11.74</v>
      </c>
      <c r="I320">
        <v>9.8699999999999992</v>
      </c>
      <c r="J320">
        <v>9.18</v>
      </c>
      <c r="K320">
        <v>7.39</v>
      </c>
      <c r="L320">
        <v>6.72</v>
      </c>
      <c r="M320">
        <v>9.77</v>
      </c>
      <c r="N320">
        <v>10.67</v>
      </c>
      <c r="O320">
        <v>9.1199999999999992</v>
      </c>
      <c r="P320">
        <v>10.72</v>
      </c>
      <c r="Q320">
        <v>9.99</v>
      </c>
      <c r="R320">
        <v>9.31</v>
      </c>
      <c r="S320">
        <v>8.25</v>
      </c>
      <c r="T320">
        <v>9.86</v>
      </c>
      <c r="U320">
        <v>9.1300000000000008</v>
      </c>
      <c r="V320">
        <v>8.99</v>
      </c>
      <c r="W320">
        <v>8.1999999999999993</v>
      </c>
      <c r="X320">
        <v>8.2799999999999994</v>
      </c>
      <c r="Y320">
        <v>7.75</v>
      </c>
      <c r="Z320">
        <v>7.39</v>
      </c>
    </row>
    <row r="321" spans="1:26">
      <c r="A321" t="s">
        <v>461</v>
      </c>
      <c r="B321" t="s">
        <v>480</v>
      </c>
      <c r="C321" t="s">
        <v>453</v>
      </c>
      <c r="D321" t="s">
        <v>455</v>
      </c>
      <c r="E321" t="s">
        <v>461</v>
      </c>
      <c r="F321" t="s">
        <v>461</v>
      </c>
      <c r="G321">
        <v>8.42</v>
      </c>
      <c r="H321">
        <v>7.49</v>
      </c>
      <c r="I321">
        <v>8.25</v>
      </c>
      <c r="J321">
        <v>7.82</v>
      </c>
      <c r="K321">
        <v>6.52</v>
      </c>
      <c r="L321">
        <v>6.49</v>
      </c>
      <c r="M321">
        <v>6.88</v>
      </c>
      <c r="N321">
        <v>8.5399999999999991</v>
      </c>
      <c r="O321">
        <v>6.07</v>
      </c>
      <c r="P321">
        <v>5.26</v>
      </c>
      <c r="Q321">
        <v>5.1100000000000003</v>
      </c>
      <c r="R321">
        <v>8.7200000000000006</v>
      </c>
      <c r="S321">
        <v>8.5500000000000007</v>
      </c>
      <c r="T321">
        <v>7.08</v>
      </c>
      <c r="U321">
        <v>9.0399999999999991</v>
      </c>
      <c r="V321">
        <v>7.53</v>
      </c>
      <c r="W321">
        <v>6.41</v>
      </c>
      <c r="X321">
        <v>7.13</v>
      </c>
      <c r="Y321">
        <v>8.7100000000000009</v>
      </c>
      <c r="Z321">
        <v>9.64</v>
      </c>
    </row>
    <row r="322" spans="1:26">
      <c r="A322" t="s">
        <v>461</v>
      </c>
      <c r="B322" t="s">
        <v>480</v>
      </c>
      <c r="C322" t="s">
        <v>453</v>
      </c>
      <c r="D322" t="s">
        <v>455</v>
      </c>
      <c r="E322" t="s">
        <v>461</v>
      </c>
      <c r="F322" t="s">
        <v>461</v>
      </c>
      <c r="G322">
        <v>8.4700000000000006</v>
      </c>
      <c r="H322">
        <v>6.41</v>
      </c>
      <c r="I322">
        <v>6.6</v>
      </c>
      <c r="J322">
        <v>7.49</v>
      </c>
      <c r="K322">
        <v>8.9</v>
      </c>
      <c r="L322">
        <v>8.31</v>
      </c>
      <c r="M322">
        <v>8.35</v>
      </c>
      <c r="N322">
        <v>8.65</v>
      </c>
      <c r="O322">
        <v>8.1</v>
      </c>
      <c r="P322">
        <v>6.33</v>
      </c>
      <c r="Q322">
        <v>9.0399999999999991</v>
      </c>
      <c r="R322">
        <v>7.73</v>
      </c>
      <c r="S322">
        <v>6.66</v>
      </c>
      <c r="T322">
        <v>5.87</v>
      </c>
      <c r="U322">
        <v>8.39</v>
      </c>
      <c r="V322">
        <v>7.45</v>
      </c>
      <c r="W322">
        <v>7.85</v>
      </c>
      <c r="X322">
        <v>6.82</v>
      </c>
      <c r="Y322">
        <v>4.78</v>
      </c>
      <c r="Z322">
        <v>6.7</v>
      </c>
    </row>
    <row r="323" spans="1:26">
      <c r="A323" t="s">
        <v>461</v>
      </c>
      <c r="B323" t="s">
        <v>480</v>
      </c>
      <c r="C323" t="s">
        <v>453</v>
      </c>
      <c r="D323" t="s">
        <v>455</v>
      </c>
      <c r="E323" t="s">
        <v>461</v>
      </c>
      <c r="F323" t="s">
        <v>461</v>
      </c>
      <c r="G323">
        <v>6.32</v>
      </c>
      <c r="H323">
        <v>6.56</v>
      </c>
      <c r="I323">
        <v>7.45</v>
      </c>
      <c r="J323">
        <v>11.43</v>
      </c>
      <c r="K323">
        <v>8.1199999999999992</v>
      </c>
      <c r="L323">
        <v>7.22</v>
      </c>
      <c r="M323">
        <v>7.32</v>
      </c>
      <c r="N323">
        <v>7.47</v>
      </c>
      <c r="O323">
        <v>5.64</v>
      </c>
      <c r="P323">
        <v>5.9</v>
      </c>
    </row>
  </sheetData>
  <sortState ref="B2:B17">
    <sortCondition ref="B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showRuler="0" zoomScale="90" zoomScaleNormal="90" zoomScalePageLayoutView="90" workbookViewId="0">
      <pane ySplit="1140" topLeftCell="A577" activePane="bottomLeft"/>
      <selection activeCell="J152" sqref="J152"/>
      <selection pane="bottomLeft" activeCell="P3" sqref="P3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customWidth="1"/>
    <col min="26" max="26" width="14.1640625" style="367" customWidth="1"/>
    <col min="27" max="27" width="15.6640625" style="17" customWidth="1"/>
    <col min="28" max="28" width="18.83203125" style="17" customWidth="1"/>
    <col min="29" max="29" width="16.1640625" customWidth="1"/>
  </cols>
  <sheetData>
    <row r="1" spans="1:31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8" t="s">
        <v>1</v>
      </c>
      <c r="Z1" s="353" t="s">
        <v>367</v>
      </c>
      <c r="AA1" s="116" t="s">
        <v>368</v>
      </c>
      <c r="AB1" s="116" t="s">
        <v>398</v>
      </c>
      <c r="AC1" s="15" t="s">
        <v>366</v>
      </c>
      <c r="AD1" s="15" t="s">
        <v>369</v>
      </c>
    </row>
    <row r="2" spans="1:31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54"/>
      <c r="AA2" s="117"/>
      <c r="AB2" s="117"/>
      <c r="AE2" s="386"/>
    </row>
    <row r="3" spans="1:31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55"/>
      <c r="AA3" s="118"/>
      <c r="AB3" s="118"/>
      <c r="AE3" s="387"/>
    </row>
    <row r="4" spans="1:31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 t="str">
        <f t="shared" si="1"/>
        <v>K-6 Low</v>
      </c>
      <c r="Z4" s="355"/>
      <c r="AA4" s="118"/>
      <c r="AB4" s="118"/>
      <c r="AE4" s="387"/>
    </row>
    <row r="5" spans="1:31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55"/>
      <c r="AA5" s="118"/>
      <c r="AB5" s="118"/>
      <c r="AE5" s="387"/>
    </row>
    <row r="6" spans="1:31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 t="str">
        <f t="shared" si="1"/>
        <v>K-10 Amb</v>
      </c>
      <c r="Z6" s="355"/>
      <c r="AA6" s="118"/>
      <c r="AB6" s="118"/>
      <c r="AE6" s="387"/>
    </row>
    <row r="7" spans="1:31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 t="str">
        <f t="shared" si="1"/>
        <v>K-10 Amb</v>
      </c>
      <c r="Z7" s="355"/>
      <c r="AA7" s="118"/>
      <c r="AB7" s="118"/>
      <c r="AE7" s="387"/>
    </row>
    <row r="8" spans="1:31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55"/>
      <c r="AA8" s="118"/>
      <c r="AB8" s="118"/>
      <c r="AE8" s="387"/>
    </row>
    <row r="9" spans="1:31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 t="str">
        <f t="shared" si="1"/>
        <v>SN-6 Amb</v>
      </c>
      <c r="Z9" s="355"/>
      <c r="AA9" s="118"/>
      <c r="AB9" s="118"/>
      <c r="AE9" s="387"/>
    </row>
    <row r="10" spans="1:31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55"/>
      <c r="AA10" s="118"/>
      <c r="AB10" s="118"/>
      <c r="AE10" s="387"/>
    </row>
    <row r="11" spans="1:31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55"/>
      <c r="AA11" s="118"/>
      <c r="AB11" s="118"/>
      <c r="AE11" s="387"/>
    </row>
    <row r="12" spans="1:31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55"/>
      <c r="AA12" s="118"/>
      <c r="AB12" s="118"/>
      <c r="AE12" s="387"/>
    </row>
    <row r="13" spans="1:31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55"/>
      <c r="AA13" s="118"/>
      <c r="AB13" s="118"/>
      <c r="AE13" s="387"/>
    </row>
    <row r="14" spans="1:31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55"/>
      <c r="AA14" s="118"/>
      <c r="AB14" s="118"/>
      <c r="AE14" s="387"/>
    </row>
    <row r="15" spans="1:31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 t="str">
        <f t="shared" si="1"/>
        <v>SN-6 Low</v>
      </c>
      <c r="Z15" s="355"/>
      <c r="AA15" s="118"/>
      <c r="AB15" s="118"/>
      <c r="AE15" s="387"/>
    </row>
    <row r="16" spans="1:31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55"/>
      <c r="AA16" s="118"/>
      <c r="AB16" s="118"/>
      <c r="AE16" s="387"/>
    </row>
    <row r="17" spans="1:31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55"/>
      <c r="AA17" s="118"/>
      <c r="AB17" s="118"/>
      <c r="AE17" s="387"/>
    </row>
    <row r="18" spans="1:31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55"/>
      <c r="AA18" s="118"/>
      <c r="AB18" s="118"/>
      <c r="AE18" s="387"/>
    </row>
    <row r="19" spans="1:31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>(AVERAGE(I19:M19)/G19)*H19</f>
        <v>#DIV/0!</v>
      </c>
      <c r="Q19" s="119"/>
      <c r="R19" s="169"/>
      <c r="S19" s="178"/>
      <c r="U19" s="29"/>
      <c r="V19" s="29"/>
      <c r="Y19" s="28" t="str">
        <f>D19</f>
        <v>NF-6 Amb</v>
      </c>
      <c r="Z19" s="356"/>
      <c r="AA19" s="119"/>
      <c r="AB19" s="119"/>
      <c r="AE19" s="388"/>
    </row>
    <row r="20" spans="1:31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2">P20</f>
        <v>118400</v>
      </c>
      <c r="V20" s="21">
        <f>(200000-U20)/4</f>
        <v>20400</v>
      </c>
      <c r="Y20" s="24" t="str">
        <f t="shared" ref="Y20:Y32" si="3">D20</f>
        <v xml:space="preserve">SN-10 Amb </v>
      </c>
      <c r="Z20" s="354"/>
      <c r="AA20" s="117"/>
      <c r="AB20" s="117"/>
      <c r="AE20" s="386"/>
    </row>
    <row r="21" spans="1:31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2"/>
        <v>12000</v>
      </c>
      <c r="V21" s="25">
        <f>(200000-U21)/4</f>
        <v>47000</v>
      </c>
      <c r="Y21" s="24" t="str">
        <f t="shared" si="3"/>
        <v xml:space="preserve">NF-6 Amb </v>
      </c>
      <c r="Z21" s="355"/>
      <c r="AA21" s="118"/>
      <c r="AB21" s="118"/>
      <c r="AE21" s="387"/>
    </row>
    <row r="22" spans="1:31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2"/>
        <v>97600</v>
      </c>
      <c r="V22" s="25">
        <f t="shared" ref="V22:V34" si="4">(200000-U22)/4</f>
        <v>25600</v>
      </c>
      <c r="Y22" s="24" t="str">
        <f t="shared" si="3"/>
        <v xml:space="preserve">SN-6 Amb </v>
      </c>
      <c r="Z22" s="355"/>
      <c r="AA22" s="118"/>
      <c r="AB22" s="118"/>
      <c r="AE22" s="387"/>
    </row>
    <row r="23" spans="1:31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2"/>
        <v>97600</v>
      </c>
      <c r="V23" s="25">
        <f t="shared" si="4"/>
        <v>25600</v>
      </c>
      <c r="Y23" s="24" t="str">
        <f t="shared" si="3"/>
        <v>SN-6 Low</v>
      </c>
      <c r="Z23" s="355"/>
      <c r="AA23" s="118"/>
      <c r="AB23" s="118"/>
      <c r="AE23" s="387"/>
    </row>
    <row r="24" spans="1:31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2"/>
        <v>69866.666666666657</v>
      </c>
      <c r="V24" s="25">
        <f t="shared" si="4"/>
        <v>32533.333333333336</v>
      </c>
      <c r="Y24" s="24" t="str">
        <f t="shared" si="3"/>
        <v>NF-10 Amb</v>
      </c>
      <c r="Z24" s="355"/>
      <c r="AA24" s="118"/>
      <c r="AB24" s="118"/>
      <c r="AE24" s="387"/>
    </row>
    <row r="25" spans="1:31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2"/>
        <v>112000</v>
      </c>
      <c r="V25" s="25">
        <f t="shared" si="4"/>
        <v>22000</v>
      </c>
      <c r="Y25" s="24" t="str">
        <f t="shared" si="3"/>
        <v>SN-10 Amb</v>
      </c>
      <c r="Z25" s="355"/>
      <c r="AA25" s="118"/>
      <c r="AB25" s="118"/>
      <c r="AE25" s="387"/>
    </row>
    <row r="26" spans="1:31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4"/>
        <v>12333.333333333336</v>
      </c>
      <c r="Y26" s="24" t="str">
        <f t="shared" si="3"/>
        <v>NF-10 Low</v>
      </c>
      <c r="Z26" s="355"/>
      <c r="AA26" s="118"/>
      <c r="AB26" s="118"/>
      <c r="AE26" s="387"/>
    </row>
    <row r="27" spans="1:31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4"/>
        <v>5150</v>
      </c>
      <c r="Y27" s="24" t="str">
        <f t="shared" si="3"/>
        <v>SN-10 Low</v>
      </c>
      <c r="Z27" s="355"/>
      <c r="AA27" s="118"/>
      <c r="AB27" s="118"/>
      <c r="AE27" s="387"/>
    </row>
    <row r="28" spans="1:31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 t="str">
        <f t="shared" si="3"/>
        <v>NF-10 Low</v>
      </c>
      <c r="Z28" s="355"/>
      <c r="AA28" s="118"/>
      <c r="AB28" s="118"/>
      <c r="AE28" s="387"/>
    </row>
    <row r="29" spans="1:31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5">P29</f>
        <v>100100</v>
      </c>
      <c r="V29" s="25">
        <f t="shared" si="4"/>
        <v>24975</v>
      </c>
      <c r="Y29" s="24" t="str">
        <f t="shared" si="3"/>
        <v>NF-6 Low</v>
      </c>
      <c r="Z29" s="355"/>
      <c r="AA29" s="118"/>
      <c r="AB29" s="118"/>
      <c r="AE29" s="387"/>
    </row>
    <row r="30" spans="1:31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5"/>
        <v>20666.666666666668</v>
      </c>
      <c r="V30" s="25">
        <f t="shared" si="4"/>
        <v>44833.333333333336</v>
      </c>
      <c r="Y30" s="24" t="str">
        <f t="shared" si="3"/>
        <v>K-6 Amb</v>
      </c>
      <c r="Z30" s="355"/>
      <c r="AA30" s="118"/>
      <c r="AB30" s="118"/>
      <c r="AE30" s="387"/>
    </row>
    <row r="31" spans="1:31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5"/>
        <v>80000</v>
      </c>
      <c r="V31" s="25">
        <f t="shared" si="4"/>
        <v>30000</v>
      </c>
      <c r="Y31" s="24" t="str">
        <f t="shared" si="3"/>
        <v>K-10 Low</v>
      </c>
      <c r="Z31" s="355"/>
      <c r="AA31" s="118"/>
      <c r="AB31" s="118"/>
      <c r="AE31" s="387"/>
    </row>
    <row r="32" spans="1:31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5"/>
        <v>71466.666666666657</v>
      </c>
      <c r="V32" s="25">
        <f t="shared" si="4"/>
        <v>32133.333333333336</v>
      </c>
      <c r="Y32" s="24" t="str">
        <f t="shared" si="3"/>
        <v>HL-10 Amb</v>
      </c>
      <c r="Z32" s="355"/>
      <c r="AA32" s="118"/>
      <c r="AB32" s="118"/>
      <c r="AE32" s="387"/>
    </row>
    <row r="33" spans="1:31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5"/>
        <v>71400</v>
      </c>
      <c r="V33" s="25">
        <f t="shared" si="4"/>
        <v>32150</v>
      </c>
      <c r="Y33" s="24" t="str">
        <f>D33</f>
        <v xml:space="preserve">K-6 Low </v>
      </c>
      <c r="Z33" s="355"/>
      <c r="AA33" s="118"/>
      <c r="AB33" s="118"/>
      <c r="AE33" s="387"/>
    </row>
    <row r="34" spans="1:31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5"/>
        <v>86933.333333333343</v>
      </c>
      <c r="V34" s="29">
        <f t="shared" si="4"/>
        <v>28266.666666666664</v>
      </c>
      <c r="Y34" s="28" t="str">
        <f>D34</f>
        <v>K-10 Amb</v>
      </c>
      <c r="Z34" s="356"/>
      <c r="AA34" s="119"/>
      <c r="AB34" s="119"/>
      <c r="AE34" s="388"/>
    </row>
    <row r="35" spans="1:31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 t="str">
        <f t="shared" ref="Y35:Y49" si="6">D35</f>
        <v>NF-10 Ambient</v>
      </c>
      <c r="Z35" s="357"/>
      <c r="AA35" s="120"/>
      <c r="AB35" s="120"/>
    </row>
    <row r="36" spans="1:31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7">(AVERAGE(I36,K36,M36)/G36)*H36</f>
        <v>32666.666666666668</v>
      </c>
      <c r="Q36" s="120">
        <f t="shared" ref="Q36:Q99" si="8">(AVERAGE(J36,L36,N36)/G36)*H36</f>
        <v>85750</v>
      </c>
      <c r="R36" s="106">
        <f t="shared" ref="R36:R99" si="9">P36/(P36+Q36)</f>
        <v>0.27586206896551724</v>
      </c>
      <c r="S36" s="179"/>
      <c r="T36" s="62">
        <v>5</v>
      </c>
      <c r="U36" s="65"/>
      <c r="V36" s="65"/>
      <c r="Y36" s="89" t="str">
        <f t="shared" si="6"/>
        <v>SN-10 Ambient</v>
      </c>
      <c r="Z36" s="357"/>
      <c r="AA36" s="120"/>
      <c r="AB36" s="120"/>
    </row>
    <row r="37" spans="1:31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7"/>
        <v>37866.666666666672</v>
      </c>
      <c r="Q37" s="120">
        <f t="shared" si="8"/>
        <v>123200</v>
      </c>
      <c r="R37" s="106">
        <f t="shared" si="9"/>
        <v>0.23509933774834438</v>
      </c>
      <c r="S37" s="179"/>
      <c r="T37" s="62">
        <v>7</v>
      </c>
      <c r="U37" s="65"/>
      <c r="V37" s="65"/>
      <c r="Y37" s="89" t="str">
        <f t="shared" si="6"/>
        <v xml:space="preserve">SN-10 Low </v>
      </c>
      <c r="Z37" s="357"/>
      <c r="AA37" s="120"/>
      <c r="AB37" s="120"/>
    </row>
    <row r="38" spans="1:31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7"/>
        <v>36800</v>
      </c>
      <c r="Q38" s="120">
        <f t="shared" si="8"/>
        <v>26133.333333333332</v>
      </c>
      <c r="R38" s="106">
        <f t="shared" si="9"/>
        <v>0.5847457627118644</v>
      </c>
      <c r="S38" s="179"/>
      <c r="T38" s="62">
        <v>8</v>
      </c>
      <c r="U38" s="65"/>
      <c r="V38" s="65"/>
      <c r="Y38" s="89" t="str">
        <f t="shared" si="6"/>
        <v>NF-6 Ambient</v>
      </c>
      <c r="Z38" s="357"/>
      <c r="AA38" s="120"/>
      <c r="AB38" s="120"/>
    </row>
    <row r="39" spans="1:31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7"/>
        <v>77333.333333333343</v>
      </c>
      <c r="Q39" s="120">
        <f t="shared" si="8"/>
        <v>4266.6666666666661</v>
      </c>
      <c r="R39" s="106">
        <f t="shared" si="9"/>
        <v>0.94771241830065356</v>
      </c>
      <c r="S39" s="179"/>
      <c r="T39" s="62">
        <v>7</v>
      </c>
      <c r="U39" s="65"/>
      <c r="V39" s="65"/>
      <c r="Y39" s="89" t="str">
        <f t="shared" si="6"/>
        <v xml:space="preserve">SN-10 Low </v>
      </c>
      <c r="Z39" s="357"/>
      <c r="AA39" s="120"/>
      <c r="AB39" s="120"/>
    </row>
    <row r="40" spans="1:31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7"/>
        <v>35200</v>
      </c>
      <c r="Q40" s="120">
        <f t="shared" si="8"/>
        <v>76266.666666666657</v>
      </c>
      <c r="R40" s="106">
        <f t="shared" si="9"/>
        <v>0.31578947368421056</v>
      </c>
      <c r="S40" s="179"/>
      <c r="T40" s="62">
        <v>10</v>
      </c>
      <c r="U40" s="65"/>
      <c r="V40" s="65"/>
      <c r="Y40" s="89" t="str">
        <f t="shared" si="6"/>
        <v>NF-6 Low</v>
      </c>
      <c r="Z40" s="357"/>
      <c r="AA40" s="120"/>
      <c r="AB40" s="120"/>
    </row>
    <row r="41" spans="1:31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7"/>
        <v>25600</v>
      </c>
      <c r="Q41" s="120">
        <f t="shared" si="8"/>
        <v>101333.33333333334</v>
      </c>
      <c r="R41" s="106">
        <f t="shared" si="9"/>
        <v>0.20168067226890754</v>
      </c>
      <c r="S41" s="179"/>
      <c r="T41" s="62">
        <v>5</v>
      </c>
      <c r="U41" s="65"/>
      <c r="V41" s="65"/>
      <c r="Y41" s="89" t="str">
        <f t="shared" si="6"/>
        <v>SN-10 Amnient</v>
      </c>
      <c r="Z41" s="357"/>
      <c r="AA41" s="120"/>
      <c r="AB41" s="120"/>
    </row>
    <row r="42" spans="1:31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7"/>
        <v>54933.333333333336</v>
      </c>
      <c r="Q42" s="120">
        <f t="shared" si="8"/>
        <v>65066.666666666664</v>
      </c>
      <c r="R42" s="106">
        <f t="shared" si="9"/>
        <v>0.45777777777777778</v>
      </c>
      <c r="S42" s="179"/>
      <c r="T42" s="62">
        <v>12</v>
      </c>
      <c r="U42" s="65"/>
      <c r="V42" s="65"/>
      <c r="Y42" s="89" t="str">
        <f t="shared" si="6"/>
        <v xml:space="preserve">NF-10 Low </v>
      </c>
      <c r="Z42" s="357"/>
      <c r="AA42" s="120"/>
      <c r="AB42" s="120"/>
    </row>
    <row r="43" spans="1:31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7"/>
        <v>98666.666666666657</v>
      </c>
      <c r="Q43" s="120">
        <f t="shared" si="8"/>
        <v>136533.33333333331</v>
      </c>
      <c r="R43" s="106">
        <f t="shared" si="9"/>
        <v>0.41950113378684806</v>
      </c>
      <c r="S43" s="179"/>
      <c r="T43" s="62">
        <v>13</v>
      </c>
      <c r="U43" s="65"/>
      <c r="V43" s="65"/>
      <c r="Y43" s="89" t="str">
        <f t="shared" si="6"/>
        <v>SN-6 Low</v>
      </c>
      <c r="Z43" s="357"/>
      <c r="AA43" s="120"/>
      <c r="AB43" s="120"/>
    </row>
    <row r="44" spans="1:31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7"/>
        <v>19733.333333333336</v>
      </c>
      <c r="Q44" s="120">
        <f t="shared" si="8"/>
        <v>50666.666666666672</v>
      </c>
      <c r="R44" s="106">
        <f t="shared" si="9"/>
        <v>0.28030303030303033</v>
      </c>
      <c r="S44" s="179"/>
      <c r="T44" s="62">
        <v>16</v>
      </c>
      <c r="U44" s="65">
        <f>P44</f>
        <v>19733.333333333336</v>
      </c>
      <c r="V44" s="65"/>
      <c r="Y44" s="89" t="str">
        <f t="shared" si="6"/>
        <v>SN-6 Ambient</v>
      </c>
      <c r="Z44" s="357"/>
      <c r="AA44" s="120"/>
      <c r="AB44" s="120"/>
    </row>
    <row r="45" spans="1:31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7"/>
        <v>17600</v>
      </c>
      <c r="Q45" s="120">
        <f t="shared" si="8"/>
        <v>22933.333333333336</v>
      </c>
      <c r="R45" s="106">
        <f t="shared" si="9"/>
        <v>0.43421052631578944</v>
      </c>
      <c r="S45" s="179"/>
      <c r="T45" s="62">
        <v>17</v>
      </c>
      <c r="U45" s="65"/>
      <c r="V45" s="65"/>
      <c r="Y45" s="89" t="str">
        <f t="shared" si="6"/>
        <v>K-6 Ambient</v>
      </c>
      <c r="Z45" s="357"/>
      <c r="AA45" s="120"/>
      <c r="AB45" s="120"/>
    </row>
    <row r="46" spans="1:31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7"/>
        <v>69866.666666666657</v>
      </c>
      <c r="Q46" s="120">
        <f t="shared" si="8"/>
        <v>58666.666666666664</v>
      </c>
      <c r="R46" s="106">
        <f t="shared" si="9"/>
        <v>0.54356846473029041</v>
      </c>
      <c r="S46" s="179"/>
      <c r="T46" s="62">
        <v>18</v>
      </c>
      <c r="Y46" s="89" t="str">
        <f t="shared" si="6"/>
        <v xml:space="preserve">K-10 Low </v>
      </c>
      <c r="Z46" s="357"/>
      <c r="AA46" s="120"/>
      <c r="AB46" s="120"/>
    </row>
    <row r="47" spans="1:31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7"/>
        <v>60266.666666666664</v>
      </c>
      <c r="Q47" s="120">
        <f t="shared" si="8"/>
        <v>6400</v>
      </c>
      <c r="R47" s="106">
        <f t="shared" si="9"/>
        <v>0.90400000000000014</v>
      </c>
      <c r="S47" s="179"/>
      <c r="T47" s="62">
        <v>19</v>
      </c>
      <c r="Y47" s="89" t="str">
        <f t="shared" si="6"/>
        <v>HL-10 Ambient</v>
      </c>
      <c r="Z47" s="357"/>
      <c r="AA47" s="120"/>
      <c r="AB47" s="120"/>
    </row>
    <row r="48" spans="1:31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7"/>
        <v>83200</v>
      </c>
      <c r="Q48" s="120">
        <f t="shared" si="8"/>
        <v>10666.666666666668</v>
      </c>
      <c r="R48" s="106">
        <f t="shared" si="9"/>
        <v>0.88636363636363635</v>
      </c>
      <c r="S48" s="179"/>
      <c r="T48" s="62">
        <v>20</v>
      </c>
      <c r="Y48" s="89" t="str">
        <f t="shared" si="6"/>
        <v>K-6 Low</v>
      </c>
      <c r="Z48" s="357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7"/>
        <v>96533.333333333343</v>
      </c>
      <c r="Q49" s="120">
        <f t="shared" si="8"/>
        <v>58666.666666666664</v>
      </c>
      <c r="R49" s="106">
        <f t="shared" si="9"/>
        <v>0.62199312714776633</v>
      </c>
      <c r="S49" s="179"/>
      <c r="T49" s="62">
        <v>21</v>
      </c>
      <c r="Y49" s="89" t="str">
        <f t="shared" si="6"/>
        <v xml:space="preserve">HL-10 Low </v>
      </c>
      <c r="Z49" s="357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8"/>
        <v>34133.333333333328</v>
      </c>
      <c r="R50" s="106">
        <f t="shared" si="9"/>
        <v>0.68472906403940892</v>
      </c>
      <c r="S50" s="179"/>
      <c r="T50" s="65">
        <v>22</v>
      </c>
      <c r="Y50" s="89" t="str">
        <f>D50</f>
        <v>K-10 Ambient</v>
      </c>
      <c r="Z50" s="357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8"/>
        <v>54400</v>
      </c>
      <c r="R51" s="112">
        <f t="shared" si="9"/>
        <v>6.8493150684931503E-2</v>
      </c>
      <c r="S51" s="115">
        <f>I51/(I51+I52)</f>
        <v>0.25</v>
      </c>
      <c r="T51" s="113"/>
      <c r="Y51" s="389" t="s">
        <v>134</v>
      </c>
      <c r="Z51" s="358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10">(AVERAGE(I52,K52,M52)/G52)*H52</f>
        <v>12000</v>
      </c>
      <c r="Q52" s="121">
        <f t="shared" si="8"/>
        <v>0</v>
      </c>
      <c r="R52" s="112">
        <f t="shared" si="9"/>
        <v>1</v>
      </c>
      <c r="S52" s="115">
        <f>I52/(I51+I52)</f>
        <v>0.75</v>
      </c>
      <c r="T52" s="113">
        <v>3</v>
      </c>
      <c r="Y52" s="111"/>
      <c r="Z52" s="358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10"/>
        <v>0</v>
      </c>
      <c r="Q53" s="121">
        <f t="shared" si="8"/>
        <v>99200</v>
      </c>
      <c r="R53" s="112">
        <f t="shared" si="9"/>
        <v>0</v>
      </c>
      <c r="S53" s="115">
        <f>I53/(I53+I54)</f>
        <v>0</v>
      </c>
      <c r="T53" s="113"/>
      <c r="Y53" s="389" t="s">
        <v>134</v>
      </c>
      <c r="Z53" s="358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8"/>
        <v>5600</v>
      </c>
      <c r="R54" s="112">
        <f t="shared" si="9"/>
        <v>0.22222222222222221</v>
      </c>
      <c r="S54" s="115">
        <f>I54/(I53+I54)</f>
        <v>1</v>
      </c>
      <c r="T54" s="113">
        <v>5</v>
      </c>
      <c r="Y54" s="111"/>
      <c r="Z54" s="358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11">I55/G55*H55</f>
        <v>1600</v>
      </c>
      <c r="Q55" s="121">
        <f t="shared" si="8"/>
        <v>141600</v>
      </c>
      <c r="R55" s="112">
        <f t="shared" si="9"/>
        <v>1.11731843575419E-2</v>
      </c>
      <c r="S55" s="115">
        <f>I55/(I55+I56)</f>
        <v>0.15384615384615385</v>
      </c>
      <c r="Y55" s="389" t="s">
        <v>134</v>
      </c>
      <c r="Z55" s="358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11"/>
        <v>8800</v>
      </c>
      <c r="Q56" s="121">
        <f t="shared" si="8"/>
        <v>800</v>
      </c>
      <c r="R56" s="112">
        <f t="shared" si="9"/>
        <v>0.91666666666666663</v>
      </c>
      <c r="S56" s="115">
        <f>I56/(I55+I56)</f>
        <v>0.84615384615384615</v>
      </c>
      <c r="T56" s="113">
        <v>7</v>
      </c>
      <c r="Y56" s="111"/>
      <c r="Z56" s="358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11"/>
        <v>3200</v>
      </c>
      <c r="Q57" s="121">
        <f t="shared" si="8"/>
        <v>55200</v>
      </c>
      <c r="R57" s="112">
        <f t="shared" si="9"/>
        <v>5.4794520547945202E-2</v>
      </c>
      <c r="S57" s="115">
        <f>I57/(I57+I58)</f>
        <v>4.7619047619047616E-2</v>
      </c>
      <c r="Y57" s="389" t="s">
        <v>134</v>
      </c>
      <c r="Z57" s="358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11"/>
        <v>64000</v>
      </c>
      <c r="Q58" s="121">
        <f t="shared" si="8"/>
        <v>4800</v>
      </c>
      <c r="R58" s="112">
        <f t="shared" si="9"/>
        <v>0.93023255813953487</v>
      </c>
      <c r="S58" s="115">
        <f>I58/(I57+I58)</f>
        <v>0.95238095238095233</v>
      </c>
      <c r="T58" s="113">
        <v>8</v>
      </c>
      <c r="Y58" s="111"/>
      <c r="Z58" s="358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11"/>
        <v>16000</v>
      </c>
      <c r="Q59" s="121">
        <f t="shared" si="8"/>
        <v>12000</v>
      </c>
      <c r="R59" s="112">
        <f t="shared" si="9"/>
        <v>0.5714285714285714</v>
      </c>
      <c r="S59" s="115">
        <f>I59/(I59+I60)</f>
        <v>0.32786885245901637</v>
      </c>
      <c r="T59" s="110" t="s">
        <v>163</v>
      </c>
      <c r="Y59" s="389" t="s">
        <v>134</v>
      </c>
      <c r="Z59" s="358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11"/>
        <v>32800</v>
      </c>
      <c r="Q60" s="121">
        <f t="shared" si="8"/>
        <v>0</v>
      </c>
      <c r="R60" s="112">
        <f t="shared" si="9"/>
        <v>1</v>
      </c>
      <c r="S60" s="115">
        <f>I60/(I59+I60)</f>
        <v>0.67213114754098358</v>
      </c>
      <c r="T60" s="113">
        <v>7</v>
      </c>
      <c r="Y60" s="111"/>
      <c r="Z60" s="358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11"/>
        <v>2400</v>
      </c>
      <c r="Q61" s="121">
        <f t="shared" si="8"/>
        <v>71200</v>
      </c>
      <c r="R61" s="112">
        <f t="shared" si="9"/>
        <v>3.2608695652173912E-2</v>
      </c>
      <c r="S61" s="115">
        <f>I61/(I61+I62)</f>
        <v>0.14285714285714285</v>
      </c>
      <c r="Y61" s="389" t="s">
        <v>134</v>
      </c>
      <c r="Z61" s="358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11"/>
        <v>14400</v>
      </c>
      <c r="Q62" s="121">
        <f t="shared" si="8"/>
        <v>6400</v>
      </c>
      <c r="R62" s="112">
        <f t="shared" si="9"/>
        <v>0.69230769230769229</v>
      </c>
      <c r="S62" s="115">
        <f>I62/(I61+I62)</f>
        <v>0.8571428571428571</v>
      </c>
      <c r="T62" s="113">
        <v>10</v>
      </c>
      <c r="Y62" s="111"/>
      <c r="Z62" s="358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11"/>
        <v>800</v>
      </c>
      <c r="Q63" s="121">
        <f t="shared" si="8"/>
        <v>91200</v>
      </c>
      <c r="R63" s="112">
        <f t="shared" si="9"/>
        <v>8.6956521739130436E-3</v>
      </c>
      <c r="S63" s="115">
        <f>I63/(I63+I64)</f>
        <v>0.25</v>
      </c>
      <c r="Y63" s="389" t="s">
        <v>134</v>
      </c>
      <c r="Z63" s="358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11"/>
        <v>2400</v>
      </c>
      <c r="Q64" s="121">
        <f t="shared" si="8"/>
        <v>0</v>
      </c>
      <c r="R64" s="112">
        <f t="shared" si="9"/>
        <v>1</v>
      </c>
      <c r="S64" s="115">
        <f>I64/(I63+I64)</f>
        <v>0.75</v>
      </c>
      <c r="T64" s="113">
        <v>5</v>
      </c>
      <c r="Y64" s="111"/>
      <c r="Z64" s="358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11"/>
        <v>8000</v>
      </c>
      <c r="Q65" s="121">
        <f t="shared" si="8"/>
        <v>95200</v>
      </c>
      <c r="R65" s="112">
        <f t="shared" si="9"/>
        <v>7.7519379844961239E-2</v>
      </c>
      <c r="S65" s="115">
        <f>I65/(I65+I66)</f>
        <v>0.58823529411764708</v>
      </c>
      <c r="Y65" s="389" t="s">
        <v>134</v>
      </c>
      <c r="Z65" s="358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11"/>
        <v>5600</v>
      </c>
      <c r="Q66" s="121">
        <f t="shared" si="8"/>
        <v>5600</v>
      </c>
      <c r="R66" s="112">
        <f t="shared" si="9"/>
        <v>0.5</v>
      </c>
      <c r="S66" s="115">
        <f>I66/(I65+I66)</f>
        <v>0.41176470588235292</v>
      </c>
      <c r="T66" s="113">
        <v>12</v>
      </c>
      <c r="Y66" s="111"/>
      <c r="Z66" s="358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>I67/G67*H67</f>
        <v>10400</v>
      </c>
      <c r="Q67" s="121">
        <f t="shared" si="8"/>
        <v>101600</v>
      </c>
      <c r="R67" s="112">
        <f t="shared" si="9"/>
        <v>9.285714285714286E-2</v>
      </c>
      <c r="S67" s="115" t="e">
        <f>I67/(I67+I68)</f>
        <v>#VALUE!</v>
      </c>
      <c r="Y67" s="389" t="s">
        <v>134</v>
      </c>
      <c r="Z67" s="358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11"/>
        <v>#VALUE!</v>
      </c>
      <c r="Q68" s="121" t="e">
        <f t="shared" si="8"/>
        <v>#DIV/0!</v>
      </c>
      <c r="R68" s="112" t="e">
        <f t="shared" si="9"/>
        <v>#VALUE!</v>
      </c>
      <c r="S68" s="115" t="e">
        <f>I68/(I67+I68)</f>
        <v>#VALUE!</v>
      </c>
      <c r="T68" s="113">
        <v>13</v>
      </c>
      <c r="Y68" s="111"/>
      <c r="Z68" s="358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11"/>
        <v>0</v>
      </c>
      <c r="Q69" s="121">
        <f t="shared" si="8"/>
        <v>65600</v>
      </c>
      <c r="R69" s="112">
        <f t="shared" si="9"/>
        <v>0</v>
      </c>
      <c r="S69" s="115">
        <f>I69/(I69+I70)</f>
        <v>0</v>
      </c>
      <c r="Y69" s="111" t="str">
        <f>D69</f>
        <v>SN-6 Ambient</v>
      </c>
      <c r="Z69" s="358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11"/>
        <v>400</v>
      </c>
      <c r="Q70" s="121">
        <f t="shared" si="8"/>
        <v>2400</v>
      </c>
      <c r="R70" s="112">
        <f t="shared" si="9"/>
        <v>0.14285714285714285</v>
      </c>
      <c r="S70" s="115">
        <f>I70/(I69+I70)</f>
        <v>1</v>
      </c>
      <c r="T70" s="113">
        <v>16</v>
      </c>
      <c r="Y70" s="111"/>
      <c r="Z70" s="358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11"/>
        <v>3200</v>
      </c>
      <c r="Q71" s="121">
        <f t="shared" si="8"/>
        <v>32000</v>
      </c>
      <c r="R71" s="112">
        <f t="shared" si="9"/>
        <v>9.0909090909090912E-2</v>
      </c>
      <c r="S71" s="115">
        <f>I71/(I71+I72)</f>
        <v>0.19047619047619047</v>
      </c>
      <c r="Y71" s="111" t="str">
        <f>D71</f>
        <v>K-6 Ambient</v>
      </c>
      <c r="Z71" s="358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11"/>
        <v>13600</v>
      </c>
      <c r="Q72" s="121">
        <f t="shared" si="8"/>
        <v>4000</v>
      </c>
      <c r="R72" s="112">
        <f t="shared" si="9"/>
        <v>0.77272727272727271</v>
      </c>
      <c r="S72" s="115">
        <f>I72/(I71+I72)</f>
        <v>0.80952380952380953</v>
      </c>
      <c r="T72" s="113">
        <v>17</v>
      </c>
      <c r="Y72" s="111"/>
      <c r="Z72" s="358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11"/>
        <v>4800</v>
      </c>
      <c r="Q73" s="121">
        <f t="shared" si="8"/>
        <v>28000</v>
      </c>
      <c r="R73" s="112">
        <f t="shared" si="9"/>
        <v>0.14634146341463414</v>
      </c>
      <c r="S73" s="115">
        <f>I73/(I73+I74)</f>
        <v>8.9552238805970144E-2</v>
      </c>
      <c r="Y73" s="111" t="str">
        <f>D73</f>
        <v xml:space="preserve">K-10 Low </v>
      </c>
      <c r="Z73" s="358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11"/>
        <v>48800</v>
      </c>
      <c r="Q74" s="121">
        <f t="shared" si="8"/>
        <v>2400</v>
      </c>
      <c r="R74" s="112">
        <f t="shared" si="9"/>
        <v>0.953125</v>
      </c>
      <c r="S74" s="115">
        <f>I74/(I73+I74)</f>
        <v>0.91044776119402981</v>
      </c>
      <c r="T74" s="113">
        <v>18</v>
      </c>
      <c r="Y74" s="111"/>
      <c r="Z74" s="358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11"/>
        <v>0</v>
      </c>
      <c r="Q75" s="121">
        <f t="shared" si="8"/>
        <v>3200</v>
      </c>
      <c r="R75" s="112">
        <f t="shared" si="9"/>
        <v>0</v>
      </c>
      <c r="S75" s="115" t="e">
        <f>I75/(I75+I76)</f>
        <v>#VALUE!</v>
      </c>
      <c r="Y75" s="111" t="str">
        <f>D75</f>
        <v>HL-10 Ambient</v>
      </c>
      <c r="Z75" s="358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11"/>
        <v>#VALUE!</v>
      </c>
      <c r="Q76" s="121" t="e">
        <f t="shared" si="8"/>
        <v>#DIV/0!</v>
      </c>
      <c r="R76" s="112" t="e">
        <f t="shared" si="9"/>
        <v>#VALUE!</v>
      </c>
      <c r="S76" s="115" t="e">
        <f>I76/(I75+I76)</f>
        <v>#VALUE!</v>
      </c>
      <c r="T76" s="113">
        <v>19</v>
      </c>
      <c r="Y76" s="111"/>
      <c r="Z76" s="358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8"/>
        <v>19200</v>
      </c>
      <c r="R77" s="112">
        <f t="shared" si="9"/>
        <v>0.46666666666666667</v>
      </c>
      <c r="S77" s="115">
        <f>I77/(I77+I78)</f>
        <v>0.80769230769230771</v>
      </c>
      <c r="T77" s="110" t="s">
        <v>163</v>
      </c>
      <c r="Y77" s="111" t="str">
        <f>D77</f>
        <v>K-6 Low</v>
      </c>
      <c r="Z77" s="358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11"/>
        <v>4000</v>
      </c>
      <c r="Q78" s="121">
        <f t="shared" si="8"/>
        <v>800</v>
      </c>
      <c r="R78" s="112">
        <f t="shared" si="9"/>
        <v>0.83333333333333337</v>
      </c>
      <c r="S78" s="115">
        <f>I78/(I77+I78)</f>
        <v>0.19230769230769232</v>
      </c>
      <c r="T78" s="113">
        <v>20</v>
      </c>
      <c r="Y78" s="111"/>
      <c r="Z78" s="358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11"/>
        <v>800</v>
      </c>
      <c r="Q79" s="121">
        <f t="shared" si="8"/>
        <v>141600</v>
      </c>
      <c r="R79" s="112">
        <f t="shared" si="9"/>
        <v>5.6179775280898875E-3</v>
      </c>
      <c r="S79" s="115">
        <f>I79/(I79+I80)</f>
        <v>1.5873015873015872E-2</v>
      </c>
      <c r="Y79" s="111" t="str">
        <f>D79</f>
        <v xml:space="preserve">HL-10 Low </v>
      </c>
      <c r="Z79" s="358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11"/>
        <v>49600</v>
      </c>
      <c r="Q80" s="121">
        <f t="shared" si="8"/>
        <v>0</v>
      </c>
      <c r="R80" s="112">
        <f t="shared" si="9"/>
        <v>1</v>
      </c>
      <c r="S80" s="115">
        <f>I80/(I79+I80)</f>
        <v>0.98412698412698407</v>
      </c>
      <c r="T80" s="113">
        <v>21</v>
      </c>
      <c r="Y80" s="111"/>
      <c r="Z80" s="358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11"/>
        <v>4000</v>
      </c>
      <c r="Q81" s="121">
        <f t="shared" si="8"/>
        <v>46400</v>
      </c>
      <c r="R81" s="112">
        <f t="shared" si="9"/>
        <v>7.9365079365079361E-2</v>
      </c>
      <c r="S81" s="115">
        <f>I81/(I81+I82)</f>
        <v>5.5555555555555552E-2</v>
      </c>
      <c r="T81" s="113"/>
      <c r="Y81" s="111"/>
      <c r="Z81" s="358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11"/>
        <v>68000</v>
      </c>
      <c r="Q82" s="131">
        <f t="shared" si="8"/>
        <v>1600</v>
      </c>
      <c r="R82" s="130">
        <f t="shared" si="9"/>
        <v>0.97701149425287359</v>
      </c>
      <c r="S82" s="132">
        <f>I82/(I81+I82)</f>
        <v>0.94444444444444442</v>
      </c>
      <c r="T82" s="133">
        <v>22</v>
      </c>
      <c r="Y82" s="128" t="str">
        <f>D82</f>
        <v>K-10 Ambient</v>
      </c>
      <c r="Z82" s="359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0">
        <f>(AVERAGE(I83,K83,M83)/G83)*H83</f>
        <v>115.83333333333333</v>
      </c>
      <c r="Q83" s="122">
        <f t="shared" si="8"/>
        <v>0</v>
      </c>
      <c r="R83" s="160">
        <f t="shared" si="9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7" t="str">
        <f>D83</f>
        <v xml:space="preserve">SN-10 Low </v>
      </c>
      <c r="Z83" s="360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8"/>
        <v>0</v>
      </c>
      <c r="R84" s="161">
        <f t="shared" si="9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1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8"/>
        <v>5600</v>
      </c>
      <c r="R85" s="161">
        <f t="shared" si="9"/>
        <v>0.86956521739130432</v>
      </c>
      <c r="S85" s="174"/>
      <c r="T85" s="81"/>
      <c r="U85" s="81"/>
      <c r="V85" s="81"/>
      <c r="Y85" s="87"/>
      <c r="Z85" s="361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8"/>
        <v>0</v>
      </c>
      <c r="R86" s="161">
        <f t="shared" si="9"/>
        <v>1</v>
      </c>
      <c r="S86" s="174" t="str">
        <f>D86</f>
        <v>NF-6 Low</v>
      </c>
      <c r="T86" s="81"/>
      <c r="U86" s="81"/>
      <c r="V86" s="81"/>
      <c r="Y86" s="87" t="str">
        <f>D86</f>
        <v>NF-6 Low</v>
      </c>
      <c r="Z86" s="361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8"/>
        <v>0</v>
      </c>
      <c r="R87" s="161">
        <f t="shared" si="9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1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8"/>
        <v>9880</v>
      </c>
      <c r="R88" s="161">
        <f t="shared" si="9"/>
        <v>0.44117647058823528</v>
      </c>
      <c r="S88" s="174"/>
      <c r="T88" s="81"/>
      <c r="U88" s="81"/>
      <c r="V88" s="81"/>
      <c r="Y88" s="87"/>
      <c r="Z88" s="361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8"/>
        <v>0</v>
      </c>
      <c r="R89" s="161" t="e">
        <f t="shared" si="9"/>
        <v>#DIV/0!</v>
      </c>
      <c r="S89" s="174" t="str">
        <f>D89</f>
        <v>SN-10 Ambient</v>
      </c>
      <c r="T89" s="81"/>
      <c r="U89" s="81"/>
      <c r="V89" s="81"/>
      <c r="Y89" s="87" t="str">
        <f>D89</f>
        <v>SN-10 Ambient</v>
      </c>
      <c r="Z89" s="361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8"/>
        <v>393.33333333333331</v>
      </c>
      <c r="R90" s="161">
        <f t="shared" si="9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1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8"/>
        <v>31466.666666666668</v>
      </c>
      <c r="R91" s="161">
        <f t="shared" si="9"/>
        <v>0.81446540880503149</v>
      </c>
      <c r="S91" s="174"/>
      <c r="T91" s="81"/>
      <c r="U91" s="81"/>
      <c r="V91" s="81"/>
      <c r="Y91" s="87"/>
      <c r="Z91" s="361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8"/>
        <v>0</v>
      </c>
      <c r="R92" s="161">
        <f t="shared" si="9"/>
        <v>1</v>
      </c>
      <c r="S92" s="174" t="str">
        <f>D92</f>
        <v>NF-10 Low</v>
      </c>
      <c r="T92" s="81"/>
      <c r="U92" s="81"/>
      <c r="V92" s="81"/>
      <c r="Y92" s="87" t="str">
        <f>D92</f>
        <v>NF-10 Low</v>
      </c>
      <c r="Z92" s="361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8"/>
        <v>480</v>
      </c>
      <c r="R93" s="161">
        <f t="shared" si="9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1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8"/>
        <v>10133.333333333332</v>
      </c>
      <c r="R94" s="161">
        <f t="shared" si="9"/>
        <v>0.82242990654205617</v>
      </c>
      <c r="S94" s="174"/>
      <c r="T94" s="81"/>
      <c r="U94" s="81"/>
      <c r="V94" s="81"/>
      <c r="Y94" s="87"/>
      <c r="Z94" s="361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8"/>
        <v>54.444444444444443</v>
      </c>
      <c r="R95" s="161">
        <f t="shared" si="9"/>
        <v>0.33333333333333337</v>
      </c>
      <c r="S95" s="174" t="str">
        <f>D95</f>
        <v>SN-6 Low</v>
      </c>
      <c r="T95" s="81"/>
      <c r="U95" s="81"/>
      <c r="V95" s="81"/>
      <c r="Y95" s="87" t="str">
        <f>D95</f>
        <v>SN-6 Low</v>
      </c>
      <c r="Z95" s="361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8"/>
        <v>140</v>
      </c>
      <c r="R96" s="161">
        <f t="shared" si="9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1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8"/>
        <v>18133.333333333332</v>
      </c>
      <c r="R97" s="161">
        <f t="shared" si="9"/>
        <v>0.83756345177664981</v>
      </c>
      <c r="S97" s="174"/>
      <c r="T97" s="81"/>
      <c r="U97" s="81"/>
      <c r="V97" s="81"/>
      <c r="Y97" s="87"/>
      <c r="Z97" s="361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8"/>
        <v>45</v>
      </c>
      <c r="R98" s="161">
        <f t="shared" si="9"/>
        <v>0.66666666666666663</v>
      </c>
      <c r="S98" s="174" t="str">
        <f>D98</f>
        <v>NF-6 Ambient</v>
      </c>
      <c r="T98" s="81"/>
      <c r="U98" s="81"/>
      <c r="V98" s="81"/>
      <c r="Y98" s="87" t="str">
        <f>D98</f>
        <v>NF-6 Ambient</v>
      </c>
      <c r="Z98" s="361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8"/>
        <v>0</v>
      </c>
      <c r="R99" s="161">
        <f t="shared" si="9"/>
        <v>1</v>
      </c>
      <c r="S99" s="174">
        <f>(P98+P99+P100)/(P98+P99+P100+Q98+Q99+Q100)</f>
        <v>0.86138640525692123</v>
      </c>
      <c r="T99" s="81"/>
      <c r="Y99" s="87"/>
      <c r="Z99" s="361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1">
        <f t="shared" ref="R100:R163" si="14">P100/(P100+Q100)</f>
        <v>0.8584070796460177</v>
      </c>
      <c r="S100" s="174"/>
      <c r="T100" s="81"/>
      <c r="Y100" s="87"/>
      <c r="Z100" s="361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1">
        <f t="shared" si="14"/>
        <v>0.75</v>
      </c>
      <c r="S101" s="174" t="str">
        <f>D101</f>
        <v>SN-6 Ambient</v>
      </c>
      <c r="T101" s="81"/>
      <c r="Y101" s="87" t="str">
        <f>D101</f>
        <v>SN-6 Ambient</v>
      </c>
      <c r="Z101" s="361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1" t="e">
        <f t="shared" si="14"/>
        <v>#DIV/0!</v>
      </c>
      <c r="S102" s="174">
        <f>(P101+P102+P103)/(P101+P102+P103+Q101+Q102+Q103)</f>
        <v>0.75958466453674123</v>
      </c>
      <c r="T102" s="81"/>
      <c r="Y102" s="87"/>
      <c r="Z102" s="361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1">
        <f t="shared" si="14"/>
        <v>0.75961538461538458</v>
      </c>
      <c r="S103" s="174"/>
      <c r="T103" s="81"/>
      <c r="Y103" s="87"/>
      <c r="Z103" s="361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1" t="e">
        <f t="shared" si="14"/>
        <v>#DIV/0!</v>
      </c>
      <c r="S104" s="174" t="str">
        <f>D104</f>
        <v>NF-10 Ambient</v>
      </c>
      <c r="Y104" s="87" t="str">
        <f>D104</f>
        <v>NF-10 Ambient</v>
      </c>
      <c r="Z104" s="361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1">
        <f t="shared" si="14"/>
        <v>0.93333333333333335</v>
      </c>
      <c r="S105" s="174">
        <f>(P104+P105+P106)/(P104+P105+P106+Q104+Q105+Q106)</f>
        <v>0.8665880734846253</v>
      </c>
      <c r="Y105" s="87"/>
      <c r="Z105" s="361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1">
        <f t="shared" si="14"/>
        <v>0.86507936507936511</v>
      </c>
      <c r="S106" s="174"/>
      <c r="Y106" s="87"/>
      <c r="Z106" s="361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12"/>
        <v>155.55555555555557</v>
      </c>
      <c r="Q107" s="124">
        <f t="shared" si="13"/>
        <v>22.222222222222221</v>
      </c>
      <c r="R107" s="161">
        <f t="shared" si="14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 t="str">
        <f>D107</f>
        <v xml:space="preserve">SN-10 Low </v>
      </c>
      <c r="Z107" s="361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1">
        <f t="shared" si="14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1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1">
        <f t="shared" si="14"/>
        <v>0.2931034482758621</v>
      </c>
      <c r="S109" s="174"/>
      <c r="T109" s="81"/>
      <c r="U109" s="81"/>
      <c r="V109" s="81"/>
      <c r="Y109" s="87"/>
      <c r="Z109" s="361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1" t="e">
        <f t="shared" si="14"/>
        <v>#DIV/0!</v>
      </c>
      <c r="S110" s="174" t="str">
        <f>D110</f>
        <v>NF-10 Ambient</v>
      </c>
      <c r="T110" s="81"/>
      <c r="U110" s="81"/>
      <c r="V110" s="81"/>
      <c r="Y110" s="87" t="str">
        <f>D110</f>
        <v>NF-10 Ambient</v>
      </c>
      <c r="Z110" s="361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1">
        <f t="shared" si="14"/>
        <v>1</v>
      </c>
      <c r="S111" s="174"/>
      <c r="T111" s="81"/>
      <c r="U111" s="81"/>
      <c r="V111" s="81"/>
      <c r="Y111" s="87"/>
      <c r="Z111" s="361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1">
        <f t="shared" si="14"/>
        <v>0.79824561403508765</v>
      </c>
      <c r="S112" s="174"/>
      <c r="T112" s="81"/>
      <c r="U112" s="81"/>
      <c r="V112" s="81"/>
      <c r="Y112" s="87"/>
      <c r="Z112" s="361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1" t="e">
        <f t="shared" si="14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 t="str">
        <f>D113</f>
        <v xml:space="preserve">K-10 Low </v>
      </c>
      <c r="Z113" s="361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1">
        <f t="shared" si="14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1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1">
        <f t="shared" si="14"/>
        <v>0</v>
      </c>
      <c r="S115" s="174"/>
      <c r="T115" s="81"/>
      <c r="U115" s="81"/>
      <c r="V115" s="81"/>
      <c r="Y115" s="87"/>
      <c r="Z115" s="361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1" t="e">
        <f t="shared" si="14"/>
        <v>#DIV/0!</v>
      </c>
      <c r="S116" s="174" t="str">
        <f>D116</f>
        <v xml:space="preserve">HL-10 Low </v>
      </c>
      <c r="T116" s="81"/>
      <c r="U116" s="81"/>
      <c r="V116" s="81"/>
      <c r="Y116" s="87" t="str">
        <f>D116</f>
        <v xml:space="preserve">HL-10 Low </v>
      </c>
      <c r="Z116" s="361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1">
        <f t="shared" si="14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1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1">
        <f t="shared" si="14"/>
        <v>0.90045248868778283</v>
      </c>
      <c r="S118" s="174"/>
      <c r="T118" s="81"/>
      <c r="U118" s="81"/>
      <c r="V118" s="81"/>
      <c r="Y118" s="87"/>
      <c r="Z118" s="361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1">
        <f t="shared" si="14"/>
        <v>0.81818181818181812</v>
      </c>
      <c r="S119" s="174" t="str">
        <f>D119</f>
        <v xml:space="preserve">K-10 Low </v>
      </c>
      <c r="T119" s="81"/>
      <c r="U119" s="81"/>
      <c r="V119" s="81"/>
      <c r="Y119" s="87" t="str">
        <f>D119</f>
        <v xml:space="preserve">K-10 Low </v>
      </c>
      <c r="Z119" s="361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1">
        <f t="shared" si="14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1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1">
        <f t="shared" si="14"/>
        <v>0.88157894736842102</v>
      </c>
      <c r="S121" s="174"/>
      <c r="T121" s="81"/>
      <c r="U121" s="81"/>
      <c r="V121" s="81"/>
      <c r="Y121" s="87"/>
      <c r="Z121" s="361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1" t="e">
        <f t="shared" si="14"/>
        <v>#DIV/0!</v>
      </c>
      <c r="S122" s="174" t="str">
        <f>D122</f>
        <v>HL-10 Ambient</v>
      </c>
      <c r="T122" s="81"/>
      <c r="U122" s="81"/>
      <c r="V122" s="81"/>
      <c r="Y122" s="87" t="str">
        <f>D122</f>
        <v>HL-10 Ambient</v>
      </c>
      <c r="Z122" s="361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1">
        <f t="shared" si="14"/>
        <v>1</v>
      </c>
      <c r="S123" s="174">
        <f>(P122+P123+P124)/(P122+P123+P124+Q122+Q123+Q124)</f>
        <v>0.95704367949088809</v>
      </c>
      <c r="T123" s="81"/>
      <c r="Y123" s="87"/>
      <c r="Z123" s="361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1">
        <f t="shared" si="14"/>
        <v>0.95546558704453444</v>
      </c>
      <c r="S124" s="174"/>
      <c r="T124" s="81"/>
      <c r="Y124" s="87"/>
      <c r="Z124" s="361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1">
        <f t="shared" si="14"/>
        <v>1</v>
      </c>
      <c r="S125" s="174" t="str">
        <f>D125</f>
        <v>K-6 Ambient</v>
      </c>
      <c r="T125" s="81"/>
      <c r="Y125" s="87" t="str">
        <f>D125</f>
        <v>K-6 Ambient</v>
      </c>
      <c r="Z125" s="361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1">
        <f t="shared" si="14"/>
        <v>1</v>
      </c>
      <c r="S126" s="174">
        <f>(P125+P126+P127)/(P125+P126+P127+Q125+Q126+Q127)</f>
        <v>0.88352628524299726</v>
      </c>
      <c r="T126" s="81"/>
      <c r="Y126" s="87"/>
      <c r="Z126" s="361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1">
        <f t="shared" si="14"/>
        <v>0.87698412698412709</v>
      </c>
      <c r="S127" s="174"/>
      <c r="T127" s="81"/>
      <c r="Y127" s="87"/>
      <c r="Z127" s="361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1" t="e">
        <f t="shared" si="14"/>
        <v>#DIV/0!</v>
      </c>
      <c r="S128" s="174" t="str">
        <f>D128</f>
        <v>K-6 Low</v>
      </c>
      <c r="Y128" s="87" t="str">
        <f>D128</f>
        <v>K-6 Low</v>
      </c>
      <c r="Z128" s="361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1">
        <f t="shared" si="14"/>
        <v>1</v>
      </c>
      <c r="S129" s="174">
        <f>(P128+P129+P130)/(P128+P129+P130+Q128+Q129+Q130)</f>
        <v>0.91578947368421049</v>
      </c>
      <c r="Y129" s="87"/>
      <c r="Z129" s="361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1">
        <f t="shared" si="14"/>
        <v>0.9</v>
      </c>
      <c r="S130" s="174"/>
      <c r="Y130" s="87"/>
      <c r="Z130" s="361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1">
        <f t="shared" si="14"/>
        <v>1</v>
      </c>
      <c r="S131" s="174" t="str">
        <f>D131</f>
        <v>K-10 Ambient</v>
      </c>
      <c r="Y131" s="87" t="str">
        <f>D131</f>
        <v>K-10 Ambient</v>
      </c>
      <c r="Z131" s="361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1">
        <f t="shared" si="14"/>
        <v>0.82945736434108519</v>
      </c>
      <c r="S132" s="174">
        <f>(P131+P132+P133)/(P131+P132+P133+Q131+Q132+Q133)</f>
        <v>0.762990335417851</v>
      </c>
      <c r="Y132" s="87"/>
      <c r="Z132" s="361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3"/>
        <v>24126.666666666668</v>
      </c>
      <c r="R133" s="162">
        <f t="shared" si="14"/>
        <v>0.7475409836065573</v>
      </c>
      <c r="S133" s="174"/>
      <c r="Y133" s="158"/>
      <c r="Z133" s="362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4">
        <f t="shared" si="14"/>
        <v>1</v>
      </c>
      <c r="S134" s="175"/>
      <c r="Y134" s="140"/>
      <c r="Z134" s="363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3">
        <f t="shared" si="14"/>
        <v>1</v>
      </c>
      <c r="S135" s="180" t="str">
        <f>D135</f>
        <v>SN-6 Low</v>
      </c>
      <c r="Y135" s="89" t="str">
        <f>D135</f>
        <v>SN-6 Low</v>
      </c>
      <c r="Z135" s="364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3">
        <f t="shared" si="14"/>
        <v>0.97727272727272729</v>
      </c>
      <c r="S136" s="181">
        <f>(SUM(P135:P138)/(SUM(P135:Q138)))</f>
        <v>0.43924592973436166</v>
      </c>
      <c r="U136" s="65"/>
      <c r="V136" s="65"/>
      <c r="Y136" s="89"/>
      <c r="Z136" s="357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3">
        <f t="shared" si="14"/>
        <v>1</v>
      </c>
      <c r="S137" s="179"/>
      <c r="U137" s="65"/>
      <c r="V137" s="65"/>
      <c r="Y137" s="89"/>
      <c r="Z137" s="357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3">
        <f t="shared" si="14"/>
        <v>0</v>
      </c>
      <c r="S138" s="182"/>
      <c r="U138" s="65"/>
      <c r="V138" s="65"/>
      <c r="Y138" s="89"/>
      <c r="Z138" s="357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3" t="e">
        <f t="shared" si="14"/>
        <v>#DIV/0!</v>
      </c>
      <c r="S139" s="183" t="str">
        <f>D139</f>
        <v>NF-6 Low</v>
      </c>
      <c r="U139" s="65"/>
      <c r="V139" s="65"/>
      <c r="Y139" s="89" t="str">
        <f>D139</f>
        <v>NF-6 Low</v>
      </c>
      <c r="Z139" s="357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3">
        <f t="shared" si="14"/>
        <v>0.7142857142857143</v>
      </c>
      <c r="S140" s="181">
        <f>(SUM(P139:P142)/(SUM(P139:Q142)))</f>
        <v>0.37013089418072853</v>
      </c>
      <c r="U140" s="65"/>
      <c r="V140" s="65"/>
      <c r="Y140" s="89"/>
      <c r="Z140" s="357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3">
        <f t="shared" si="14"/>
        <v>0.63247863247863245</v>
      </c>
      <c r="S141" s="182"/>
      <c r="U141" s="65"/>
      <c r="V141" s="65"/>
      <c r="Y141" s="89"/>
      <c r="Z141" s="357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3">
        <f t="shared" si="14"/>
        <v>8.1967213114754085E-3</v>
      </c>
      <c r="S142" s="182"/>
      <c r="U142" s="65"/>
      <c r="V142" s="65"/>
      <c r="Y142" s="89"/>
      <c r="Z142" s="357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3">
        <f t="shared" si="14"/>
        <v>1</v>
      </c>
      <c r="S143" s="183" t="str">
        <f>D143</f>
        <v>SN-10 Ambient</v>
      </c>
      <c r="U143" s="65"/>
      <c r="V143" s="65"/>
      <c r="Y143" s="89" t="str">
        <f>D143</f>
        <v>SN-10 Ambient</v>
      </c>
      <c r="Z143" s="357"/>
      <c r="AA143" s="120"/>
      <c r="AB143" s="120"/>
      <c r="AC143" s="347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3">
        <f t="shared" si="14"/>
        <v>0.9831460674157303</v>
      </c>
      <c r="S144" s="181">
        <f>(SUM(P143:P146)/(SUM(P143:Q146)))</f>
        <v>0.62550352645192298</v>
      </c>
      <c r="U144" s="65"/>
      <c r="V144" s="65"/>
      <c r="Y144" s="89"/>
      <c r="Z144" s="357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3">
        <f t="shared" si="14"/>
        <v>0.87323943661971837</v>
      </c>
      <c r="S145" s="182"/>
      <c r="U145" s="65"/>
      <c r="V145" s="65"/>
      <c r="Y145" s="89"/>
      <c r="Z145" s="357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3">
        <f t="shared" si="14"/>
        <v>1.4925373134328358E-2</v>
      </c>
      <c r="S146" s="182"/>
      <c r="U146" s="65"/>
      <c r="V146" s="65"/>
      <c r="Y146" s="89"/>
      <c r="Z146" s="357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3">
        <f t="shared" si="14"/>
        <v>1</v>
      </c>
      <c r="S147" s="183" t="str">
        <f>D147</f>
        <v>NF-6 Ambient</v>
      </c>
      <c r="U147" s="65"/>
      <c r="V147" s="65"/>
      <c r="Y147" s="89" t="str">
        <f>D147</f>
        <v>NF-6 Ambient</v>
      </c>
      <c r="Z147" s="357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3">
        <f t="shared" si="14"/>
        <v>0.9821428571428571</v>
      </c>
      <c r="S148" s="181">
        <f>(SUM(P147:P150)/(SUM(P147:Q150)))</f>
        <v>0.71986596457635232</v>
      </c>
      <c r="U148" s="65"/>
      <c r="V148" s="65"/>
      <c r="Y148" s="89"/>
      <c r="Z148" s="357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3">
        <f t="shared" si="14"/>
        <v>0.91489361702127658</v>
      </c>
      <c r="S149" s="182"/>
      <c r="U149" s="65"/>
      <c r="V149" s="65"/>
      <c r="Y149" s="89"/>
      <c r="Z149" s="357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3">
        <f t="shared" si="14"/>
        <v>0</v>
      </c>
      <c r="S150" s="182"/>
      <c r="U150" s="65"/>
      <c r="V150" s="65"/>
      <c r="Y150" s="89"/>
      <c r="Z150" s="357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49">
        <f t="shared" si="16"/>
        <v>326.66666666666663</v>
      </c>
      <c r="Q151" s="139">
        <f t="shared" si="13"/>
        <v>0</v>
      </c>
      <c r="R151" s="163">
        <f t="shared" si="14"/>
        <v>1</v>
      </c>
      <c r="S151" s="183" t="str">
        <f>D151</f>
        <v>SN-10 Low</v>
      </c>
      <c r="U151" s="65"/>
      <c r="V151" s="65"/>
      <c r="Y151" s="89" t="str">
        <f>D151</f>
        <v>SN-10 Low</v>
      </c>
      <c r="Z151" s="357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3">
        <f t="shared" si="14"/>
        <v>1</v>
      </c>
      <c r="S152" s="181">
        <f>(SUM(P151:P154)/(SUM(P151:Q154)))</f>
        <v>0.6721273756384889</v>
      </c>
      <c r="Y152" s="89"/>
      <c r="Z152" s="357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3">
        <f t="shared" si="14"/>
        <v>0.97560975609756095</v>
      </c>
      <c r="S153" s="182"/>
      <c r="Y153" s="89"/>
      <c r="Z153" s="357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3">
        <f t="shared" si="14"/>
        <v>1.5151515151515152E-2</v>
      </c>
      <c r="S154" s="182"/>
      <c r="Y154" s="89"/>
      <c r="Z154" s="357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3">
        <f t="shared" si="14"/>
        <v>1</v>
      </c>
      <c r="S155" s="183" t="str">
        <f>D155</f>
        <v>NF-10 Low</v>
      </c>
      <c r="Y155" s="89" t="str">
        <f>D155</f>
        <v>NF-10 Low</v>
      </c>
      <c r="Z155" s="357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3">
        <f t="shared" si="14"/>
        <v>1</v>
      </c>
      <c r="S156" s="181">
        <f>(SUM(P155:P158)/(SUM(P155:Q158)))</f>
        <v>0.84220869481857819</v>
      </c>
      <c r="Y156" s="89"/>
      <c r="Z156" s="357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3">
        <f t="shared" si="14"/>
        <v>0.98000000000000009</v>
      </c>
      <c r="S157" s="182"/>
      <c r="Y157" s="89"/>
      <c r="Z157" s="357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3">
        <f t="shared" si="14"/>
        <v>0</v>
      </c>
      <c r="S158" s="182"/>
      <c r="Y158" s="89"/>
      <c r="Z158" s="357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3" t="e">
        <f t="shared" si="14"/>
        <v>#DIV/0!</v>
      </c>
      <c r="S159" s="184" t="str">
        <f>D159</f>
        <v>HL-6 Low</v>
      </c>
      <c r="U159" s="65"/>
      <c r="V159" s="65"/>
      <c r="Y159" s="89" t="str">
        <f>D159</f>
        <v>HL-6 Low</v>
      </c>
      <c r="Z159" s="357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3">
        <f t="shared" si="14"/>
        <v>1</v>
      </c>
      <c r="S160" s="182">
        <f>SUM(P159:P160)/(SUM(P159:Q160))</f>
        <v>1</v>
      </c>
      <c r="U160" s="65"/>
      <c r="V160" s="65"/>
      <c r="Y160" s="89"/>
      <c r="Z160" s="357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3">
        <f t="shared" si="14"/>
        <v>1</v>
      </c>
      <c r="S161" s="183" t="str">
        <f>D161</f>
        <v>NF-10 Ambient</v>
      </c>
      <c r="U161" s="65"/>
      <c r="V161" s="65"/>
      <c r="Y161" s="89" t="str">
        <f>D161</f>
        <v>NF-10 Ambient</v>
      </c>
      <c r="Z161" s="357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3">
        <f t="shared" si="14"/>
        <v>0.93333333333333335</v>
      </c>
      <c r="S162" s="181">
        <f>(SUM(P161:P164)/(SUM(P161:Q164)))</f>
        <v>0.78777032514211809</v>
      </c>
      <c r="U162" s="65"/>
      <c r="V162" s="65"/>
      <c r="Y162" s="89"/>
      <c r="Z162" s="357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3">
        <f t="shared" si="14"/>
        <v>0.95483870967741946</v>
      </c>
      <c r="S163" s="182"/>
      <c r="U163" s="65"/>
      <c r="V163" s="65"/>
      <c r="Y163" s="89"/>
      <c r="Z163" s="357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3">
        <f t="shared" ref="R164:R227" si="18">P164/(P164+Q164)</f>
        <v>0</v>
      </c>
      <c r="S164" s="182"/>
      <c r="U164" s="65"/>
      <c r="V164" s="65"/>
      <c r="Y164" s="89"/>
      <c r="Z164" s="357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3" t="e">
        <f t="shared" si="18"/>
        <v>#DIV/0!</v>
      </c>
      <c r="S165" s="183" t="str">
        <f>D165</f>
        <v>SN-6 Ambient</v>
      </c>
      <c r="U165" s="65"/>
      <c r="V165" s="65"/>
      <c r="Y165" s="89" t="str">
        <f>D165</f>
        <v>SN-6 Ambient</v>
      </c>
      <c r="Z165" s="357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3">
        <f t="shared" si="18"/>
        <v>1</v>
      </c>
      <c r="S166" s="181">
        <f>(SUM(P165:P168)/(SUM(P165:Q168)))</f>
        <v>0.21549354618818303</v>
      </c>
      <c r="U166" s="65"/>
      <c r="V166" s="65"/>
      <c r="Y166" s="89"/>
      <c r="Z166" s="357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3">
        <f t="shared" si="18"/>
        <v>0.949367088607595</v>
      </c>
      <c r="S167" s="182"/>
      <c r="U167" s="65"/>
      <c r="V167" s="65"/>
      <c r="Y167" s="89"/>
      <c r="Z167" s="357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3">
        <f t="shared" si="18"/>
        <v>0</v>
      </c>
      <c r="S168" s="182"/>
      <c r="U168" s="65"/>
      <c r="V168" s="65"/>
      <c r="Y168" s="89"/>
      <c r="Z168" s="357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3">
        <f t="shared" si="18"/>
        <v>0.85714285714285721</v>
      </c>
      <c r="S169" s="183" t="str">
        <f>D169</f>
        <v>K-10 Low</v>
      </c>
      <c r="U169" s="65"/>
      <c r="V169" s="65"/>
      <c r="Y169" s="89" t="str">
        <f>D169</f>
        <v>K-10 Low</v>
      </c>
      <c r="Z169" s="357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3">
        <f t="shared" si="18"/>
        <v>0.7674418604651162</v>
      </c>
      <c r="S170" s="181">
        <f>(SUM(P169:P172)/(SUM(P169:Q172)))</f>
        <v>0.54103019538188279</v>
      </c>
      <c r="U170" s="65"/>
      <c r="V170" s="65"/>
      <c r="Y170" s="89"/>
      <c r="Z170" s="357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45746.666666666664</v>
      </c>
      <c r="Q171" s="139">
        <f t="shared" si="17"/>
        <v>4380</v>
      </c>
      <c r="R171" s="163">
        <f t="shared" si="18"/>
        <v>0.91262135922330101</v>
      </c>
      <c r="S171" s="182"/>
      <c r="U171" s="65"/>
      <c r="V171" s="65"/>
      <c r="Y171" s="89"/>
      <c r="Z171" s="357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3">
        <f t="shared" si="18"/>
        <v>5.9633027522935776E-2</v>
      </c>
      <c r="S172" s="182"/>
      <c r="U172" s="65"/>
      <c r="V172" s="65"/>
      <c r="Y172" s="89"/>
      <c r="Z172" s="357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3">
        <f t="shared" si="18"/>
        <v>1</v>
      </c>
      <c r="S173" s="183" t="str">
        <f>D173</f>
        <v>HL-10 Ambient</v>
      </c>
      <c r="U173" s="65"/>
      <c r="V173" s="65"/>
      <c r="Y173" s="89" t="str">
        <f>D173</f>
        <v>HL-10 Ambient</v>
      </c>
      <c r="Z173" s="357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3">
        <f t="shared" si="18"/>
        <v>1</v>
      </c>
      <c r="S174" s="181">
        <f>(SUM(P173:P176)/(SUM(P173:Q176)))</f>
        <v>0.89880529579209911</v>
      </c>
      <c r="U174" s="65"/>
      <c r="V174" s="65"/>
      <c r="Y174" s="89"/>
      <c r="Z174" s="357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3">
        <f t="shared" si="18"/>
        <v>0.98901098901098894</v>
      </c>
      <c r="S175" s="182"/>
      <c r="U175" s="65"/>
      <c r="V175" s="65"/>
      <c r="Y175" s="89"/>
      <c r="Z175" s="357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3">
        <f t="shared" si="18"/>
        <v>0</v>
      </c>
      <c r="S176" s="182"/>
      <c r="U176" s="65"/>
      <c r="V176" s="65"/>
      <c r="Y176" s="89"/>
      <c r="Z176" s="357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3">
        <f t="shared" si="18"/>
        <v>1</v>
      </c>
      <c r="S177" s="183" t="str">
        <f>D177</f>
        <v>HL-10 Low</v>
      </c>
      <c r="U177" s="65"/>
      <c r="V177" s="65"/>
      <c r="Y177" s="89" t="str">
        <f>D177</f>
        <v>HL-10 Low</v>
      </c>
      <c r="Z177" s="357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3">
        <f t="shared" si="18"/>
        <v>1</v>
      </c>
      <c r="S178" s="181">
        <f>(SUM(P177:P180)/(SUM(P177:Q180)))</f>
        <v>0.85446251937349593</v>
      </c>
      <c r="U178" s="65"/>
      <c r="V178" s="65"/>
      <c r="Y178" s="89"/>
      <c r="Z178" s="357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3">
        <f t="shared" si="18"/>
        <v>1</v>
      </c>
      <c r="S179" s="182"/>
      <c r="U179" s="65"/>
      <c r="V179" s="65"/>
      <c r="Y179" s="89"/>
      <c r="Z179" s="357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3">
        <f t="shared" si="18"/>
        <v>1.7857142857142856E-2</v>
      </c>
      <c r="S180" s="182"/>
      <c r="U180" s="65"/>
      <c r="V180" s="65"/>
      <c r="Y180" s="89"/>
      <c r="Z180" s="357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3">
        <f t="shared" si="18"/>
        <v>1</v>
      </c>
      <c r="S181" s="183" t="str">
        <f>D181</f>
        <v>K-10 Ambient</v>
      </c>
      <c r="U181" s="65"/>
      <c r="V181" s="65"/>
      <c r="Y181" s="89" t="str">
        <f>D181</f>
        <v>K-10 Ambient</v>
      </c>
      <c r="Z181" s="357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3">
        <f t="shared" si="18"/>
        <v>1</v>
      </c>
      <c r="S182" s="181">
        <f>(SUM(P181:P184)/(SUM(P181:Q184)))</f>
        <v>0.53214003164556967</v>
      </c>
      <c r="U182" s="65"/>
      <c r="V182" s="65"/>
      <c r="Y182" s="89"/>
      <c r="Z182" s="357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3">
        <f t="shared" si="18"/>
        <v>0.95419847328244278</v>
      </c>
      <c r="S183" s="182"/>
      <c r="U183" s="65"/>
      <c r="V183" s="65"/>
      <c r="Y183" s="89"/>
      <c r="Z183" s="357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3">
        <f t="shared" si="18"/>
        <v>4.6875E-2</v>
      </c>
      <c r="S184" s="182"/>
      <c r="U184" s="65"/>
      <c r="V184" s="65"/>
      <c r="Y184" s="89"/>
      <c r="Z184" s="357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3">
        <f t="shared" si="18"/>
        <v>1</v>
      </c>
      <c r="S185" s="183" t="str">
        <f>D185</f>
        <v>K-6 Ambient</v>
      </c>
      <c r="U185" s="65"/>
      <c r="V185" s="65"/>
      <c r="Y185" s="89" t="str">
        <f>D185</f>
        <v>K-6 Ambient</v>
      </c>
      <c r="Z185" s="357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3">
        <f t="shared" si="18"/>
        <v>1</v>
      </c>
      <c r="S186" s="181">
        <f>(SUM(P185:P188)/(SUM(P185:Q188)))</f>
        <v>0.64942345380793953</v>
      </c>
      <c r="Y186" s="89"/>
      <c r="Z186" s="357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3">
        <f t="shared" si="18"/>
        <v>0.96850393700787396</v>
      </c>
      <c r="S187" s="182"/>
      <c r="Y187" s="89"/>
      <c r="Z187" s="357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3">
        <f t="shared" si="18"/>
        <v>0</v>
      </c>
      <c r="S188" s="182"/>
      <c r="Y188" s="89"/>
      <c r="Z188" s="357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3">
        <f t="shared" si="18"/>
        <v>1</v>
      </c>
      <c r="S189" s="183" t="str">
        <f>D189</f>
        <v>K-6 Low</v>
      </c>
      <c r="Y189" s="89" t="str">
        <f>D189</f>
        <v>K-6 Low</v>
      </c>
      <c r="Z189" s="357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3">
        <f t="shared" si="18"/>
        <v>1</v>
      </c>
      <c r="S190" s="181">
        <f>(SUM(P189:P192)/(SUM(P189:Q192)))</f>
        <v>0.9923641703377386</v>
      </c>
      <c r="Y190" s="89"/>
      <c r="Z190" s="357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3">
        <f t="shared" si="18"/>
        <v>1</v>
      </c>
      <c r="S191" s="182"/>
      <c r="Y191" s="89"/>
      <c r="Z191" s="357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2">
        <f t="shared" si="18"/>
        <v>0.7142857142857143</v>
      </c>
      <c r="S192" s="196"/>
      <c r="Y192" s="148"/>
      <c r="Z192" s="365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7"/>
        <v>0</v>
      </c>
      <c r="R193" s="194">
        <f t="shared" si="18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1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69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9">(AVERAGE(I194,K194,M194)/G194)*H194</f>
        <v>22646.666666666668</v>
      </c>
      <c r="Q194" s="124">
        <f t="shared" si="17"/>
        <v>0</v>
      </c>
      <c r="R194" s="161">
        <f t="shared" si="18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1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9"/>
        <v>30799.999999999996</v>
      </c>
      <c r="Q195" s="124">
        <f t="shared" si="17"/>
        <v>0</v>
      </c>
      <c r="R195" s="161">
        <f t="shared" si="18"/>
        <v>1</v>
      </c>
      <c r="S195" s="185"/>
      <c r="T195" s="81"/>
      <c r="U195" s="81"/>
      <c r="V195" s="81"/>
      <c r="Y195" s="87"/>
      <c r="Z195" s="361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9"/>
        <v>900</v>
      </c>
      <c r="Q196" s="124">
        <f t="shared" si="17"/>
        <v>4950</v>
      </c>
      <c r="R196" s="161">
        <f t="shared" si="18"/>
        <v>0.15384615384615385</v>
      </c>
      <c r="S196" s="188"/>
      <c r="T196" s="81"/>
      <c r="U196" s="81"/>
      <c r="V196" s="81"/>
      <c r="Y196" s="87"/>
      <c r="Z196" s="361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9"/>
        <v>150</v>
      </c>
      <c r="Q197" s="124">
        <f t="shared" si="17"/>
        <v>0</v>
      </c>
      <c r="R197" s="161">
        <f t="shared" si="18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1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9"/>
        <v>1944.4444444444446</v>
      </c>
      <c r="Q198" s="124">
        <f t="shared" si="17"/>
        <v>416.66666666666663</v>
      </c>
      <c r="R198" s="161">
        <f t="shared" si="18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1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9"/>
        <v>67733.333333333343</v>
      </c>
      <c r="Q199" s="124">
        <f t="shared" si="17"/>
        <v>2666.666666666667</v>
      </c>
      <c r="R199" s="161">
        <f t="shared" si="18"/>
        <v>0.96212121212121204</v>
      </c>
      <c r="S199" s="188"/>
      <c r="T199" s="81"/>
      <c r="U199" s="81"/>
      <c r="V199" s="81"/>
      <c r="Y199" s="87"/>
      <c r="Z199" s="361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9"/>
        <v>183.33333333333331</v>
      </c>
      <c r="Q200" s="124">
        <f t="shared" si="17"/>
        <v>31350</v>
      </c>
      <c r="R200" s="161">
        <f t="shared" si="18"/>
        <v>5.8139534883720929E-3</v>
      </c>
      <c r="S200" s="188"/>
      <c r="T200" s="81"/>
      <c r="U200" s="81"/>
      <c r="V200" s="81"/>
      <c r="Y200" s="87"/>
      <c r="Z200" s="361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9"/>
        <v>991.66666666666674</v>
      </c>
      <c r="Q201" s="124">
        <f t="shared" si="17"/>
        <v>0</v>
      </c>
      <c r="R201" s="161">
        <f t="shared" si="18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1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9"/>
        <v>100200</v>
      </c>
      <c r="Q202" s="124">
        <f t="shared" si="17"/>
        <v>1200</v>
      </c>
      <c r="R202" s="161">
        <f t="shared" si="18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1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9"/>
        <v>7733.333333333333</v>
      </c>
      <c r="Q203" s="124">
        <f t="shared" si="17"/>
        <v>6283.333333333333</v>
      </c>
      <c r="R203" s="161">
        <f t="shared" si="18"/>
        <v>0.55172413793103448</v>
      </c>
      <c r="S203" s="188"/>
      <c r="T203" s="81"/>
      <c r="U203" s="81"/>
      <c r="V203" s="81"/>
      <c r="Y203" s="87"/>
      <c r="Z203" s="361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9"/>
        <v>3000</v>
      </c>
      <c r="Q204" s="124">
        <f t="shared" si="17"/>
        <v>14750</v>
      </c>
      <c r="R204" s="161">
        <f t="shared" si="18"/>
        <v>0.16901408450704225</v>
      </c>
      <c r="S204" s="188"/>
      <c r="T204" s="81"/>
      <c r="U204" s="81"/>
      <c r="V204" s="81"/>
      <c r="Y204" s="87"/>
      <c r="Z204" s="361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9"/>
        <v>2010</v>
      </c>
      <c r="Q205" s="124">
        <f t="shared" si="17"/>
        <v>0</v>
      </c>
      <c r="R205" s="161">
        <f t="shared" si="18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1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9"/>
        <v>35400</v>
      </c>
      <c r="Q206" s="124">
        <f t="shared" si="17"/>
        <v>1200</v>
      </c>
      <c r="R206" s="161">
        <f t="shared" si="18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1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9"/>
        <v>8313.3333333333339</v>
      </c>
      <c r="Q207" s="124">
        <f t="shared" si="17"/>
        <v>773.33333333333326</v>
      </c>
      <c r="R207" s="161">
        <f t="shared" si="18"/>
        <v>0.91489361702127658</v>
      </c>
      <c r="S207" s="188"/>
      <c r="T207" s="81"/>
      <c r="U207" s="81"/>
      <c r="V207" s="81"/>
      <c r="Y207" s="87"/>
      <c r="Z207" s="361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9"/>
        <v>380</v>
      </c>
      <c r="Q208" s="124">
        <f t="shared" si="17"/>
        <v>3736.666666666667</v>
      </c>
      <c r="R208" s="161">
        <f t="shared" si="18"/>
        <v>9.2307692307692299E-2</v>
      </c>
      <c r="S208" s="188"/>
      <c r="T208" s="81"/>
      <c r="U208" s="81"/>
      <c r="V208" s="81"/>
      <c r="Y208" s="87"/>
      <c r="Z208" s="361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9"/>
        <v>3750.0000000000005</v>
      </c>
      <c r="Q209" s="124">
        <f t="shared" si="17"/>
        <v>0</v>
      </c>
      <c r="R209" s="161">
        <f t="shared" si="18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1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9"/>
        <v>33120</v>
      </c>
      <c r="Q210" s="124">
        <f t="shared" si="17"/>
        <v>960</v>
      </c>
      <c r="R210" s="161">
        <f t="shared" si="18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1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9"/>
        <v>2773.333333333333</v>
      </c>
      <c r="Q211" s="124">
        <f t="shared" si="17"/>
        <v>1040</v>
      </c>
      <c r="R211" s="161">
        <f t="shared" si="18"/>
        <v>0.72727272727272729</v>
      </c>
      <c r="S211" s="188"/>
      <c r="T211" s="81"/>
      <c r="U211" s="81"/>
      <c r="V211" s="81"/>
      <c r="Y211" s="87"/>
      <c r="Z211" s="361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9"/>
        <v>333.33333333333331</v>
      </c>
      <c r="Q212" s="124">
        <f t="shared" si="17"/>
        <v>2333.3333333333335</v>
      </c>
      <c r="R212" s="161">
        <f t="shared" si="18"/>
        <v>0.12499999999999997</v>
      </c>
      <c r="S212" s="188"/>
      <c r="T212" s="81"/>
      <c r="U212" s="81"/>
      <c r="V212" s="81"/>
      <c r="Y212" s="87"/>
      <c r="Z212" s="361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9"/>
        <v>300</v>
      </c>
      <c r="Q213" s="124">
        <f t="shared" si="17"/>
        <v>0</v>
      </c>
      <c r="R213" s="161">
        <f t="shared" si="18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1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9"/>
        <v>44280</v>
      </c>
      <c r="Q214" s="124">
        <f t="shared" si="17"/>
        <v>0</v>
      </c>
      <c r="R214" s="161">
        <f t="shared" si="18"/>
        <v>1</v>
      </c>
      <c r="S214" s="187">
        <f>(SUM(P213:P216)/(SUM(P213:Q216)))</f>
        <v>0.96783803913602817</v>
      </c>
      <c r="T214" s="81"/>
      <c r="Y214" s="87"/>
      <c r="Z214" s="361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9"/>
        <v>2833.3333333333335</v>
      </c>
      <c r="Q215" s="124">
        <f t="shared" si="17"/>
        <v>1000</v>
      </c>
      <c r="R215" s="161">
        <f t="shared" si="18"/>
        <v>0.73913043478260876</v>
      </c>
      <c r="S215" s="188"/>
      <c r="T215" s="81"/>
      <c r="Y215" s="87"/>
      <c r="Z215" s="361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9"/>
        <v>233.33333333333331</v>
      </c>
      <c r="Q216" s="124">
        <f t="shared" si="17"/>
        <v>583.33333333333337</v>
      </c>
      <c r="R216" s="161">
        <f t="shared" si="18"/>
        <v>0.28571428571428564</v>
      </c>
      <c r="S216" s="188"/>
      <c r="T216" s="81"/>
      <c r="Y216" s="87"/>
      <c r="Z216" s="361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9"/>
        <v>0</v>
      </c>
      <c r="Q217" s="124">
        <f t="shared" si="17"/>
        <v>0</v>
      </c>
      <c r="R217" s="161" t="e">
        <f t="shared" si="18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1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9"/>
        <v>0</v>
      </c>
      <c r="Q218" s="124">
        <f t="shared" si="17"/>
        <v>0</v>
      </c>
      <c r="R218" s="161" t="e">
        <f t="shared" si="18"/>
        <v>#DIV/0!</v>
      </c>
      <c r="S218" s="187">
        <f>(SUM(P217:P220)/(SUM(P217:Q220)))</f>
        <v>0.97478646142602654</v>
      </c>
      <c r="T218" s="81"/>
      <c r="Y218" s="87"/>
      <c r="Z218" s="361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9"/>
        <v>70766.666666666657</v>
      </c>
      <c r="Q219" s="124">
        <f t="shared" si="17"/>
        <v>1100</v>
      </c>
      <c r="R219" s="161">
        <f t="shared" si="18"/>
        <v>0.98469387755102045</v>
      </c>
      <c r="S219" s="185"/>
      <c r="T219" s="81"/>
      <c r="Y219" s="87"/>
      <c r="Z219" s="361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9"/>
        <v>370</v>
      </c>
      <c r="Q220" s="124">
        <f t="shared" si="17"/>
        <v>740</v>
      </c>
      <c r="R220" s="161">
        <f t="shared" si="18"/>
        <v>0.33333333333333331</v>
      </c>
      <c r="S220" s="188"/>
      <c r="T220" s="81"/>
      <c r="Y220" s="87"/>
      <c r="Z220" s="361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9"/>
        <v>600</v>
      </c>
      <c r="Q221" s="124">
        <f t="shared" si="17"/>
        <v>0</v>
      </c>
      <c r="R221" s="161">
        <f t="shared" si="18"/>
        <v>1</v>
      </c>
      <c r="S221" s="189" t="str">
        <f>D221</f>
        <v>NF-10 Ambient</v>
      </c>
      <c r="Y221" s="87" t="str">
        <f>D221</f>
        <v>NF-10 Ambient</v>
      </c>
      <c r="Z221" s="361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9"/>
        <v>10166.666666666666</v>
      </c>
      <c r="Q222" s="124">
        <f t="shared" si="17"/>
        <v>0</v>
      </c>
      <c r="R222" s="161">
        <f t="shared" si="18"/>
        <v>1</v>
      </c>
      <c r="S222" s="187">
        <f>(SUM(P221:P224)/(SUM(P221:Q224)))</f>
        <v>0.8967977878868969</v>
      </c>
      <c r="Y222" s="87"/>
      <c r="Z222" s="361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9"/>
        <v>72366.666666666657</v>
      </c>
      <c r="Q223" s="124">
        <f t="shared" si="17"/>
        <v>433.33333333333331</v>
      </c>
      <c r="R223" s="161">
        <f t="shared" si="18"/>
        <v>0.99404761904761907</v>
      </c>
      <c r="S223" s="188"/>
      <c r="Y223" s="87"/>
      <c r="Z223" s="361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9"/>
        <v>650</v>
      </c>
      <c r="Q224" s="124">
        <f t="shared" si="17"/>
        <v>9208.3333333333321</v>
      </c>
      <c r="R224" s="161">
        <f t="shared" si="18"/>
        <v>6.5934065934065936E-2</v>
      </c>
      <c r="S224" s="188"/>
      <c r="Y224" s="87"/>
      <c r="Z224" s="361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9"/>
        <v>0</v>
      </c>
      <c r="Q225" s="124">
        <f t="shared" si="17"/>
        <v>0</v>
      </c>
      <c r="R225" s="161" t="e">
        <f t="shared" si="18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1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9"/>
        <v>17000</v>
      </c>
      <c r="Q226" s="124">
        <f t="shared" si="17"/>
        <v>0</v>
      </c>
      <c r="R226" s="161">
        <f t="shared" si="18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1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9"/>
        <v>20500</v>
      </c>
      <c r="Q227" s="124">
        <f t="shared" si="17"/>
        <v>333.33333333333331</v>
      </c>
      <c r="R227" s="161">
        <f t="shared" si="18"/>
        <v>0.9840000000000001</v>
      </c>
      <c r="S227" s="188"/>
      <c r="T227" s="81"/>
      <c r="U227" s="81"/>
      <c r="V227" s="81"/>
      <c r="Y227" s="87"/>
      <c r="Z227" s="361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9"/>
        <v>650</v>
      </c>
      <c r="Q228" s="124">
        <f t="shared" ref="Q228:Q291" si="20">(AVERAGE(J228,L228,N228)/G228)*H228</f>
        <v>2210</v>
      </c>
      <c r="R228" s="161">
        <f t="shared" ref="R228:R291" si="21">P228/(P228+Q228)</f>
        <v>0.22727272727272727</v>
      </c>
      <c r="S228" s="188"/>
      <c r="T228" s="81"/>
      <c r="U228" s="81"/>
      <c r="V228" s="81"/>
      <c r="Y228" s="87"/>
      <c r="Z228" s="361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9"/>
        <v>0</v>
      </c>
      <c r="Q229" s="124">
        <f t="shared" si="20"/>
        <v>0</v>
      </c>
      <c r="R229" s="161" t="e">
        <f t="shared" si="21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1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9"/>
        <v>3120</v>
      </c>
      <c r="Q230" s="124">
        <f t="shared" si="20"/>
        <v>0</v>
      </c>
      <c r="R230" s="161">
        <f t="shared" si="21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1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9"/>
        <v>20766.666666666668</v>
      </c>
      <c r="Q231" s="124">
        <f t="shared" si="20"/>
        <v>233.33333333333331</v>
      </c>
      <c r="R231" s="161">
        <f t="shared" si="21"/>
        <v>0.98888888888888893</v>
      </c>
      <c r="S231" s="188"/>
      <c r="T231" s="81"/>
      <c r="U231" s="81"/>
      <c r="V231" s="81"/>
      <c r="Y231" s="87"/>
      <c r="Z231" s="361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9"/>
        <v>266.66666666666663</v>
      </c>
      <c r="Q232" s="124">
        <f t="shared" si="20"/>
        <v>32800</v>
      </c>
      <c r="R232" s="161">
        <f t="shared" si="21"/>
        <v>8.0645161290322578E-3</v>
      </c>
      <c r="S232" s="188"/>
      <c r="T232" s="81"/>
      <c r="U232" s="81"/>
      <c r="V232" s="81"/>
      <c r="Y232" s="87"/>
      <c r="Z232" s="361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9"/>
        <v>1650</v>
      </c>
      <c r="Q233" s="124">
        <f t="shared" si="20"/>
        <v>0</v>
      </c>
      <c r="R233" s="161">
        <f t="shared" si="21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1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9"/>
        <v>48816.666666666664</v>
      </c>
      <c r="Q234" s="124">
        <f t="shared" si="20"/>
        <v>0</v>
      </c>
      <c r="R234" s="161">
        <f t="shared" si="21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1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9"/>
        <v>23920</v>
      </c>
      <c r="Q235" s="124">
        <f t="shared" si="20"/>
        <v>173.33333333333331</v>
      </c>
      <c r="R235" s="161">
        <f t="shared" si="21"/>
        <v>0.9928057553956835</v>
      </c>
      <c r="S235" s="188"/>
      <c r="T235" s="81"/>
      <c r="U235" s="81"/>
      <c r="V235" s="81"/>
      <c r="Y235" s="87"/>
      <c r="Z235" s="361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9"/>
        <v>2916.666666666667</v>
      </c>
      <c r="Q236" s="124">
        <f t="shared" si="20"/>
        <v>5133.333333333333</v>
      </c>
      <c r="R236" s="161">
        <f t="shared" si="21"/>
        <v>0.3623188405797102</v>
      </c>
      <c r="S236" s="188"/>
      <c r="T236" s="81"/>
      <c r="U236" s="81"/>
      <c r="V236" s="81"/>
      <c r="Y236" s="87"/>
      <c r="Z236" s="361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9"/>
        <v>3410</v>
      </c>
      <c r="Q237" s="124">
        <f t="shared" si="20"/>
        <v>0</v>
      </c>
      <c r="R237" s="161">
        <f t="shared" si="21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1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9"/>
        <v>46666.666666666672</v>
      </c>
      <c r="Q238" s="124">
        <f t="shared" si="20"/>
        <v>0</v>
      </c>
      <c r="R238" s="161">
        <f t="shared" si="21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1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9"/>
        <v>36000</v>
      </c>
      <c r="Q239" s="124">
        <f t="shared" si="20"/>
        <v>0</v>
      </c>
      <c r="R239" s="161">
        <f t="shared" si="21"/>
        <v>1</v>
      </c>
      <c r="S239" s="188"/>
      <c r="T239" s="81"/>
      <c r="U239" s="81"/>
      <c r="V239" s="81"/>
      <c r="Y239" s="87"/>
      <c r="Z239" s="361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9"/>
        <v>375</v>
      </c>
      <c r="Q240" s="124">
        <f t="shared" si="20"/>
        <v>20500</v>
      </c>
      <c r="R240" s="161">
        <f t="shared" si="21"/>
        <v>1.7964071856287425E-2</v>
      </c>
      <c r="S240" s="188"/>
      <c r="T240" s="81"/>
      <c r="U240" s="81"/>
      <c r="V240" s="81"/>
      <c r="Y240" s="87"/>
      <c r="Z240" s="361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9"/>
        <v>3616.666666666667</v>
      </c>
      <c r="Q241" s="124">
        <f t="shared" si="20"/>
        <v>116.66666666666666</v>
      </c>
      <c r="R241" s="161">
        <f t="shared" si="21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1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9"/>
        <v>29666.666666666668</v>
      </c>
      <c r="Q242" s="124">
        <f t="shared" si="20"/>
        <v>0</v>
      </c>
      <c r="R242" s="161">
        <f t="shared" si="21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1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9"/>
        <v>33106.666666666664</v>
      </c>
      <c r="Q243" s="124">
        <f t="shared" si="20"/>
        <v>173.33333333333331</v>
      </c>
      <c r="R243" s="161">
        <f t="shared" si="21"/>
        <v>0.99479166666666663</v>
      </c>
      <c r="S243" s="188"/>
      <c r="T243" s="81"/>
      <c r="U243" s="81"/>
      <c r="V243" s="81"/>
      <c r="Y243" s="87"/>
      <c r="Z243" s="361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9"/>
        <v>816.66666666666674</v>
      </c>
      <c r="Q244" s="124">
        <f t="shared" si="20"/>
        <v>11900</v>
      </c>
      <c r="R244" s="161">
        <f t="shared" si="21"/>
        <v>6.4220183486238536E-2</v>
      </c>
      <c r="S244" s="188"/>
      <c r="T244" s="81"/>
      <c r="U244" s="81"/>
      <c r="V244" s="81"/>
      <c r="Y244" s="87"/>
      <c r="Z244" s="361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9"/>
        <v>2133.333333333333</v>
      </c>
      <c r="Q245" s="124">
        <f t="shared" si="20"/>
        <v>0</v>
      </c>
      <c r="R245" s="161">
        <f t="shared" si="21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1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9"/>
        <v>40600</v>
      </c>
      <c r="Q246" s="124">
        <f t="shared" si="20"/>
        <v>200</v>
      </c>
      <c r="R246" s="161">
        <f t="shared" si="21"/>
        <v>0.99509803921568629</v>
      </c>
      <c r="S246" s="187">
        <f>(SUM(P245:P248)/(SUM(P245:Q248)))</f>
        <v>0.99785207990262759</v>
      </c>
      <c r="T246" s="81"/>
      <c r="Y246" s="87"/>
      <c r="Z246" s="361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9"/>
        <v>49680</v>
      </c>
      <c r="Q247" s="124">
        <f t="shared" si="20"/>
        <v>0</v>
      </c>
      <c r="R247" s="161">
        <f t="shared" si="21"/>
        <v>1</v>
      </c>
      <c r="S247" s="188"/>
      <c r="T247" s="81"/>
      <c r="Y247" s="87"/>
      <c r="Z247" s="361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9"/>
        <v>500</v>
      </c>
      <c r="Q248" s="124">
        <f t="shared" si="20"/>
        <v>0</v>
      </c>
      <c r="R248" s="161">
        <f t="shared" si="21"/>
        <v>1</v>
      </c>
      <c r="S248" s="188"/>
      <c r="T248" s="81"/>
      <c r="Y248" s="87"/>
      <c r="Z248" s="361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9"/>
        <v>812.5</v>
      </c>
      <c r="Q249" s="124">
        <f t="shared" si="20"/>
        <v>0</v>
      </c>
      <c r="R249" s="161">
        <f t="shared" si="21"/>
        <v>1</v>
      </c>
      <c r="S249" s="189" t="str">
        <f>D249</f>
        <v>K-6 Low</v>
      </c>
      <c r="T249" s="81"/>
      <c r="Y249" s="87" t="str">
        <f>D249</f>
        <v>K-6 Low</v>
      </c>
      <c r="Z249" s="361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9"/>
        <v>866.66666666666663</v>
      </c>
      <c r="Q250" s="124">
        <f t="shared" si="20"/>
        <v>0</v>
      </c>
      <c r="R250" s="161">
        <f t="shared" si="21"/>
        <v>1</v>
      </c>
      <c r="S250" s="187">
        <f>(SUM(P249:P252)/(SUM(P249:Q252)))</f>
        <v>0.96843152282029121</v>
      </c>
      <c r="T250" s="81"/>
      <c r="Y250" s="87"/>
      <c r="Z250" s="361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9"/>
        <v>46200</v>
      </c>
      <c r="Q251" s="124">
        <f t="shared" si="20"/>
        <v>0</v>
      </c>
      <c r="R251" s="161">
        <f t="shared" si="21"/>
        <v>1</v>
      </c>
      <c r="S251" s="188"/>
      <c r="T251" s="81"/>
      <c r="Y251" s="87"/>
      <c r="Z251" s="361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9"/>
        <v>1613.3333333333333</v>
      </c>
      <c r="Q252" s="141">
        <f t="shared" si="20"/>
        <v>1613.3333333333333</v>
      </c>
      <c r="R252" s="164">
        <f t="shared" si="21"/>
        <v>0.5</v>
      </c>
      <c r="S252" s="199"/>
      <c r="Y252" s="140"/>
      <c r="Z252" s="363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20"/>
        <v>133.33333333333331</v>
      </c>
      <c r="R253" s="171">
        <f t="shared" si="21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1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0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22">(AVERAGE(I254,K254,M254)/G254)*H254</f>
        <v>33300</v>
      </c>
      <c r="Q254" s="120">
        <f t="shared" si="20"/>
        <v>2200</v>
      </c>
      <c r="R254" s="106">
        <f t="shared" si="21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7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2"/>
        <v>49166.666666666672</v>
      </c>
      <c r="Q255" s="120">
        <f t="shared" si="20"/>
        <v>1458.3333333333335</v>
      </c>
      <c r="R255" s="106">
        <f t="shared" si="21"/>
        <v>0.97119341563785999</v>
      </c>
      <c r="S255" s="179"/>
      <c r="T255" s="65"/>
      <c r="U255" s="65"/>
      <c r="V255" s="65"/>
      <c r="Y255" s="89"/>
      <c r="Z255" s="357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2"/>
        <v>14220</v>
      </c>
      <c r="Q256" s="120">
        <f t="shared" si="20"/>
        <v>58140</v>
      </c>
      <c r="R256" s="106">
        <f t="shared" si="21"/>
        <v>0.19651741293532338</v>
      </c>
      <c r="S256" s="182"/>
      <c r="T256" s="65"/>
      <c r="U256" s="65"/>
      <c r="V256" s="65"/>
      <c r="Y256" s="89"/>
      <c r="Z256" s="357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2"/>
        <v>333.33333333333331</v>
      </c>
      <c r="Q257" s="120">
        <f t="shared" si="20"/>
        <v>0</v>
      </c>
      <c r="R257" s="106">
        <f t="shared" si="21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1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2"/>
        <v>4400</v>
      </c>
      <c r="Q258" s="120">
        <f t="shared" si="20"/>
        <v>600</v>
      </c>
      <c r="R258" s="106">
        <f t="shared" si="21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7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2"/>
        <v>65090</v>
      </c>
      <c r="Q259" s="120">
        <f t="shared" si="20"/>
        <v>1380</v>
      </c>
      <c r="R259" s="106">
        <f t="shared" si="21"/>
        <v>0.97923875432525953</v>
      </c>
      <c r="S259" s="182"/>
      <c r="T259" s="65"/>
      <c r="U259" s="65"/>
      <c r="V259" s="65"/>
      <c r="Y259" s="89"/>
      <c r="Z259" s="357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2"/>
        <v>0</v>
      </c>
      <c r="Q260" s="120">
        <f t="shared" si="20"/>
        <v>14536.666666666668</v>
      </c>
      <c r="R260" s="106">
        <f t="shared" si="21"/>
        <v>0</v>
      </c>
      <c r="S260" s="182"/>
      <c r="T260" s="65"/>
      <c r="U260" s="65"/>
      <c r="V260" s="65"/>
      <c r="Y260" s="89"/>
      <c r="Z260" s="357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22"/>
        <v>30333.333333333332</v>
      </c>
      <c r="Q261" s="120">
        <f t="shared" si="20"/>
        <v>0</v>
      </c>
      <c r="R261" s="106">
        <f t="shared" si="21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1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2"/>
        <v>61366.666666666672</v>
      </c>
      <c r="Q262" s="120">
        <f t="shared" si="20"/>
        <v>6533.3333333333339</v>
      </c>
      <c r="R262" s="106">
        <f t="shared" si="21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7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2"/>
        <v>32700.000000000004</v>
      </c>
      <c r="Q263" s="120">
        <f t="shared" si="20"/>
        <v>300</v>
      </c>
      <c r="R263" s="106">
        <f t="shared" si="21"/>
        <v>0.99090909090909107</v>
      </c>
      <c r="S263" s="182"/>
      <c r="T263" s="65"/>
      <c r="U263" s="65"/>
      <c r="V263" s="65"/>
      <c r="Y263" s="89"/>
      <c r="Z263" s="357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0"/>
        <v>8410</v>
      </c>
      <c r="R264" s="106">
        <f t="shared" si="21"/>
        <v>0.39583333333333331</v>
      </c>
      <c r="S264" s="182"/>
      <c r="T264" s="65"/>
      <c r="U264" s="65"/>
      <c r="V264" s="65"/>
      <c r="Y264" s="89"/>
      <c r="Z264" s="357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0"/>
        <v>1200</v>
      </c>
      <c r="R265" s="106">
        <f t="shared" si="21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1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2"/>
        <v>16800</v>
      </c>
      <c r="Q266" s="120">
        <f t="shared" si="20"/>
        <v>7600</v>
      </c>
      <c r="R266" s="106">
        <f t="shared" si="21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7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2"/>
        <v>89833.333333333343</v>
      </c>
      <c r="Q267" s="120">
        <f t="shared" si="20"/>
        <v>233.33333333333331</v>
      </c>
      <c r="R267" s="106">
        <f t="shared" si="21"/>
        <v>0.99740932642487057</v>
      </c>
      <c r="S267" s="182"/>
      <c r="T267" s="65"/>
      <c r="U267" s="65"/>
      <c r="V267" s="65"/>
      <c r="W267" s="62" t="s">
        <v>206</v>
      </c>
      <c r="Y267" s="89"/>
      <c r="Z267" s="357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2"/>
        <v>5100</v>
      </c>
      <c r="Q268" s="120">
        <f t="shared" si="20"/>
        <v>8600</v>
      </c>
      <c r="R268" s="106">
        <f t="shared" si="21"/>
        <v>0.37226277372262773</v>
      </c>
      <c r="S268" s="182"/>
      <c r="T268" s="65"/>
      <c r="U268" s="65"/>
      <c r="V268" s="65"/>
      <c r="W268" s="62" t="s">
        <v>206</v>
      </c>
      <c r="Y268" s="89"/>
      <c r="Z268" s="357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2"/>
        <v>1200</v>
      </c>
      <c r="Q269" s="120">
        <f t="shared" si="20"/>
        <v>200</v>
      </c>
      <c r="R269" s="106">
        <f t="shared" si="21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1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2"/>
        <v>21233.333333333332</v>
      </c>
      <c r="Q270" s="120">
        <f t="shared" si="20"/>
        <v>3033.333333333333</v>
      </c>
      <c r="R270" s="106">
        <f t="shared" si="21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7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2"/>
        <v>2683.3333333333335</v>
      </c>
      <c r="Q271" s="120">
        <f t="shared" si="20"/>
        <v>350</v>
      </c>
      <c r="R271" s="106">
        <f t="shared" si="21"/>
        <v>0.88461538461538458</v>
      </c>
      <c r="S271" s="182"/>
      <c r="T271" s="65"/>
      <c r="U271" s="65"/>
      <c r="V271" s="65"/>
      <c r="Y271" s="89"/>
      <c r="Z271" s="357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2"/>
        <v>0</v>
      </c>
      <c r="Q272" s="120">
        <f t="shared" si="20"/>
        <v>1473.3333333333333</v>
      </c>
      <c r="R272" s="106">
        <f t="shared" si="21"/>
        <v>0</v>
      </c>
      <c r="S272" s="182"/>
      <c r="T272" s="65"/>
      <c r="U272" s="65"/>
      <c r="V272" s="65"/>
      <c r="Y272" s="89"/>
      <c r="Z272" s="357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2"/>
        <v>1866.6666666666667</v>
      </c>
      <c r="Q273" s="120">
        <f t="shared" si="20"/>
        <v>1066.6666666666665</v>
      </c>
      <c r="R273" s="106">
        <f t="shared" si="21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1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2"/>
        <v>19550</v>
      </c>
      <c r="Q274" s="120">
        <f t="shared" si="20"/>
        <v>6133.333333333333</v>
      </c>
      <c r="R274" s="106">
        <f t="shared" si="21"/>
        <v>0.76119402985074636</v>
      </c>
      <c r="S274" s="181">
        <f>(SUM(P273:P276)/(SUM(P273:Q276)))</f>
        <v>0.73128702207862151</v>
      </c>
      <c r="T274" s="65"/>
      <c r="Y274" s="89"/>
      <c r="Z274" s="357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2"/>
        <v>1100</v>
      </c>
      <c r="Q275" s="120">
        <f t="shared" si="20"/>
        <v>300</v>
      </c>
      <c r="R275" s="106">
        <f t="shared" si="21"/>
        <v>0.7857142857142857</v>
      </c>
      <c r="S275" s="182"/>
      <c r="T275" s="65"/>
      <c r="Y275" s="89"/>
      <c r="Z275" s="357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2"/>
        <v>116.66666666666666</v>
      </c>
      <c r="Q276" s="120">
        <f t="shared" si="20"/>
        <v>816.66666666666674</v>
      </c>
      <c r="R276" s="106">
        <f t="shared" si="21"/>
        <v>0.12499999999999999</v>
      </c>
      <c r="S276" s="182"/>
      <c r="T276" s="65"/>
      <c r="Y276" s="89"/>
      <c r="Z276" s="357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2"/>
        <v>0</v>
      </c>
      <c r="Q277" s="120">
        <f t="shared" si="20"/>
        <v>0</v>
      </c>
      <c r="R277" s="106" t="e">
        <f t="shared" si="21"/>
        <v>#DIV/0!</v>
      </c>
      <c r="S277" s="180" t="str">
        <f>D277</f>
        <v>HL-6 Low</v>
      </c>
      <c r="T277" s="65"/>
      <c r="Y277" s="89" t="str">
        <f>D277</f>
        <v>HL-6 Low</v>
      </c>
      <c r="Z277" s="351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2"/>
        <v>0</v>
      </c>
      <c r="Q278" s="120">
        <f t="shared" si="20"/>
        <v>0</v>
      </c>
      <c r="R278" s="106" t="e">
        <f t="shared" si="21"/>
        <v>#DIV/0!</v>
      </c>
      <c r="S278" s="181">
        <f>(SUM(P277:P280)/(SUM(P277:Q280)))</f>
        <v>0.97701149425287348</v>
      </c>
      <c r="T278" s="65"/>
      <c r="Y278" s="89"/>
      <c r="Z278" s="357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2"/>
        <v>28333.333333333332</v>
      </c>
      <c r="Q279" s="120">
        <f t="shared" si="20"/>
        <v>0</v>
      </c>
      <c r="R279" s="106">
        <f t="shared" si="21"/>
        <v>1</v>
      </c>
      <c r="S279" s="179"/>
      <c r="T279" s="65"/>
      <c r="Y279" s="89"/>
      <c r="Z279" s="357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0"/>
        <v>666.66666666666674</v>
      </c>
      <c r="R280" s="106">
        <f t="shared" si="21"/>
        <v>0</v>
      </c>
      <c r="S280" s="182"/>
      <c r="T280" s="65"/>
      <c r="Y280" s="89"/>
      <c r="Z280" s="357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2"/>
        <v>0</v>
      </c>
      <c r="Q281" s="120">
        <f t="shared" si="20"/>
        <v>0</v>
      </c>
      <c r="R281" s="106" t="e">
        <f t="shared" si="21"/>
        <v>#DIV/0!</v>
      </c>
      <c r="S281" s="183" t="str">
        <f>D281</f>
        <v>HL-6 Ambient</v>
      </c>
      <c r="T281" s="65"/>
      <c r="Y281" s="89" t="str">
        <f>D281</f>
        <v>HL-6 Ambient</v>
      </c>
      <c r="Z281" s="351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2"/>
        <v>0</v>
      </c>
      <c r="Q282" s="120">
        <f t="shared" si="20"/>
        <v>0</v>
      </c>
      <c r="R282" s="106" t="e">
        <f t="shared" si="21"/>
        <v>#DIV/0!</v>
      </c>
      <c r="S282" s="181">
        <f>(SUM(P281:P284)/(SUM(P281:Q284)))</f>
        <v>0.97079556898288022</v>
      </c>
      <c r="T282" s="65"/>
      <c r="Y282" s="89"/>
      <c r="Z282" s="357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2"/>
        <v>55333.333333333336</v>
      </c>
      <c r="Q283" s="120">
        <f t="shared" si="20"/>
        <v>333.33333333333331</v>
      </c>
      <c r="R283" s="106">
        <f t="shared" si="21"/>
        <v>0.99401197604790414</v>
      </c>
      <c r="S283" s="182"/>
      <c r="T283" s="65"/>
      <c r="Y283" s="89"/>
      <c r="Z283" s="357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2"/>
        <v>8933.3333333333321</v>
      </c>
      <c r="Q284" s="120">
        <f t="shared" si="20"/>
        <v>1600</v>
      </c>
      <c r="R284" s="106">
        <f t="shared" si="21"/>
        <v>0.84810126582278478</v>
      </c>
      <c r="S284" s="182"/>
      <c r="T284" s="65"/>
      <c r="Y284" s="89"/>
      <c r="Z284" s="357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2"/>
        <v>466.66666666666663</v>
      </c>
      <c r="Q285" s="120">
        <f t="shared" si="20"/>
        <v>116.66666666666666</v>
      </c>
      <c r="R285" s="106">
        <f t="shared" si="21"/>
        <v>0.8</v>
      </c>
      <c r="S285" s="183" t="str">
        <f>D285</f>
        <v>NF-10 Ambient</v>
      </c>
      <c r="Y285" s="89" t="str">
        <f>D285</f>
        <v>NF-10 Ambient</v>
      </c>
      <c r="Z285" s="351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2"/>
        <v>15400</v>
      </c>
      <c r="Q286" s="120">
        <f t="shared" si="20"/>
        <v>1466.6666666666665</v>
      </c>
      <c r="R286" s="106">
        <f t="shared" si="21"/>
        <v>0.91304347826086951</v>
      </c>
      <c r="S286" s="181">
        <f>(SUM(P285:P288)/(SUM(P285:Q288)))</f>
        <v>0.77275211806504518</v>
      </c>
      <c r="Y286" s="89"/>
      <c r="Z286" s="357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2"/>
        <v>75716.666666666657</v>
      </c>
      <c r="Q287" s="120">
        <f t="shared" si="20"/>
        <v>1466.6666666666665</v>
      </c>
      <c r="R287" s="106">
        <f t="shared" si="21"/>
        <v>0.98099762470308782</v>
      </c>
      <c r="S287" s="182"/>
      <c r="Y287" s="89"/>
      <c r="Z287" s="357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2"/>
        <v>2666.666666666667</v>
      </c>
      <c r="Q288" s="120">
        <f t="shared" si="20"/>
        <v>24666.666666666664</v>
      </c>
      <c r="R288" s="106">
        <f t="shared" si="21"/>
        <v>9.7560975609756115E-2</v>
      </c>
      <c r="S288" s="182"/>
      <c r="Y288" s="89"/>
      <c r="Z288" s="357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2"/>
        <v>0</v>
      </c>
      <c r="Q289" s="120">
        <f t="shared" si="20"/>
        <v>0</v>
      </c>
      <c r="R289" s="106" t="e">
        <f t="shared" si="21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1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2"/>
        <v>758.33333333333326</v>
      </c>
      <c r="Q290" s="120">
        <f t="shared" si="20"/>
        <v>58.333333333333329</v>
      </c>
      <c r="R290" s="106">
        <f t="shared" si="21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7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2"/>
        <v>2566.6666666666665</v>
      </c>
      <c r="Q291" s="120">
        <f t="shared" si="20"/>
        <v>700</v>
      </c>
      <c r="R291" s="106">
        <f t="shared" si="21"/>
        <v>0.7857142857142857</v>
      </c>
      <c r="S291" s="182"/>
      <c r="T291" s="65"/>
      <c r="U291" s="65"/>
      <c r="V291" s="65"/>
      <c r="Y291" s="89"/>
      <c r="Z291" s="357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2"/>
        <v>533.33333333333326</v>
      </c>
      <c r="Q292" s="120">
        <f t="shared" ref="Q292:Q355" si="23">(AVERAGE(J292,L292,N292)/G292)*H292</f>
        <v>18533.333333333336</v>
      </c>
      <c r="R292" s="106">
        <f t="shared" ref="R292:R355" si="24">P292/(P292+Q292)</f>
        <v>2.7972027972027965E-2</v>
      </c>
      <c r="S292" s="182"/>
      <c r="T292" s="65"/>
      <c r="U292" s="65"/>
      <c r="V292" s="65"/>
      <c r="Y292" s="89"/>
      <c r="Z292" s="357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2"/>
        <v>350</v>
      </c>
      <c r="Q293" s="120">
        <f t="shared" si="23"/>
        <v>0</v>
      </c>
      <c r="R293" s="106">
        <f t="shared" si="24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1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3"/>
        <v>17510</v>
      </c>
      <c r="R294" s="106">
        <f t="shared" si="24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7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2"/>
        <v>7791.6666666666661</v>
      </c>
      <c r="Q295" s="120">
        <f t="shared" si="23"/>
        <v>283.33333333333331</v>
      </c>
      <c r="R295" s="106">
        <f t="shared" si="24"/>
        <v>0.96491228070175439</v>
      </c>
      <c r="S295" s="182"/>
      <c r="T295" s="65"/>
      <c r="U295" s="65"/>
      <c r="V295" s="65"/>
      <c r="Y295" s="89"/>
      <c r="Z295" s="357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2"/>
        <v>933.33333333333326</v>
      </c>
      <c r="Q296" s="120">
        <f t="shared" si="23"/>
        <v>1050</v>
      </c>
      <c r="R296" s="106">
        <f t="shared" si="24"/>
        <v>0.47058823529411764</v>
      </c>
      <c r="S296" s="182"/>
      <c r="T296" s="65"/>
      <c r="U296" s="65"/>
      <c r="V296" s="65"/>
      <c r="Y296" s="89"/>
      <c r="Z296" s="357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2"/>
        <v>1516.6666666666667</v>
      </c>
      <c r="Q297" s="120">
        <f t="shared" si="23"/>
        <v>0</v>
      </c>
      <c r="R297" s="106">
        <f t="shared" si="24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1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2"/>
        <v>38800</v>
      </c>
      <c r="Q298" s="120">
        <f t="shared" si="23"/>
        <v>600</v>
      </c>
      <c r="R298" s="106">
        <f t="shared" si="24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7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2"/>
        <v>8960</v>
      </c>
      <c r="Q299" s="120">
        <f t="shared" si="23"/>
        <v>140</v>
      </c>
      <c r="R299" s="106">
        <f t="shared" si="24"/>
        <v>0.98461538461538467</v>
      </c>
      <c r="S299" s="182"/>
      <c r="T299" s="65"/>
      <c r="U299" s="65"/>
      <c r="V299" s="65"/>
      <c r="Y299" s="89"/>
      <c r="Z299" s="357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2"/>
        <v>2820</v>
      </c>
      <c r="Q300" s="120">
        <f t="shared" si="23"/>
        <v>27103.333333333332</v>
      </c>
      <c r="R300" s="106">
        <f t="shared" si="24"/>
        <v>9.4240837696335081E-2</v>
      </c>
      <c r="S300" s="182"/>
      <c r="T300" s="65"/>
      <c r="U300" s="65"/>
      <c r="V300" s="65"/>
      <c r="Y300" s="89"/>
      <c r="Z300" s="357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2"/>
        <v>5600</v>
      </c>
      <c r="Q301" s="120">
        <f t="shared" si="23"/>
        <v>0</v>
      </c>
      <c r="R301" s="106">
        <f t="shared" si="24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1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2"/>
        <v>47291.666666666672</v>
      </c>
      <c r="Q302" s="120">
        <f t="shared" si="23"/>
        <v>0</v>
      </c>
      <c r="R302" s="106">
        <f t="shared" si="24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7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2"/>
        <v>78166.666666666672</v>
      </c>
      <c r="Q303" s="120">
        <f t="shared" si="23"/>
        <v>1666.6666666666667</v>
      </c>
      <c r="R303" s="106">
        <f t="shared" si="24"/>
        <v>0.97912317327766174</v>
      </c>
      <c r="S303" s="182"/>
      <c r="T303" s="65"/>
      <c r="U303" s="65"/>
      <c r="V303" s="65"/>
      <c r="Y303" s="89"/>
      <c r="Z303" s="357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2"/>
        <v>1200</v>
      </c>
      <c r="Q304" s="120">
        <f t="shared" si="23"/>
        <v>21300</v>
      </c>
      <c r="R304" s="106">
        <f t="shared" si="24"/>
        <v>5.3333333333333337E-2</v>
      </c>
      <c r="S304" s="182"/>
      <c r="T304" s="65"/>
      <c r="U304" s="65"/>
      <c r="V304" s="65"/>
      <c r="Y304" s="89"/>
      <c r="Z304" s="357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2"/>
        <v>2250</v>
      </c>
      <c r="Q305" s="120">
        <f t="shared" si="23"/>
        <v>0</v>
      </c>
      <c r="R305" s="106">
        <f t="shared" si="24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1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2"/>
        <v>25333.333333333332</v>
      </c>
      <c r="Q306" s="120">
        <f t="shared" si="23"/>
        <v>1333.3333333333333</v>
      </c>
      <c r="R306" s="106">
        <f t="shared" si="24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7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2"/>
        <v>26833.333333333332</v>
      </c>
      <c r="Q307" s="120">
        <f t="shared" si="23"/>
        <v>2500</v>
      </c>
      <c r="R307" s="106">
        <f t="shared" si="24"/>
        <v>0.91477272727272729</v>
      </c>
      <c r="S307" s="182"/>
      <c r="T307" s="65"/>
      <c r="U307" s="65"/>
      <c r="V307" s="65"/>
      <c r="Y307" s="89"/>
      <c r="Z307" s="357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2"/>
        <v>0</v>
      </c>
      <c r="Q308" s="120">
        <f t="shared" si="23"/>
        <v>12891.666666666666</v>
      </c>
      <c r="R308" s="106">
        <f t="shared" si="24"/>
        <v>0</v>
      </c>
      <c r="S308" s="182"/>
      <c r="T308" s="65"/>
      <c r="U308" s="65"/>
      <c r="V308" s="65"/>
      <c r="Y308" s="89"/>
      <c r="Z308" s="357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2"/>
        <v>4025</v>
      </c>
      <c r="Q309" s="120">
        <f t="shared" si="23"/>
        <v>0</v>
      </c>
      <c r="R309" s="106">
        <f t="shared" si="24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1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2"/>
        <v>29680</v>
      </c>
      <c r="Q310" s="120">
        <f t="shared" si="23"/>
        <v>186.66666666666666</v>
      </c>
      <c r="R310" s="106">
        <f t="shared" si="24"/>
        <v>0.99374999999999991</v>
      </c>
      <c r="S310" s="181">
        <f>(SUM(P309:P312)/(SUM(P309:Q312)))</f>
        <v>0.72436865611043444</v>
      </c>
      <c r="T310" s="65"/>
      <c r="Y310" s="89"/>
      <c r="Z310" s="357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2"/>
        <v>34500</v>
      </c>
      <c r="Q311" s="120">
        <f t="shared" si="23"/>
        <v>1833.3333333333333</v>
      </c>
      <c r="R311" s="106">
        <f t="shared" si="24"/>
        <v>0.94954128440366969</v>
      </c>
      <c r="S311" s="182"/>
      <c r="T311" s="65"/>
      <c r="Y311" s="89"/>
      <c r="Z311" s="357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2"/>
        <v>6133.3333333333339</v>
      </c>
      <c r="Q312" s="120">
        <f t="shared" si="23"/>
        <v>26266.666666666668</v>
      </c>
      <c r="R312" s="106">
        <f t="shared" si="24"/>
        <v>0.18930041152263377</v>
      </c>
      <c r="S312" s="182"/>
      <c r="T312" s="65"/>
      <c r="Y312" s="89"/>
      <c r="Z312" s="357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2"/>
        <v>400</v>
      </c>
      <c r="Q313" s="120">
        <f t="shared" si="23"/>
        <v>0</v>
      </c>
      <c r="R313" s="106">
        <f t="shared" si="24"/>
        <v>1</v>
      </c>
      <c r="S313" s="183" t="str">
        <f>D313</f>
        <v>K-6 Low</v>
      </c>
      <c r="T313" s="65"/>
      <c r="Y313" s="89" t="str">
        <f>D313</f>
        <v>K-6 Low</v>
      </c>
      <c r="Z313" s="351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2"/>
        <v>7349.9999999999991</v>
      </c>
      <c r="Q314" s="120">
        <f t="shared" si="23"/>
        <v>0</v>
      </c>
      <c r="R314" s="106">
        <f t="shared" si="24"/>
        <v>1</v>
      </c>
      <c r="S314" s="181">
        <f>(SUM(P313:P316)/(SUM(P313:Q316)))</f>
        <v>0.93671955684912223</v>
      </c>
      <c r="T314" s="65"/>
      <c r="Y314" s="89"/>
      <c r="Z314" s="357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2"/>
        <v>24666.666666666668</v>
      </c>
      <c r="Q315" s="120">
        <f t="shared" si="23"/>
        <v>1166.6666666666667</v>
      </c>
      <c r="R315" s="106">
        <f t="shared" si="24"/>
        <v>0.95483870967741935</v>
      </c>
      <c r="S315" s="182"/>
      <c r="T315" s="65"/>
      <c r="Y315" s="89"/>
      <c r="Z315" s="357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22"/>
        <v>840</v>
      </c>
      <c r="Q316" s="149">
        <f t="shared" si="23"/>
        <v>1080</v>
      </c>
      <c r="R316" s="165">
        <f t="shared" si="24"/>
        <v>0.4375</v>
      </c>
      <c r="S316" s="196"/>
      <c r="Y316" s="148"/>
      <c r="Z316" s="365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3"/>
        <v>0</v>
      </c>
      <c r="R317" s="160">
        <f t="shared" si="24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1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1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5">(AVERAGE(I318,K318,M318)/G318)*H318</f>
        <v>9166.6666666666661</v>
      </c>
      <c r="Q318" s="124">
        <f t="shared" si="23"/>
        <v>333.33333333333331</v>
      </c>
      <c r="R318" s="161">
        <f t="shared" si="24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1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5"/>
        <v>54933.333333333336</v>
      </c>
      <c r="Q319" s="124">
        <f t="shared" si="23"/>
        <v>0</v>
      </c>
      <c r="R319" s="161">
        <f t="shared" si="24"/>
        <v>1</v>
      </c>
      <c r="S319" s="185"/>
      <c r="T319" s="81"/>
      <c r="U319" s="81"/>
      <c r="V319" s="81"/>
      <c r="Y319" s="87"/>
      <c r="Z319" s="361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5"/>
        <v>833.33333333333337</v>
      </c>
      <c r="Q320" s="124">
        <f t="shared" si="23"/>
        <v>5666.666666666667</v>
      </c>
      <c r="R320" s="161">
        <f t="shared" si="24"/>
        <v>0.12820512820512822</v>
      </c>
      <c r="S320" s="188"/>
      <c r="T320" s="81"/>
      <c r="U320" s="81"/>
      <c r="V320" s="81"/>
      <c r="Y320" s="87"/>
      <c r="Z320" s="361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5"/>
        <v>2253.333333333333</v>
      </c>
      <c r="Q321" s="124">
        <f t="shared" si="23"/>
        <v>1733.3333333333335</v>
      </c>
      <c r="R321" s="161">
        <f t="shared" si="24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1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5"/>
        <v>5810</v>
      </c>
      <c r="Q322" s="124">
        <f t="shared" si="23"/>
        <v>17153.333333333336</v>
      </c>
      <c r="R322" s="161">
        <f t="shared" si="24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1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5"/>
        <v>39246.666666666672</v>
      </c>
      <c r="Q323" s="124">
        <f t="shared" si="23"/>
        <v>1933.3333333333335</v>
      </c>
      <c r="R323" s="161">
        <f t="shared" si="24"/>
        <v>0.95305164319248825</v>
      </c>
      <c r="S323" s="188"/>
      <c r="T323" s="81"/>
      <c r="U323" s="81"/>
      <c r="V323" s="81"/>
      <c r="Y323" s="87"/>
      <c r="Z323" s="361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5"/>
        <v>163.33333333333331</v>
      </c>
      <c r="Q324" s="124">
        <f t="shared" si="23"/>
        <v>68273.333333333343</v>
      </c>
      <c r="R324" s="161">
        <f t="shared" si="24"/>
        <v>2.3866348448687348E-3</v>
      </c>
      <c r="S324" s="188"/>
      <c r="T324" s="81"/>
      <c r="U324" s="81"/>
      <c r="V324" s="81"/>
      <c r="Y324" s="87"/>
      <c r="Z324" s="361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5"/>
        <v>2166.6666666666665</v>
      </c>
      <c r="Q325" s="124">
        <f t="shared" si="23"/>
        <v>166.66666666666666</v>
      </c>
      <c r="R325" s="161">
        <f t="shared" si="24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1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5"/>
        <v>17380</v>
      </c>
      <c r="Q326" s="124">
        <f t="shared" si="23"/>
        <v>4213.333333333333</v>
      </c>
      <c r="R326" s="161">
        <f t="shared" si="24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1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5"/>
        <v>633.33333333333326</v>
      </c>
      <c r="Q327" s="124">
        <f t="shared" si="23"/>
        <v>633.33333333333326</v>
      </c>
      <c r="R327" s="161">
        <f t="shared" si="24"/>
        <v>0.5</v>
      </c>
      <c r="S327" s="188"/>
      <c r="T327" s="81"/>
      <c r="U327" s="81"/>
      <c r="V327" s="81"/>
      <c r="Y327" s="87"/>
      <c r="Z327" s="361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3"/>
        <v>1080</v>
      </c>
      <c r="R328" s="161">
        <f t="shared" si="24"/>
        <v>0.14285714285714285</v>
      </c>
      <c r="S328" s="188"/>
      <c r="T328" s="81"/>
      <c r="U328" s="81"/>
      <c r="V328" s="81"/>
      <c r="Y328" s="87"/>
      <c r="Z328" s="361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3"/>
        <v>2933.333333333333</v>
      </c>
      <c r="R329" s="161">
        <f t="shared" si="24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1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6">(AVERAGE(I330,K330,M330)/G330)*H330</f>
        <v>28533.333333333332</v>
      </c>
      <c r="Q330" s="124">
        <f t="shared" si="23"/>
        <v>13866.666666666666</v>
      </c>
      <c r="R330" s="161">
        <f t="shared" si="24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1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6"/>
        <v>55043.333333333328</v>
      </c>
      <c r="Q331" s="124">
        <f t="shared" si="23"/>
        <v>816.66666666666674</v>
      </c>
      <c r="R331" s="161">
        <f t="shared" si="24"/>
        <v>0.98538011695906436</v>
      </c>
      <c r="S331" s="188"/>
      <c r="T331" s="81"/>
      <c r="U331" s="81"/>
      <c r="V331" s="81"/>
      <c r="Y331" s="87"/>
      <c r="Z331" s="361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6"/>
        <v>163.33333333333331</v>
      </c>
      <c r="Q332" s="124">
        <f t="shared" si="23"/>
        <v>28910</v>
      </c>
      <c r="R332" s="161">
        <f t="shared" si="24"/>
        <v>5.6179775280898875E-3</v>
      </c>
      <c r="S332" s="188"/>
      <c r="T332" s="81"/>
      <c r="U332" s="81"/>
      <c r="V332" s="81"/>
      <c r="Y332" s="87"/>
      <c r="Z332" s="361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3"/>
        <v>5333.333333333333</v>
      </c>
      <c r="R333" s="161">
        <f t="shared" si="24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1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6"/>
        <v>1666.6666666666667</v>
      </c>
      <c r="Q334" s="124">
        <f t="shared" si="23"/>
        <v>16666.666666666668</v>
      </c>
      <c r="R334" s="161">
        <f t="shared" si="24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1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6"/>
        <v>51466.666666666664</v>
      </c>
      <c r="Q335" s="124">
        <f t="shared" si="23"/>
        <v>4533.3333333333339</v>
      </c>
      <c r="R335" s="161">
        <f t="shared" si="24"/>
        <v>0.919047619047619</v>
      </c>
      <c r="S335" s="188"/>
      <c r="T335" s="81"/>
      <c r="U335" s="81"/>
      <c r="V335" s="81"/>
      <c r="Y335" s="87"/>
      <c r="Z335" s="361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6"/>
        <v>500</v>
      </c>
      <c r="Q336" s="124">
        <f t="shared" si="23"/>
        <v>21833.333333333332</v>
      </c>
      <c r="R336" s="161">
        <f t="shared" si="24"/>
        <v>2.2388059701492539E-2</v>
      </c>
      <c r="S336" s="188"/>
      <c r="T336" s="81"/>
      <c r="U336" s="81"/>
      <c r="V336" s="81"/>
      <c r="Y336" s="87"/>
      <c r="Z336" s="361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6"/>
        <v>0</v>
      </c>
      <c r="Q337" s="124">
        <f t="shared" si="23"/>
        <v>0</v>
      </c>
      <c r="R337" s="161" t="e">
        <f t="shared" si="24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2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6"/>
        <v>0</v>
      </c>
      <c r="Q338" s="124">
        <f t="shared" si="23"/>
        <v>0</v>
      </c>
      <c r="R338" s="161" t="e">
        <f t="shared" si="24"/>
        <v>#DIV/0!</v>
      </c>
      <c r="S338" s="187">
        <f>(SUM(P337:P340)/(SUM(P337:Q340)))</f>
        <v>0.95266272189349099</v>
      </c>
      <c r="T338" s="81"/>
      <c r="Y338" s="87"/>
      <c r="Z338" s="361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6"/>
        <v>37066.666666666672</v>
      </c>
      <c r="Q339" s="124">
        <f t="shared" si="23"/>
        <v>533.33333333333326</v>
      </c>
      <c r="R339" s="161">
        <f t="shared" si="24"/>
        <v>0.98581560283687941</v>
      </c>
      <c r="S339" s="188"/>
      <c r="T339" s="81"/>
      <c r="Y339" s="87"/>
      <c r="Z339" s="361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6"/>
        <v>500</v>
      </c>
      <c r="Q340" s="124">
        <f t="shared" si="23"/>
        <v>1333.3333333333333</v>
      </c>
      <c r="R340" s="161">
        <f t="shared" si="24"/>
        <v>0.27272727272727276</v>
      </c>
      <c r="S340" s="188"/>
      <c r="T340" s="81"/>
      <c r="Y340" s="87"/>
      <c r="Z340" s="361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6"/>
        <v>0</v>
      </c>
      <c r="Q341" s="124">
        <f t="shared" si="23"/>
        <v>0</v>
      </c>
      <c r="R341" s="161" t="e">
        <f t="shared" si="24"/>
        <v>#DIV/0!</v>
      </c>
      <c r="S341" s="186" t="str">
        <f>D341</f>
        <v>HL-6 Low</v>
      </c>
      <c r="T341" s="81"/>
      <c r="Y341" s="87" t="str">
        <f>D341</f>
        <v>HL-6 Low</v>
      </c>
      <c r="Z341" s="352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6"/>
        <v>0</v>
      </c>
      <c r="Q342" s="124">
        <f t="shared" si="23"/>
        <v>0</v>
      </c>
      <c r="R342" s="161" t="e">
        <f t="shared" si="24"/>
        <v>#DIV/0!</v>
      </c>
      <c r="S342" s="187">
        <f>(SUM(P341:P344)/(SUM(P341:Q344)))</f>
        <v>0.89680232558139539</v>
      </c>
      <c r="T342" s="81"/>
      <c r="Y342" s="87"/>
      <c r="Z342" s="361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6"/>
        <v>77333.333333333343</v>
      </c>
      <c r="Q343" s="124">
        <f t="shared" si="23"/>
        <v>0</v>
      </c>
      <c r="R343" s="161">
        <f t="shared" si="24"/>
        <v>1</v>
      </c>
      <c r="S343" s="185"/>
      <c r="T343" s="81"/>
      <c r="Y343" s="87"/>
      <c r="Z343" s="361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3"/>
        <v>11833.333333333334</v>
      </c>
      <c r="R344" s="161">
        <f t="shared" si="24"/>
        <v>0.68303571428571419</v>
      </c>
      <c r="S344" s="188"/>
      <c r="T344" s="81"/>
      <c r="Y344" s="87"/>
      <c r="Z344" s="361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4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2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4"/>
        <v>3.7735849056603772E-2</v>
      </c>
      <c r="S346" s="187">
        <f>(SUM(P345:P348)/(SUM(P345:Q348)))</f>
        <v>3.3925233644859817E-2</v>
      </c>
      <c r="T346" s="81"/>
      <c r="Y346" s="87"/>
      <c r="Z346" s="361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7">(AVERAGE(I347,K347,M347)/G347)*H347</f>
        <v>0</v>
      </c>
      <c r="Q347" s="124">
        <f t="shared" si="23"/>
        <v>880</v>
      </c>
      <c r="R347" s="161">
        <f t="shared" si="24"/>
        <v>0</v>
      </c>
      <c r="S347" s="188"/>
      <c r="T347" s="81"/>
      <c r="Y347" s="87"/>
      <c r="Z347" s="361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7"/>
        <v>0</v>
      </c>
      <c r="Q348" s="124">
        <f t="shared" si="23"/>
        <v>766.66666666666674</v>
      </c>
      <c r="R348" s="161">
        <f t="shared" si="24"/>
        <v>0</v>
      </c>
      <c r="S348" s="188"/>
      <c r="T348" s="81"/>
      <c r="Y348" s="87"/>
      <c r="Z348" s="361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7"/>
        <v>5166.666666666667</v>
      </c>
      <c r="Q349" s="124">
        <f t="shared" si="23"/>
        <v>0</v>
      </c>
      <c r="R349" s="161">
        <f t="shared" si="24"/>
        <v>1</v>
      </c>
      <c r="S349" s="189" t="str">
        <f>D349</f>
        <v>SN-6 Ambient</v>
      </c>
      <c r="Y349" s="87" t="str">
        <f>D349</f>
        <v>SN-6 Ambient</v>
      </c>
      <c r="Z349" s="352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7"/>
        <v>14133.333333333334</v>
      </c>
      <c r="Q350" s="124">
        <f t="shared" si="23"/>
        <v>533.33333333333326</v>
      </c>
      <c r="R350" s="161">
        <f t="shared" si="24"/>
        <v>0.96363636363636362</v>
      </c>
      <c r="S350" s="187">
        <f>(SUM(P349:P352)/(SUM(P349:Q352)))</f>
        <v>0.41571549618701092</v>
      </c>
      <c r="Y350" s="87"/>
      <c r="Z350" s="361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7"/>
        <v>34833.333333333336</v>
      </c>
      <c r="Q351" s="124">
        <f t="shared" si="23"/>
        <v>1666.6666666666667</v>
      </c>
      <c r="R351" s="161">
        <f t="shared" si="24"/>
        <v>0.95433789954337911</v>
      </c>
      <c r="S351" s="188"/>
      <c r="Y351" s="87"/>
      <c r="Z351" s="361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7"/>
        <v>1470</v>
      </c>
      <c r="Q352" s="124">
        <f t="shared" si="23"/>
        <v>75950</v>
      </c>
      <c r="R352" s="161">
        <f t="shared" si="24"/>
        <v>1.8987341772151899E-2</v>
      </c>
      <c r="S352" s="188"/>
      <c r="Y352" s="87"/>
      <c r="Z352" s="361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7"/>
        <v>100</v>
      </c>
      <c r="Q353" s="124">
        <f t="shared" si="23"/>
        <v>0</v>
      </c>
      <c r="R353" s="161">
        <f t="shared" si="24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2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7"/>
        <v>666.66666666666663</v>
      </c>
      <c r="Q354" s="124">
        <f t="shared" si="23"/>
        <v>333.33333333333331</v>
      </c>
      <c r="R354" s="161">
        <f t="shared" si="24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1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7"/>
        <v>500</v>
      </c>
      <c r="Q355" s="124">
        <f t="shared" si="23"/>
        <v>200</v>
      </c>
      <c r="R355" s="161">
        <f t="shared" si="24"/>
        <v>0.7142857142857143</v>
      </c>
      <c r="S355" s="188"/>
      <c r="T355" s="81"/>
      <c r="U355" s="81"/>
      <c r="V355" s="81"/>
      <c r="Y355" s="87"/>
      <c r="Z355" s="361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7"/>
        <v>0</v>
      </c>
      <c r="Q356" s="124">
        <f t="shared" ref="Q356:Q419" si="28">(AVERAGE(J356,L356,N356)/G356)*H356</f>
        <v>2100</v>
      </c>
      <c r="R356" s="161">
        <f t="shared" ref="R356:R419" si="29">P356/(P356+Q356)</f>
        <v>0</v>
      </c>
      <c r="S356" s="188"/>
      <c r="T356" s="81"/>
      <c r="U356" s="81"/>
      <c r="V356" s="81"/>
      <c r="Y356" s="87"/>
      <c r="Z356" s="361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7"/>
        <v>880</v>
      </c>
      <c r="Q357" s="124">
        <f t="shared" si="28"/>
        <v>240</v>
      </c>
      <c r="R357" s="161">
        <f t="shared" si="29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2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7"/>
        <v>11466.666666666668</v>
      </c>
      <c r="Q358" s="124">
        <f t="shared" si="28"/>
        <v>2133.333333333333</v>
      </c>
      <c r="R358" s="161">
        <f t="shared" si="29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1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8"/>
        <v>2933.333333333333</v>
      </c>
      <c r="R359" s="161">
        <f t="shared" si="29"/>
        <v>0.95067264573991028</v>
      </c>
      <c r="S359" s="188"/>
      <c r="T359" s="81"/>
      <c r="U359" s="81"/>
      <c r="V359" s="81"/>
      <c r="Y359" s="87"/>
      <c r="Z359" s="361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7"/>
        <v>5120</v>
      </c>
      <c r="Q360" s="124">
        <f t="shared" si="28"/>
        <v>67040</v>
      </c>
      <c r="R360" s="161">
        <f t="shared" si="29"/>
        <v>7.0953436807095344E-2</v>
      </c>
      <c r="S360" s="188"/>
      <c r="T360" s="81"/>
      <c r="U360" s="81"/>
      <c r="V360" s="81"/>
      <c r="Y360" s="87"/>
      <c r="Z360" s="361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7"/>
        <v>833.33333333333337</v>
      </c>
      <c r="Q361" s="124">
        <f t="shared" si="28"/>
        <v>0</v>
      </c>
      <c r="R361" s="161">
        <f t="shared" si="29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2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7"/>
        <v>17600</v>
      </c>
      <c r="Q362" s="124">
        <f t="shared" si="28"/>
        <v>266.66666666666663</v>
      </c>
      <c r="R362" s="161">
        <f t="shared" si="29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1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7"/>
        <v>74893.333333333328</v>
      </c>
      <c r="Q363" s="124">
        <f t="shared" si="28"/>
        <v>2186.6666666666665</v>
      </c>
      <c r="R363" s="161">
        <f t="shared" si="29"/>
        <v>0.97163120567375882</v>
      </c>
      <c r="S363" s="188"/>
      <c r="T363" s="81"/>
      <c r="U363" s="81"/>
      <c r="V363" s="81"/>
      <c r="Y363" s="87"/>
      <c r="Z363" s="361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0">(AVERAGE(I364,K364,M364)/G364)*H364</f>
        <v>6500</v>
      </c>
      <c r="Q364" s="124">
        <f t="shared" si="28"/>
        <v>42166.666666666664</v>
      </c>
      <c r="R364" s="161">
        <f t="shared" si="29"/>
        <v>0.13356164383561644</v>
      </c>
      <c r="S364" s="188"/>
      <c r="T364" s="81"/>
      <c r="U364" s="81"/>
      <c r="V364" s="81"/>
      <c r="Y364" s="87"/>
      <c r="Z364" s="361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0"/>
        <v>2166.6666666666665</v>
      </c>
      <c r="Q365" s="124">
        <f t="shared" si="28"/>
        <v>0</v>
      </c>
      <c r="R365" s="161">
        <f t="shared" si="29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2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0"/>
        <v>8833.3333333333339</v>
      </c>
      <c r="Q366" s="124">
        <f t="shared" si="28"/>
        <v>333.33333333333331</v>
      </c>
      <c r="R366" s="161">
        <f t="shared" si="29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1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0"/>
        <v>21000</v>
      </c>
      <c r="Q367" s="124">
        <f t="shared" si="28"/>
        <v>833.33333333333337</v>
      </c>
      <c r="R367" s="161">
        <f t="shared" si="29"/>
        <v>0.96183206106870234</v>
      </c>
      <c r="S367" s="188"/>
      <c r="T367" s="81"/>
      <c r="U367" s="81"/>
      <c r="V367" s="81"/>
      <c r="Y367" s="87"/>
      <c r="Z367" s="361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0"/>
        <v>3666.6666666666665</v>
      </c>
      <c r="Q368" s="124">
        <f t="shared" si="28"/>
        <v>37666.666666666664</v>
      </c>
      <c r="R368" s="161">
        <f t="shared" si="29"/>
        <v>8.8709677419354843E-2</v>
      </c>
      <c r="S368" s="188"/>
      <c r="T368" s="81"/>
      <c r="U368" s="81"/>
      <c r="V368" s="81"/>
      <c r="Y368" s="87"/>
      <c r="Z368" s="361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0"/>
        <v>3333.3333333333335</v>
      </c>
      <c r="Q369" s="124">
        <f t="shared" si="28"/>
        <v>0</v>
      </c>
      <c r="R369" s="161">
        <f t="shared" si="29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2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0"/>
        <v>18666.666666666664</v>
      </c>
      <c r="Q370" s="124">
        <f t="shared" si="28"/>
        <v>0</v>
      </c>
      <c r="R370" s="161">
        <f t="shared" si="29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1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0"/>
        <v>1700</v>
      </c>
      <c r="Q371" s="124">
        <f t="shared" si="28"/>
        <v>100</v>
      </c>
      <c r="R371" s="161">
        <f t="shared" si="29"/>
        <v>0.94444444444444442</v>
      </c>
      <c r="S371" s="188"/>
      <c r="T371" s="81"/>
      <c r="U371" s="81"/>
      <c r="V371" s="81"/>
      <c r="Y371" s="87"/>
      <c r="Z371" s="361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0"/>
        <v>2333.3333333333335</v>
      </c>
      <c r="Q372" s="124">
        <f t="shared" si="28"/>
        <v>18666.666666666668</v>
      </c>
      <c r="R372" s="161">
        <f t="shared" si="29"/>
        <v>0.11111111111111112</v>
      </c>
      <c r="S372" s="188"/>
      <c r="T372" s="81"/>
      <c r="U372" s="81"/>
      <c r="V372" s="81"/>
      <c r="Y372" s="87"/>
      <c r="Z372" s="361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8"/>
        <v>166.66666666666666</v>
      </c>
      <c r="R373" s="161">
        <f t="shared" si="29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2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0"/>
        <v>13520</v>
      </c>
      <c r="Q374" s="124">
        <f t="shared" si="28"/>
        <v>346.66666666666663</v>
      </c>
      <c r="R374" s="161">
        <f t="shared" si="29"/>
        <v>0.97500000000000009</v>
      </c>
      <c r="S374" s="187">
        <f>(SUM(P373:P376)/(SUM(P373:Q376)))</f>
        <v>0.63057523968320128</v>
      </c>
      <c r="T374" s="81"/>
      <c r="Y374" s="87"/>
      <c r="Z374" s="361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0"/>
        <v>18530</v>
      </c>
      <c r="Q375" s="124">
        <f t="shared" si="28"/>
        <v>1190</v>
      </c>
      <c r="R375" s="161">
        <f t="shared" si="29"/>
        <v>0.93965517241379315</v>
      </c>
      <c r="S375" s="188"/>
      <c r="T375" s="81"/>
      <c r="Y375" s="87"/>
      <c r="Z375" s="361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0"/>
        <v>2040</v>
      </c>
      <c r="Q376" s="124">
        <f t="shared" si="28"/>
        <v>21930</v>
      </c>
      <c r="R376" s="161">
        <f t="shared" si="29"/>
        <v>8.5106382978723402E-2</v>
      </c>
      <c r="S376" s="188"/>
      <c r="T376" s="81"/>
      <c r="Y376" s="87"/>
      <c r="Z376" s="361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0"/>
        <v>0</v>
      </c>
      <c r="Q377" s="124">
        <f t="shared" si="28"/>
        <v>0</v>
      </c>
      <c r="R377" s="161" t="e">
        <f t="shared" si="29"/>
        <v>#DIV/0!</v>
      </c>
      <c r="S377" s="189" t="str">
        <f>D377</f>
        <v>K-6 Low</v>
      </c>
      <c r="T377" s="81"/>
      <c r="Y377" s="87" t="str">
        <f>D377</f>
        <v>K-6 Low</v>
      </c>
      <c r="Z377" s="352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0"/>
        <v>26166.666666666668</v>
      </c>
      <c r="Q378" s="124">
        <f t="shared" si="28"/>
        <v>0</v>
      </c>
      <c r="R378" s="161">
        <f t="shared" si="29"/>
        <v>1</v>
      </c>
      <c r="S378" s="187">
        <f>(SUM(P377:P380)/(SUM(P377:Q380)))</f>
        <v>0.97730836638686469</v>
      </c>
      <c r="T378" s="81"/>
      <c r="Y378" s="87"/>
      <c r="Z378" s="361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0"/>
        <v>8333.3333333333339</v>
      </c>
      <c r="Q379" s="124">
        <f t="shared" si="28"/>
        <v>166.66666666666666</v>
      </c>
      <c r="R379" s="161">
        <f t="shared" si="29"/>
        <v>0.98039215686274517</v>
      </c>
      <c r="S379" s="188"/>
      <c r="T379" s="81"/>
      <c r="Y379" s="87"/>
      <c r="Z379" s="361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30"/>
        <v>816.66666666666674</v>
      </c>
      <c r="Q380" s="159">
        <f t="shared" si="28"/>
        <v>653.33333333333326</v>
      </c>
      <c r="R380" s="162">
        <f t="shared" si="29"/>
        <v>0.55555555555555558</v>
      </c>
      <c r="S380" s="237"/>
      <c r="Y380" s="158"/>
      <c r="Z380" s="362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9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1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2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8"/>
        <v>350</v>
      </c>
      <c r="R382" s="106">
        <f t="shared" si="29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7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8"/>
        <v>0</v>
      </c>
      <c r="R383" s="106">
        <f t="shared" si="29"/>
        <v>1</v>
      </c>
      <c r="S383" s="179"/>
      <c r="T383" s="65"/>
      <c r="U383" s="65"/>
      <c r="V383" s="65"/>
      <c r="Y383" s="89"/>
      <c r="Z383" s="357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1">(AVERAGE(I384,K384,M384)/G384)*H384</f>
        <v>8160</v>
      </c>
      <c r="Q384" s="120">
        <f>(AVERAGE(J384,L384,N384)/G384)*H384</f>
        <v>39680</v>
      </c>
      <c r="R384" s="106">
        <f t="shared" si="29"/>
        <v>0.1705685618729097</v>
      </c>
      <c r="S384" s="182"/>
      <c r="T384" s="65"/>
      <c r="U384" s="65"/>
      <c r="V384" s="65"/>
      <c r="Y384" s="89"/>
      <c r="Z384" s="357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1"/>
        <v>0</v>
      </c>
      <c r="Q385" s="120">
        <f t="shared" si="28"/>
        <v>0</v>
      </c>
      <c r="R385" s="106" t="e">
        <f t="shared" si="29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1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1"/>
        <v>476.66666666666663</v>
      </c>
      <c r="Q386" s="120">
        <f t="shared" si="28"/>
        <v>0</v>
      </c>
      <c r="R386" s="106">
        <f t="shared" si="29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7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1"/>
        <v>7400</v>
      </c>
      <c r="Q387" s="120">
        <f t="shared" si="28"/>
        <v>50</v>
      </c>
      <c r="R387" s="106">
        <f t="shared" si="29"/>
        <v>0.99328859060402686</v>
      </c>
      <c r="S387" s="182"/>
      <c r="T387" s="65"/>
      <c r="U387" s="65"/>
      <c r="V387" s="65"/>
      <c r="Y387" s="89"/>
      <c r="Z387" s="357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1"/>
        <v>330</v>
      </c>
      <c r="Q388" s="120">
        <f t="shared" si="28"/>
        <v>2640</v>
      </c>
      <c r="R388" s="106">
        <f t="shared" si="29"/>
        <v>0.1111111111111111</v>
      </c>
      <c r="S388" s="182"/>
      <c r="T388" s="65"/>
      <c r="U388" s="65"/>
      <c r="V388" s="65"/>
      <c r="Y388" s="89"/>
      <c r="Z388" s="357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1"/>
        <v>758.33333333333337</v>
      </c>
      <c r="Q389" s="120">
        <f t="shared" si="28"/>
        <v>325</v>
      </c>
      <c r="R389" s="106">
        <f t="shared" si="29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1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3">
        <f>0.94*Z389-AA389</f>
        <v>34532.666666666672</v>
      </c>
      <c r="AE389" s="62" t="s">
        <v>370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1"/>
        <v>8400</v>
      </c>
      <c r="Q390" s="120">
        <f t="shared" si="28"/>
        <v>2625</v>
      </c>
      <c r="R390" s="106">
        <f t="shared" si="29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7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1"/>
        <v>14700</v>
      </c>
      <c r="Q391" s="120">
        <f t="shared" si="28"/>
        <v>175</v>
      </c>
      <c r="R391" s="106">
        <f t="shared" si="29"/>
        <v>0.9882352941176471</v>
      </c>
      <c r="S391" s="182"/>
      <c r="T391" s="65"/>
      <c r="U391" s="65"/>
      <c r="V391" s="65"/>
      <c r="Y391" s="89"/>
      <c r="Z391" s="357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8"/>
        <v>6666.666666666667</v>
      </c>
      <c r="R392" s="106">
        <f t="shared" si="29"/>
        <v>6.9767441860465115E-2</v>
      </c>
      <c r="S392" s="182"/>
      <c r="T392" s="65"/>
      <c r="U392" s="65"/>
      <c r="V392" s="65"/>
      <c r="Y392" s="89"/>
      <c r="Z392" s="357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8"/>
        <v>108.33333333333333</v>
      </c>
      <c r="R393" s="106">
        <f t="shared" si="29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1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2">(AVERAGE(I394,K394,M394)/G394)*H394</f>
        <v>8100</v>
      </c>
      <c r="Q394" s="120">
        <f t="shared" si="28"/>
        <v>0</v>
      </c>
      <c r="R394" s="106">
        <f t="shared" si="29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7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2"/>
        <v>67500</v>
      </c>
      <c r="Q395" s="120">
        <f t="shared" si="28"/>
        <v>9333.3333333333339</v>
      </c>
      <c r="R395" s="106">
        <f t="shared" si="29"/>
        <v>0.87852494577006512</v>
      </c>
      <c r="S395" s="182"/>
      <c r="T395" s="65"/>
      <c r="U395" s="65"/>
      <c r="V395" s="65"/>
      <c r="Y395" s="89"/>
      <c r="Z395" s="357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2"/>
        <v>166.66666666666666</v>
      </c>
      <c r="Q396" s="120">
        <f t="shared" si="28"/>
        <v>14166.666666666666</v>
      </c>
      <c r="R396" s="106">
        <f t="shared" si="29"/>
        <v>1.1627906976744186E-2</v>
      </c>
      <c r="S396" s="182"/>
      <c r="T396" s="65"/>
      <c r="U396" s="65"/>
      <c r="V396" s="65"/>
      <c r="Y396" s="89"/>
      <c r="Z396" s="357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2"/>
        <v>666.66666666666674</v>
      </c>
      <c r="Q397" s="120">
        <f t="shared" si="28"/>
        <v>0</v>
      </c>
      <c r="R397" s="106">
        <f t="shared" si="29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1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2"/>
        <v>7900</v>
      </c>
      <c r="Q398" s="120">
        <f t="shared" si="28"/>
        <v>0</v>
      </c>
      <c r="R398" s="106">
        <f t="shared" si="29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7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2"/>
        <v>19400</v>
      </c>
      <c r="Q399" s="120">
        <f t="shared" si="28"/>
        <v>500</v>
      </c>
      <c r="R399" s="106">
        <f t="shared" si="29"/>
        <v>0.97487437185929648</v>
      </c>
      <c r="S399" s="182"/>
      <c r="T399" s="65"/>
      <c r="U399" s="65"/>
      <c r="V399" s="65"/>
      <c r="Y399" s="89"/>
      <c r="Z399" s="357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2"/>
        <v>0</v>
      </c>
      <c r="Q400" s="120">
        <f t="shared" si="28"/>
        <v>5903.3333333333339</v>
      </c>
      <c r="R400" s="106">
        <f t="shared" si="29"/>
        <v>0</v>
      </c>
      <c r="S400" s="182"/>
      <c r="T400" s="65"/>
      <c r="U400" s="65"/>
      <c r="V400" s="65"/>
      <c r="Y400" s="89"/>
      <c r="Z400" s="357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2"/>
        <v>2996.6666666666665</v>
      </c>
      <c r="Q401" s="120">
        <f t="shared" si="28"/>
        <v>0</v>
      </c>
      <c r="R401" s="106">
        <f t="shared" si="29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1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2"/>
        <v>9743.3333333333339</v>
      </c>
      <c r="Q402" s="120">
        <f t="shared" si="28"/>
        <v>0</v>
      </c>
      <c r="R402" s="106">
        <f t="shared" si="29"/>
        <v>1</v>
      </c>
      <c r="S402" s="181">
        <f>(SUM(P401:P404)/(SUM(P401:Q404)))</f>
        <v>0.82059523044288751</v>
      </c>
      <c r="T402" s="65"/>
      <c r="Y402" s="89"/>
      <c r="Z402" s="357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2"/>
        <v>29813.333333333336</v>
      </c>
      <c r="Q403" s="120">
        <f t="shared" si="28"/>
        <v>1386.6666666666665</v>
      </c>
      <c r="R403" s="106">
        <f t="shared" si="29"/>
        <v>0.95555555555555549</v>
      </c>
      <c r="S403" s="182"/>
      <c r="T403" s="65"/>
      <c r="Y403" s="89"/>
      <c r="Z403" s="357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2"/>
        <v>0</v>
      </c>
      <c r="Q404" s="120">
        <f t="shared" si="28"/>
        <v>7916.666666666667</v>
      </c>
      <c r="R404" s="106">
        <f t="shared" si="29"/>
        <v>0</v>
      </c>
      <c r="S404" s="182"/>
      <c r="T404" s="65"/>
      <c r="Y404" s="89"/>
      <c r="Z404" s="357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2"/>
        <v>766.66666666666674</v>
      </c>
      <c r="Q405" s="120">
        <f t="shared" si="28"/>
        <v>0</v>
      </c>
      <c r="R405" s="106">
        <f t="shared" si="29"/>
        <v>1</v>
      </c>
      <c r="S405" s="180" t="str">
        <f>D405</f>
        <v>K-6 Low</v>
      </c>
      <c r="T405" s="65"/>
      <c r="Y405" s="89" t="str">
        <f>D405</f>
        <v>K-6 Low</v>
      </c>
      <c r="Z405" s="351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2"/>
        <v>20666.666666666668</v>
      </c>
      <c r="Q406" s="120">
        <f t="shared" si="28"/>
        <v>0</v>
      </c>
      <c r="R406" s="106">
        <f t="shared" si="29"/>
        <v>1</v>
      </c>
      <c r="S406" s="181">
        <f>(SUM(P405:P408)/(SUM(P405:Q408)))</f>
        <v>0.94504310344827591</v>
      </c>
      <c r="T406" s="65"/>
      <c r="Y406" s="89"/>
      <c r="Z406" s="357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2"/>
        <v>6900</v>
      </c>
      <c r="Q407" s="120">
        <f t="shared" si="28"/>
        <v>0</v>
      </c>
      <c r="R407" s="106">
        <f t="shared" si="29"/>
        <v>1</v>
      </c>
      <c r="S407" s="179"/>
      <c r="T407" s="65"/>
      <c r="Y407" s="89"/>
      <c r="Z407" s="357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8"/>
        <v>1700</v>
      </c>
      <c r="R408" s="106">
        <f t="shared" si="29"/>
        <v>0.34615384615384615</v>
      </c>
      <c r="S408" s="182"/>
      <c r="T408" s="65"/>
      <c r="Y408" s="89"/>
      <c r="Z408" s="357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3">(AVERAGE(I409,K409,M409)/G409)*H409</f>
        <v>1900</v>
      </c>
      <c r="Q409" s="120">
        <f t="shared" si="28"/>
        <v>0</v>
      </c>
      <c r="R409" s="106">
        <f t="shared" si="29"/>
        <v>1</v>
      </c>
      <c r="S409" s="183" t="str">
        <f>D409</f>
        <v>K-6 Ambient</v>
      </c>
      <c r="T409" s="65"/>
      <c r="Y409" s="89" t="str">
        <f>D409</f>
        <v>K-6 Ambient</v>
      </c>
      <c r="Z409" s="351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3"/>
        <v>6800</v>
      </c>
      <c r="Q410" s="120">
        <f t="shared" si="28"/>
        <v>0</v>
      </c>
      <c r="R410" s="106">
        <f t="shared" si="29"/>
        <v>1</v>
      </c>
      <c r="S410" s="181">
        <f>(SUM(P409:P412)/(SUM(P409:Q412)))</f>
        <v>0.66209302325581398</v>
      </c>
      <c r="T410" s="65"/>
      <c r="Y410" s="89"/>
      <c r="Z410" s="357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3"/>
        <v>66386.666666666672</v>
      </c>
      <c r="Q411" s="120">
        <f t="shared" si="28"/>
        <v>2080</v>
      </c>
      <c r="R411" s="106">
        <f t="shared" si="29"/>
        <v>0.96962025316455691</v>
      </c>
      <c r="S411" s="182"/>
      <c r="T411" s="65"/>
      <c r="Y411" s="89"/>
      <c r="Z411" s="357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3"/>
        <v>833.33333333333337</v>
      </c>
      <c r="Q412" s="120">
        <f t="shared" si="28"/>
        <v>36666.666666666664</v>
      </c>
      <c r="R412" s="106">
        <f t="shared" si="29"/>
        <v>2.2222222222222223E-2</v>
      </c>
      <c r="S412" s="182"/>
      <c r="T412" s="65"/>
      <c r="Y412" s="89"/>
      <c r="Z412" s="357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3"/>
        <v>426.66666666666663</v>
      </c>
      <c r="Q413" s="120">
        <f t="shared" si="28"/>
        <v>213.33333333333331</v>
      </c>
      <c r="R413" s="106">
        <f t="shared" si="29"/>
        <v>0.66666666666666663</v>
      </c>
      <c r="S413" s="183" t="str">
        <f>D413</f>
        <v>NF-6 Low</v>
      </c>
      <c r="Y413" s="89" t="str">
        <f>D413</f>
        <v>NF-6 Low</v>
      </c>
      <c r="Z413" s="351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3"/>
        <v>7950</v>
      </c>
      <c r="Q414" s="120">
        <f t="shared" si="28"/>
        <v>176.66666666666666</v>
      </c>
      <c r="R414" s="106">
        <f t="shared" si="29"/>
        <v>0.97826086956521741</v>
      </c>
      <c r="S414" s="181">
        <f>(SUM(P413:P416)/(SUM(P413:Q416)))</f>
        <v>0.70608316687851802</v>
      </c>
      <c r="Y414" s="89"/>
      <c r="Z414" s="357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3"/>
        <v>56333.333333333328</v>
      </c>
      <c r="Q415" s="120">
        <f t="shared" si="28"/>
        <v>4160</v>
      </c>
      <c r="R415" s="106">
        <f t="shared" si="29"/>
        <v>0.93123209169054444</v>
      </c>
      <c r="S415" s="182"/>
      <c r="Y415" s="89"/>
      <c r="Z415" s="357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3"/>
        <v>96.666666666666657</v>
      </c>
      <c r="Q416" s="120">
        <f t="shared" si="28"/>
        <v>22426.666666666664</v>
      </c>
      <c r="R416" s="106">
        <f t="shared" si="29"/>
        <v>4.2918454935622317E-3</v>
      </c>
      <c r="S416" s="182"/>
      <c r="Y416" s="89"/>
      <c r="Z416" s="357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3"/>
        <v>400</v>
      </c>
      <c r="Q417" s="120">
        <f t="shared" si="28"/>
        <v>1400</v>
      </c>
      <c r="R417" s="106">
        <f t="shared" si="29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1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3"/>
        <v>2200</v>
      </c>
      <c r="Q418" s="120">
        <f t="shared" si="28"/>
        <v>21200</v>
      </c>
      <c r="R418" s="106">
        <f t="shared" si="29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7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3"/>
        <v>20800</v>
      </c>
      <c r="Q419" s="120">
        <f t="shared" si="28"/>
        <v>13100</v>
      </c>
      <c r="R419" s="106">
        <f t="shared" si="29"/>
        <v>0.6135693215339233</v>
      </c>
      <c r="S419" s="182"/>
      <c r="T419" s="65"/>
      <c r="U419" s="65"/>
      <c r="V419" s="65"/>
      <c r="Y419" s="89"/>
      <c r="Z419" s="357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3"/>
        <v>426.66666666666663</v>
      </c>
      <c r="Q420" s="120">
        <f t="shared" ref="Q420:Q483" si="34">(AVERAGE(J420,L420,N420)/G420)*H420</f>
        <v>12053.333333333332</v>
      </c>
      <c r="R420" s="106">
        <f t="shared" ref="R420:R483" si="35">P420/(P420+Q420)</f>
        <v>3.4188034188034191E-2</v>
      </c>
      <c r="S420" s="182"/>
      <c r="T420" s="65"/>
      <c r="U420" s="65"/>
      <c r="V420" s="65"/>
      <c r="Y420" s="89"/>
      <c r="Z420" s="357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3"/>
        <v>3420</v>
      </c>
      <c r="Q421" s="120">
        <f t="shared" si="34"/>
        <v>1080</v>
      </c>
      <c r="R421" s="106">
        <f t="shared" si="35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1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4"/>
        <v>2300</v>
      </c>
      <c r="R422" s="106">
        <f t="shared" si="35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7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6">(AVERAGE(I423,K423,M423)/G423)*H423</f>
        <v>300</v>
      </c>
      <c r="Q423" s="120">
        <f t="shared" si="34"/>
        <v>0</v>
      </c>
      <c r="R423" s="106">
        <f t="shared" si="35"/>
        <v>1</v>
      </c>
      <c r="S423" s="182"/>
      <c r="T423" s="65"/>
      <c r="U423" s="65"/>
      <c r="V423" s="65"/>
      <c r="Y423" s="89"/>
      <c r="Z423" s="357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6"/>
        <v>0</v>
      </c>
      <c r="Q424" s="120">
        <f t="shared" si="34"/>
        <v>990</v>
      </c>
      <c r="R424" s="106">
        <f t="shared" si="35"/>
        <v>0</v>
      </c>
      <c r="S424" s="182"/>
      <c r="T424" s="65"/>
      <c r="U424" s="65"/>
      <c r="V424" s="65"/>
      <c r="Y424" s="89"/>
      <c r="Z424" s="357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6"/>
        <v>1000</v>
      </c>
      <c r="Q425" s="120">
        <f t="shared" si="34"/>
        <v>15166.666666666666</v>
      </c>
      <c r="R425" s="106">
        <f t="shared" si="35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1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6"/>
        <v>2000</v>
      </c>
      <c r="Q426" s="120">
        <f t="shared" si="34"/>
        <v>27000</v>
      </c>
      <c r="R426" s="106">
        <f t="shared" si="35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7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6"/>
        <v>23591.666666666664</v>
      </c>
      <c r="Q427" s="120">
        <f t="shared" si="34"/>
        <v>15200</v>
      </c>
      <c r="R427" s="106">
        <f t="shared" si="35"/>
        <v>0.60816326530612241</v>
      </c>
      <c r="S427" s="182"/>
      <c r="T427" s="65"/>
      <c r="U427" s="65"/>
      <c r="V427" s="65"/>
      <c r="Y427" s="89"/>
      <c r="Z427" s="357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6"/>
        <v>0</v>
      </c>
      <c r="Q428" s="120">
        <f t="shared" si="34"/>
        <v>3500</v>
      </c>
      <c r="R428" s="106">
        <f t="shared" si="35"/>
        <v>0</v>
      </c>
      <c r="S428" s="182"/>
      <c r="T428" s="65"/>
      <c r="U428" s="65"/>
      <c r="V428" s="65"/>
      <c r="Y428" s="89"/>
      <c r="Z428" s="357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6"/>
        <v>200</v>
      </c>
      <c r="Q429" s="120">
        <f t="shared" si="34"/>
        <v>1900</v>
      </c>
      <c r="R429" s="106">
        <f t="shared" si="35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1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6"/>
        <v>666.66666666666663</v>
      </c>
      <c r="Q430" s="120">
        <f t="shared" si="34"/>
        <v>14666.666666666666</v>
      </c>
      <c r="R430" s="106">
        <f t="shared" si="35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7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6"/>
        <v>52266.666666666672</v>
      </c>
      <c r="Q431" s="120">
        <f t="shared" si="34"/>
        <v>2776.666666666667</v>
      </c>
      <c r="R431" s="106">
        <f t="shared" si="35"/>
        <v>0.94955489614243327</v>
      </c>
      <c r="S431" s="182"/>
      <c r="T431" s="65"/>
      <c r="U431" s="65"/>
      <c r="V431" s="65"/>
      <c r="Y431" s="89"/>
      <c r="Z431" s="357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6"/>
        <v>233.33333333333331</v>
      </c>
      <c r="Q432" s="120">
        <f t="shared" si="34"/>
        <v>9450</v>
      </c>
      <c r="R432" s="106">
        <f t="shared" si="35"/>
        <v>2.4096385542168672E-2</v>
      </c>
      <c r="S432" s="182"/>
      <c r="T432" s="65"/>
      <c r="U432" s="65"/>
      <c r="V432" s="65"/>
      <c r="Y432" s="89"/>
      <c r="Z432" s="357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6"/>
        <v>0</v>
      </c>
      <c r="Q433" s="120">
        <f t="shared" si="34"/>
        <v>0</v>
      </c>
      <c r="R433" s="106" t="e">
        <f t="shared" si="35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1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6"/>
        <v>166.66666666666666</v>
      </c>
      <c r="Q434" s="120">
        <f t="shared" si="34"/>
        <v>0</v>
      </c>
      <c r="R434" s="106">
        <f t="shared" si="35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7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6"/>
        <v>27866.666666666664</v>
      </c>
      <c r="Q435" s="120">
        <f t="shared" si="34"/>
        <v>2058.333333333333</v>
      </c>
      <c r="R435" s="106">
        <f t="shared" si="35"/>
        <v>0.93121693121693128</v>
      </c>
      <c r="S435" s="182"/>
      <c r="T435" s="65"/>
      <c r="U435" s="65"/>
      <c r="V435" s="65"/>
      <c r="Y435" s="89"/>
      <c r="Z435" s="357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6"/>
        <v>146.66666666666666</v>
      </c>
      <c r="Q436" s="120">
        <f t="shared" si="34"/>
        <v>586.66666666666663</v>
      </c>
      <c r="R436" s="106">
        <f t="shared" si="35"/>
        <v>0.2</v>
      </c>
      <c r="S436" s="182"/>
      <c r="T436" s="65"/>
      <c r="U436" s="65"/>
      <c r="V436" s="65"/>
      <c r="Y436" s="89"/>
      <c r="Z436" s="357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6"/>
        <v>0</v>
      </c>
      <c r="Q437" s="120">
        <f t="shared" si="34"/>
        <v>0</v>
      </c>
      <c r="R437" s="106" t="e">
        <f t="shared" si="35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1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6"/>
        <v>900</v>
      </c>
      <c r="Q438" s="120">
        <f t="shared" si="34"/>
        <v>0</v>
      </c>
      <c r="R438" s="106">
        <f t="shared" si="35"/>
        <v>1</v>
      </c>
      <c r="S438" s="181">
        <f>(SUM(P437:P440)/(SUM(P437:Q440)))</f>
        <v>0.84783163265306127</v>
      </c>
      <c r="T438" s="65"/>
      <c r="Y438" s="89"/>
      <c r="Z438" s="357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6"/>
        <v>87533.333333333343</v>
      </c>
      <c r="Q439" s="120">
        <f t="shared" si="34"/>
        <v>1213.3333333333335</v>
      </c>
      <c r="R439" s="106">
        <f t="shared" si="35"/>
        <v>0.986328125</v>
      </c>
      <c r="S439" s="182"/>
      <c r="T439" s="65"/>
      <c r="Y439" s="89"/>
      <c r="Z439" s="357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4"/>
        <v>14693.333333333332</v>
      </c>
      <c r="R440" s="106">
        <f t="shared" si="35"/>
        <v>1.2987012987012986E-2</v>
      </c>
      <c r="S440" s="182"/>
      <c r="T440" s="65"/>
      <c r="Y440" s="89"/>
      <c r="Z440" s="357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4"/>
        <v>4550</v>
      </c>
      <c r="R441" s="106">
        <f t="shared" si="35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1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4"/>
        <v>22500</v>
      </c>
      <c r="R442" s="106">
        <f t="shared" si="35"/>
        <v>7.3529411764705873E-3</v>
      </c>
      <c r="S442" s="181">
        <f>(SUM(P441:P444)/(SUM(P441:Q444)))</f>
        <v>1.3241220495106502E-2</v>
      </c>
      <c r="T442" s="65"/>
      <c r="Y442" s="89"/>
      <c r="Z442" s="357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6"/>
        <v>0</v>
      </c>
      <c r="Q443" s="120">
        <f t="shared" si="34"/>
        <v>600</v>
      </c>
      <c r="R443" s="106">
        <f t="shared" si="35"/>
        <v>0</v>
      </c>
      <c r="S443" s="182"/>
      <c r="T443" s="65"/>
      <c r="Y443" s="89"/>
      <c r="Z443" s="357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6"/>
        <v>0</v>
      </c>
      <c r="Q444" s="149">
        <f t="shared" si="34"/>
        <v>916.66666666666663</v>
      </c>
      <c r="R444" s="165">
        <f t="shared" si="35"/>
        <v>0</v>
      </c>
      <c r="S444" s="196"/>
      <c r="Y444" s="148"/>
      <c r="Z444" s="365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4"/>
        <v>116.66666666666666</v>
      </c>
      <c r="R445" s="194">
        <f t="shared" si="35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2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7">(AVERAGE(I446,K446,M446)/G446)*H446</f>
        <v>50</v>
      </c>
      <c r="Q446" s="124">
        <f t="shared" si="34"/>
        <v>200</v>
      </c>
      <c r="R446" s="161">
        <f t="shared" si="35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1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7"/>
        <v>400</v>
      </c>
      <c r="Q447" s="124">
        <f t="shared" si="34"/>
        <v>350</v>
      </c>
      <c r="R447" s="161">
        <f t="shared" si="35"/>
        <v>0.53333333333333333</v>
      </c>
      <c r="S447" s="185"/>
      <c r="T447" s="81"/>
      <c r="U447" s="81"/>
      <c r="V447" s="81"/>
      <c r="Y447" s="87"/>
      <c r="Z447" s="361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8">(AVERAGE(I448,K448,M448)/G448)*H448</f>
        <v>0</v>
      </c>
      <c r="Q448" s="124">
        <f t="shared" ref="Q448" si="39">(AVERAGE(J448,L448,N448)/G448)*H448</f>
        <v>65300</v>
      </c>
      <c r="R448" s="161">
        <f t="shared" si="35"/>
        <v>0</v>
      </c>
      <c r="S448" s="188"/>
      <c r="T448" s="81"/>
      <c r="U448" s="81"/>
      <c r="V448" s="81"/>
      <c r="Y448" s="87"/>
      <c r="Z448" s="361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7"/>
        <v>150</v>
      </c>
      <c r="Q449" s="124">
        <f t="shared" si="34"/>
        <v>0</v>
      </c>
      <c r="R449" s="161">
        <f t="shared" si="35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2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7"/>
        <v>1550</v>
      </c>
      <c r="Q450" s="124">
        <f t="shared" si="34"/>
        <v>0</v>
      </c>
      <c r="R450" s="161">
        <f t="shared" si="35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1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7"/>
        <v>4510</v>
      </c>
      <c r="Q451" s="124">
        <f t="shared" si="34"/>
        <v>0</v>
      </c>
      <c r="R451" s="161">
        <f t="shared" si="35"/>
        <v>1</v>
      </c>
      <c r="S451" s="188"/>
      <c r="T451" s="81"/>
      <c r="U451" s="81"/>
      <c r="V451" s="81"/>
      <c r="Y451" s="87"/>
      <c r="Z451" s="361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7"/>
        <v>0</v>
      </c>
      <c r="Q452" s="124">
        <f t="shared" si="34"/>
        <v>43000</v>
      </c>
      <c r="R452" s="161">
        <f t="shared" si="35"/>
        <v>0</v>
      </c>
      <c r="S452" s="188"/>
      <c r="T452" s="81"/>
      <c r="U452" s="81"/>
      <c r="V452" s="81"/>
      <c r="Y452" s="87"/>
      <c r="Z452" s="361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7"/>
        <v>1166.6666666666667</v>
      </c>
      <c r="Q453" s="124">
        <f t="shared" si="34"/>
        <v>0</v>
      </c>
      <c r="R453" s="161">
        <f t="shared" si="35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2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7"/>
        <v>3103.333333333333</v>
      </c>
      <c r="Q454" s="124">
        <f t="shared" si="34"/>
        <v>816.66666666666674</v>
      </c>
      <c r="R454" s="161">
        <f t="shared" si="35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1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7"/>
        <v>300</v>
      </c>
      <c r="Q455" s="124">
        <f t="shared" si="34"/>
        <v>400</v>
      </c>
      <c r="R455" s="161">
        <f t="shared" si="35"/>
        <v>0.42857142857142855</v>
      </c>
      <c r="S455" s="188"/>
      <c r="T455" s="81"/>
      <c r="U455" s="81"/>
      <c r="V455" s="81"/>
      <c r="Y455" s="87"/>
      <c r="Z455" s="361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4"/>
        <v>13600</v>
      </c>
      <c r="R456" s="161">
        <f t="shared" si="35"/>
        <v>0</v>
      </c>
      <c r="S456" s="188"/>
      <c r="T456" s="81"/>
      <c r="U456" s="81"/>
      <c r="V456" s="81"/>
      <c r="Y456" s="87"/>
      <c r="Z456" s="361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4"/>
        <v>0</v>
      </c>
      <c r="R457" s="161">
        <f t="shared" si="35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2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0">(AVERAGE(I458,K458,M458)/G458)*H458</f>
        <v>8983.3333333333321</v>
      </c>
      <c r="Q458" s="124">
        <f t="shared" si="34"/>
        <v>0</v>
      </c>
      <c r="R458" s="161">
        <f t="shared" si="35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1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0"/>
        <v>37833.333333333336</v>
      </c>
      <c r="Q459" s="124">
        <f t="shared" si="34"/>
        <v>333.33333333333331</v>
      </c>
      <c r="R459" s="161">
        <f t="shared" si="35"/>
        <v>0.99126637554585151</v>
      </c>
      <c r="S459" s="188"/>
      <c r="T459" s="81"/>
      <c r="U459" s="81"/>
      <c r="V459" s="81"/>
      <c r="Y459" s="87"/>
      <c r="Z459" s="361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0"/>
        <v>0</v>
      </c>
      <c r="Q460" s="124">
        <f t="shared" si="34"/>
        <v>15293.333333333334</v>
      </c>
      <c r="R460" s="161">
        <f t="shared" si="35"/>
        <v>0</v>
      </c>
      <c r="S460" s="188"/>
      <c r="T460" s="81"/>
      <c r="U460" s="81"/>
      <c r="V460" s="81"/>
      <c r="Y460" s="87"/>
      <c r="Z460" s="361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0"/>
        <v>0</v>
      </c>
      <c r="Q461" s="124">
        <f t="shared" si="34"/>
        <v>0</v>
      </c>
      <c r="R461" s="161" t="e">
        <f t="shared" si="35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2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0"/>
        <v>3000</v>
      </c>
      <c r="Q462" s="124">
        <f t="shared" si="34"/>
        <v>0</v>
      </c>
      <c r="R462" s="161">
        <f t="shared" si="35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1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0"/>
        <v>24800</v>
      </c>
      <c r="Q463" s="124">
        <f t="shared" si="34"/>
        <v>266.66666666666663</v>
      </c>
      <c r="R463" s="161">
        <f t="shared" si="35"/>
        <v>0.9893617021276595</v>
      </c>
      <c r="S463" s="188"/>
      <c r="T463" s="81"/>
      <c r="U463" s="81"/>
      <c r="V463" s="81"/>
      <c r="Y463" s="87"/>
      <c r="Z463" s="361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0"/>
        <v>0</v>
      </c>
      <c r="Q464" s="124">
        <f t="shared" si="34"/>
        <v>3033.3333333333335</v>
      </c>
      <c r="R464" s="161">
        <f t="shared" si="35"/>
        <v>0</v>
      </c>
      <c r="S464" s="188"/>
      <c r="T464" s="81"/>
      <c r="U464" s="81"/>
      <c r="V464" s="81"/>
      <c r="Y464" s="87"/>
      <c r="Z464" s="361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0"/>
        <v>0</v>
      </c>
      <c r="Q465" s="124">
        <f t="shared" si="34"/>
        <v>0</v>
      </c>
      <c r="R465" s="161" t="e">
        <f t="shared" si="35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2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0"/>
        <v>166.66666666666666</v>
      </c>
      <c r="Q466" s="124">
        <f t="shared" si="34"/>
        <v>0</v>
      </c>
      <c r="R466" s="161">
        <f t="shared" si="35"/>
        <v>1</v>
      </c>
      <c r="S466" s="187">
        <f>(SUM(P465:P468)/(SUM(P465:Q468)))</f>
        <v>1.0796615115261161E-2</v>
      </c>
      <c r="T466" s="81"/>
      <c r="Y466" s="87"/>
      <c r="Z466" s="361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0"/>
        <v>80</v>
      </c>
      <c r="Q467" s="124">
        <f t="shared" si="34"/>
        <v>0</v>
      </c>
      <c r="R467" s="161">
        <f t="shared" si="35"/>
        <v>1</v>
      </c>
      <c r="S467" s="188"/>
      <c r="T467" s="81"/>
      <c r="Y467" s="87"/>
      <c r="Z467" s="361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0"/>
        <v>0</v>
      </c>
      <c r="Q468" s="124">
        <f t="shared" si="34"/>
        <v>22600</v>
      </c>
      <c r="R468" s="161">
        <f t="shared" si="35"/>
        <v>0</v>
      </c>
      <c r="S468" s="188"/>
      <c r="T468" s="81"/>
      <c r="Y468" s="87"/>
      <c r="Z468" s="361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1">(AVERAGE(I470,K470,M470)/G469)*H469</f>
        <v>680</v>
      </c>
      <c r="Q469" s="124">
        <f t="shared" ref="Q469:Q480" si="42">(AVERAGE(J470,L470,N470)/G469)*H469</f>
        <v>0</v>
      </c>
      <c r="R469" s="161">
        <f t="shared" si="35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2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1"/>
        <v>23040</v>
      </c>
      <c r="Q470" s="124">
        <f t="shared" si="42"/>
        <v>0</v>
      </c>
      <c r="R470" s="161">
        <f t="shared" si="35"/>
        <v>1</v>
      </c>
      <c r="S470" s="187">
        <f>(SUM(P469:P472)/(SUM(P469:Q472)))</f>
        <v>0.58009562599610409</v>
      </c>
      <c r="T470" s="81"/>
      <c r="Y470" s="87"/>
      <c r="Z470" s="361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1"/>
        <v>3120</v>
      </c>
      <c r="Q471" s="124">
        <f t="shared" si="42"/>
        <v>19760</v>
      </c>
      <c r="R471" s="161">
        <f t="shared" si="35"/>
        <v>0.13636363636363635</v>
      </c>
      <c r="S471" s="185"/>
      <c r="T471" s="81"/>
      <c r="Y471" s="87"/>
      <c r="Z471" s="361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1"/>
        <v>458.33333333333337</v>
      </c>
      <c r="Q472" s="124">
        <f t="shared" si="42"/>
        <v>0</v>
      </c>
      <c r="R472" s="161">
        <f t="shared" si="35"/>
        <v>1</v>
      </c>
      <c r="S472" s="188"/>
      <c r="T472" s="81"/>
      <c r="Y472" s="87"/>
      <c r="Z472" s="361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1"/>
        <v>4060</v>
      </c>
      <c r="Q473" s="124">
        <f t="shared" si="42"/>
        <v>48.333333333333329</v>
      </c>
      <c r="R473" s="161">
        <f t="shared" si="35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2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1"/>
        <v>23200</v>
      </c>
      <c r="Q474" s="124">
        <f t="shared" si="42"/>
        <v>800</v>
      </c>
      <c r="R474" s="161">
        <f t="shared" si="35"/>
        <v>0.96666666666666667</v>
      </c>
      <c r="S474" s="187">
        <f>(SUM(P473:P476)/(SUM(P473:Q476)))</f>
        <v>0.25920639451898375</v>
      </c>
      <c r="T474" s="81"/>
      <c r="Y474" s="87"/>
      <c r="Z474" s="361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1"/>
        <v>5546.6666666666661</v>
      </c>
      <c r="Q475" s="124">
        <f t="shared" si="42"/>
        <v>98626.666666666657</v>
      </c>
      <c r="R475" s="161">
        <f t="shared" si="35"/>
        <v>5.3244592346089845E-2</v>
      </c>
      <c r="S475" s="188"/>
      <c r="T475" s="81"/>
      <c r="Y475" s="87"/>
      <c r="Z475" s="361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1"/>
        <v>2000</v>
      </c>
      <c r="Q476" s="124">
        <f t="shared" si="42"/>
        <v>0</v>
      </c>
      <c r="R476" s="161">
        <f t="shared" si="35"/>
        <v>1</v>
      </c>
      <c r="S476" s="188"/>
      <c r="T476" s="81"/>
      <c r="Y476" s="87"/>
      <c r="Z476" s="361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1"/>
        <v>1850</v>
      </c>
      <c r="Q477" s="124">
        <f t="shared" si="42"/>
        <v>0</v>
      </c>
      <c r="R477" s="161">
        <f t="shared" si="35"/>
        <v>1</v>
      </c>
      <c r="S477" s="189" t="str">
        <f>D477</f>
        <v>K-6 Ambient</v>
      </c>
      <c r="Y477" s="87" t="str">
        <f>D477</f>
        <v>K-6 Ambient</v>
      </c>
      <c r="Z477" s="352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1"/>
        <v>27733.333333333336</v>
      </c>
      <c r="Q478" s="124">
        <f t="shared" si="42"/>
        <v>0</v>
      </c>
      <c r="R478" s="161">
        <f t="shared" si="35"/>
        <v>1</v>
      </c>
      <c r="S478" s="187">
        <f>(SUM(P477:P480)/(SUM(P477:Q480)))</f>
        <v>0.74690508940852818</v>
      </c>
      <c r="Y478" s="87"/>
      <c r="Z478" s="361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1"/>
        <v>12666.666666666666</v>
      </c>
      <c r="Q479" s="124">
        <f t="shared" si="42"/>
        <v>15333.333333333334</v>
      </c>
      <c r="R479" s="161">
        <f t="shared" si="35"/>
        <v>0.45238095238095238</v>
      </c>
      <c r="S479" s="188"/>
      <c r="Y479" s="87"/>
      <c r="Z479" s="361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1"/>
        <v>3000</v>
      </c>
      <c r="Q480" s="124">
        <f t="shared" si="42"/>
        <v>0</v>
      </c>
      <c r="R480" s="161">
        <f t="shared" si="35"/>
        <v>1</v>
      </c>
      <c r="S480" s="188"/>
      <c r="Y480" s="87"/>
      <c r="Z480" s="361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3">(AVERAGE(I481,K481,M481)/G481)*H481</f>
        <v>1560</v>
      </c>
      <c r="Q481" s="124">
        <f t="shared" si="34"/>
        <v>0</v>
      </c>
      <c r="R481" s="161">
        <f t="shared" si="35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2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3"/>
        <v>5413.3333333333339</v>
      </c>
      <c r="Q482" s="124">
        <f t="shared" si="34"/>
        <v>0</v>
      </c>
      <c r="R482" s="161">
        <f t="shared" si="35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1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3"/>
        <v>29333.333333333332</v>
      </c>
      <c r="Q483" s="124">
        <f t="shared" si="34"/>
        <v>166.66666666666666</v>
      </c>
      <c r="R483" s="161">
        <f t="shared" si="35"/>
        <v>0.99435028248587565</v>
      </c>
      <c r="S483" s="188"/>
      <c r="T483" s="81"/>
      <c r="U483" s="81"/>
      <c r="V483" s="81"/>
      <c r="Y483" s="87"/>
      <c r="Z483" s="361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3"/>
        <v>6593.3333333333339</v>
      </c>
      <c r="Q484" s="124">
        <f t="shared" ref="Q484:Q547" si="44">(AVERAGE(J484,L484,N484)/G484)*H484</f>
        <v>22540</v>
      </c>
      <c r="R484" s="161">
        <f t="shared" ref="R484:R547" si="45">P484/(P484+Q484)</f>
        <v>0.22631578947368422</v>
      </c>
      <c r="S484" s="188"/>
      <c r="T484" s="81"/>
      <c r="U484" s="81"/>
      <c r="V484" s="81"/>
      <c r="Y484" s="87"/>
      <c r="Z484" s="361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3"/>
        <v>125</v>
      </c>
      <c r="Q485" s="124">
        <f t="shared" si="44"/>
        <v>0</v>
      </c>
      <c r="R485" s="161">
        <f t="shared" si="45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2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4"/>
        <v>0</v>
      </c>
      <c r="R486" s="161">
        <f t="shared" si="45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1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6">(AVERAGE(I487,K487,M487)/G487)*H487</f>
        <v>6113.333333333333</v>
      </c>
      <c r="Q487" s="124">
        <f t="shared" si="44"/>
        <v>46.666666666666664</v>
      </c>
      <c r="R487" s="161">
        <f t="shared" si="45"/>
        <v>0.99242424242424232</v>
      </c>
      <c r="S487" s="188"/>
      <c r="T487" s="81"/>
      <c r="U487" s="81"/>
      <c r="V487" s="81"/>
      <c r="Y487" s="87"/>
      <c r="Z487" s="361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6"/>
        <v>233.33333333333334</v>
      </c>
      <c r="Q488" s="124">
        <f t="shared" si="44"/>
        <v>373.33333333333331</v>
      </c>
      <c r="R488" s="161">
        <f t="shared" si="45"/>
        <v>0.38461538461538464</v>
      </c>
      <c r="S488" s="188"/>
      <c r="T488" s="81"/>
      <c r="U488" s="81"/>
      <c r="V488" s="81"/>
      <c r="Y488" s="87"/>
      <c r="Z488" s="361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6"/>
        <v>650</v>
      </c>
      <c r="Q489" s="124">
        <f t="shared" si="44"/>
        <v>100</v>
      </c>
      <c r="R489" s="161">
        <f t="shared" si="45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2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6"/>
        <v>2000</v>
      </c>
      <c r="Q490" s="124">
        <f t="shared" si="44"/>
        <v>50</v>
      </c>
      <c r="R490" s="161">
        <f t="shared" si="45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1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6"/>
        <v>6350</v>
      </c>
      <c r="Q491" s="124">
        <f t="shared" si="44"/>
        <v>50</v>
      </c>
      <c r="R491" s="161">
        <f t="shared" si="45"/>
        <v>0.9921875</v>
      </c>
      <c r="S491" s="188"/>
      <c r="T491" s="81"/>
      <c r="U491" s="81"/>
      <c r="V491" s="81"/>
      <c r="Y491" s="87"/>
      <c r="Z491" s="361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6"/>
        <v>1166.6666666666667</v>
      </c>
      <c r="Q492" s="124">
        <f t="shared" si="44"/>
        <v>18166.666666666668</v>
      </c>
      <c r="R492" s="161">
        <f t="shared" si="45"/>
        <v>6.0344827586206892E-2</v>
      </c>
      <c r="S492" s="188"/>
      <c r="T492" s="81"/>
      <c r="U492" s="81"/>
      <c r="V492" s="81"/>
      <c r="Y492" s="87"/>
      <c r="Z492" s="361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6"/>
        <v>653.33333333333337</v>
      </c>
      <c r="Q493" s="124">
        <f t="shared" si="44"/>
        <v>0</v>
      </c>
      <c r="R493" s="161">
        <f t="shared" si="45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2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6"/>
        <v>7166.666666666667</v>
      </c>
      <c r="Q494" s="124">
        <f t="shared" si="44"/>
        <v>0</v>
      </c>
      <c r="R494" s="161">
        <f t="shared" si="45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1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6"/>
        <v>38666.666666666664</v>
      </c>
      <c r="Q495" s="124">
        <f t="shared" si="44"/>
        <v>0</v>
      </c>
      <c r="R495" s="161">
        <f t="shared" si="45"/>
        <v>1</v>
      </c>
      <c r="S495" s="188"/>
      <c r="T495" s="81"/>
      <c r="U495" s="81"/>
      <c r="V495" s="81"/>
      <c r="Y495" s="87"/>
      <c r="Z495" s="361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6"/>
        <v>316.66666666666663</v>
      </c>
      <c r="Q496" s="124">
        <f t="shared" si="44"/>
        <v>35308.333333333328</v>
      </c>
      <c r="R496" s="161">
        <f t="shared" si="45"/>
        <v>8.8888888888888889E-3</v>
      </c>
      <c r="S496" s="188"/>
      <c r="T496" s="81"/>
      <c r="U496" s="81"/>
      <c r="V496" s="81"/>
      <c r="Y496" s="87"/>
      <c r="Z496" s="361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6"/>
        <v>600</v>
      </c>
      <c r="Q497" s="124">
        <f t="shared" si="44"/>
        <v>0</v>
      </c>
      <c r="R497" s="161">
        <f t="shared" si="45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2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6"/>
        <v>4290</v>
      </c>
      <c r="Q498" s="124">
        <f t="shared" si="44"/>
        <v>0</v>
      </c>
      <c r="R498" s="161">
        <f t="shared" si="45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1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6"/>
        <v>6800</v>
      </c>
      <c r="Q499" s="124">
        <f t="shared" si="44"/>
        <v>0</v>
      </c>
      <c r="R499" s="161">
        <f t="shared" si="45"/>
        <v>1</v>
      </c>
      <c r="S499" s="188"/>
      <c r="T499" s="81"/>
      <c r="U499" s="81"/>
      <c r="V499" s="81"/>
      <c r="Y499" s="87"/>
      <c r="Z499" s="361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6"/>
        <v>1066.6666666666665</v>
      </c>
      <c r="Q500" s="124">
        <f t="shared" si="44"/>
        <v>7333.333333333333</v>
      </c>
      <c r="R500" s="161">
        <f t="shared" si="45"/>
        <v>0.12698412698412698</v>
      </c>
      <c r="S500" s="188"/>
      <c r="T500" s="81"/>
      <c r="U500" s="81"/>
      <c r="V500" s="81"/>
      <c r="Y500" s="87"/>
      <c r="Z500" s="361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6"/>
        <v>2000</v>
      </c>
      <c r="Q501" s="124">
        <f t="shared" si="44"/>
        <v>0</v>
      </c>
      <c r="R501" s="161">
        <f t="shared" si="45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2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6"/>
        <v>2400</v>
      </c>
      <c r="Q502" s="124">
        <f t="shared" si="44"/>
        <v>0</v>
      </c>
      <c r="R502" s="161">
        <f t="shared" si="45"/>
        <v>1</v>
      </c>
      <c r="S502" s="187">
        <f>(SUM(P501:P504)/(SUM(P501:Q504)))</f>
        <v>0.60420730008358881</v>
      </c>
      <c r="T502" s="81"/>
      <c r="Y502" s="87"/>
      <c r="Z502" s="361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6"/>
        <v>21046.666666666668</v>
      </c>
      <c r="Q503" s="124">
        <f t="shared" si="44"/>
        <v>273.33333333333331</v>
      </c>
      <c r="R503" s="161">
        <f t="shared" si="45"/>
        <v>0.98717948717948723</v>
      </c>
      <c r="S503" s="188"/>
      <c r="T503" s="81"/>
      <c r="Y503" s="87"/>
      <c r="Z503" s="361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6"/>
        <v>3466.6666666666665</v>
      </c>
      <c r="Q504" s="124">
        <f t="shared" si="44"/>
        <v>18666.666666666664</v>
      </c>
      <c r="R504" s="161">
        <f t="shared" si="45"/>
        <v>0.15662650602409639</v>
      </c>
      <c r="S504" s="188"/>
      <c r="T504" s="81"/>
      <c r="Y504" s="87"/>
      <c r="Z504" s="361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6"/>
        <v>2000</v>
      </c>
      <c r="Q505" s="124">
        <f t="shared" si="44"/>
        <v>0</v>
      </c>
      <c r="R505" s="161">
        <f t="shared" si="45"/>
        <v>1</v>
      </c>
      <c r="S505" s="189" t="str">
        <f>D505</f>
        <v>K-6 Low</v>
      </c>
      <c r="T505" s="81"/>
      <c r="Y505" s="87" t="str">
        <f>D505</f>
        <v>K-6 Low</v>
      </c>
      <c r="Z505" s="352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6"/>
        <v>16000</v>
      </c>
      <c r="Q506" s="124">
        <f t="shared" si="44"/>
        <v>0</v>
      </c>
      <c r="R506" s="161">
        <f t="shared" si="45"/>
        <v>1</v>
      </c>
      <c r="S506" s="187">
        <f>(SUM(P505:P508)/(SUM(P505:Q508)))</f>
        <v>0.71180555555555558</v>
      </c>
      <c r="T506" s="81"/>
      <c r="Y506" s="87"/>
      <c r="Z506" s="361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6"/>
        <v>1900</v>
      </c>
      <c r="Q507" s="124">
        <f t="shared" si="44"/>
        <v>0</v>
      </c>
      <c r="R507" s="161">
        <f t="shared" si="45"/>
        <v>1</v>
      </c>
      <c r="S507" s="188"/>
      <c r="T507" s="81"/>
      <c r="Y507" s="87"/>
      <c r="Z507" s="361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6"/>
        <v>600</v>
      </c>
      <c r="Q508" s="159">
        <f t="shared" si="44"/>
        <v>8300</v>
      </c>
      <c r="R508" s="162">
        <f t="shared" si="45"/>
        <v>6.741573033707865E-2</v>
      </c>
      <c r="S508" s="237"/>
      <c r="Y508" s="158"/>
      <c r="Z508" s="362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4"/>
        <v>0</v>
      </c>
      <c r="R509" s="244">
        <f t="shared" si="45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1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7">(AVERAGE(I510,K510,M510)/G510)*H510</f>
        <v>11500</v>
      </c>
      <c r="Q510" s="120">
        <f t="shared" si="44"/>
        <v>0</v>
      </c>
      <c r="R510" s="106">
        <f t="shared" si="45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7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7"/>
        <v>34166.666666666664</v>
      </c>
      <c r="Q511" s="120">
        <f t="shared" si="44"/>
        <v>500</v>
      </c>
      <c r="R511" s="106">
        <f t="shared" si="45"/>
        <v>0.98557692307692313</v>
      </c>
      <c r="S511" s="179"/>
      <c r="T511" s="65"/>
      <c r="U511" s="65"/>
      <c r="V511" s="65"/>
      <c r="Y511" s="89"/>
      <c r="Z511" s="357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7"/>
        <v>3640</v>
      </c>
      <c r="Q512" s="120">
        <f t="shared" si="44"/>
        <v>2686.666666666667</v>
      </c>
      <c r="R512" s="106">
        <f t="shared" si="45"/>
        <v>0.57534246575342463</v>
      </c>
      <c r="S512" s="182"/>
      <c r="T512" s="65"/>
      <c r="U512" s="65"/>
      <c r="V512" s="65"/>
      <c r="Y512" s="89"/>
      <c r="Z512" s="357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7"/>
        <v>40</v>
      </c>
      <c r="Q513" s="120">
        <f t="shared" si="44"/>
        <v>0</v>
      </c>
      <c r="R513" s="106">
        <f t="shared" si="45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1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3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8">(AVERAGE(I518,K518,M518)/G514)*H514</f>
        <v>2380</v>
      </c>
      <c r="Q514" s="120">
        <f t="shared" ref="Q514:Q529" si="49">(AVERAGE(J518,L518,N518)/G514)*H514</f>
        <v>0</v>
      </c>
      <c r="R514" s="106">
        <f t="shared" si="45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7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8"/>
        <v>3850</v>
      </c>
      <c r="Q515" s="120">
        <f t="shared" si="49"/>
        <v>1283.3333333333333</v>
      </c>
      <c r="R515" s="106">
        <f t="shared" si="45"/>
        <v>0.75</v>
      </c>
      <c r="S515" s="182"/>
      <c r="T515" s="65"/>
      <c r="U515" s="65"/>
      <c r="V515" s="65"/>
      <c r="Y515" s="89"/>
      <c r="Z515" s="357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8"/>
        <v>1246.6666666666665</v>
      </c>
      <c r="Q516" s="120">
        <f t="shared" si="49"/>
        <v>906.66666666666663</v>
      </c>
      <c r="R516" s="106">
        <f t="shared" si="45"/>
        <v>0.57894736842105265</v>
      </c>
      <c r="S516" s="182"/>
      <c r="T516" s="65"/>
      <c r="U516" s="65"/>
      <c r="V516" s="65"/>
      <c r="Y516" s="89"/>
      <c r="Z516" s="357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8"/>
        <v>135</v>
      </c>
      <c r="Q517" s="120">
        <f t="shared" si="49"/>
        <v>135</v>
      </c>
      <c r="R517" s="106">
        <f t="shared" si="45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1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8"/>
        <v>833.33333333333337</v>
      </c>
      <c r="Q518" s="120">
        <f t="shared" si="49"/>
        <v>83.333333333333329</v>
      </c>
      <c r="R518" s="106">
        <f t="shared" si="45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7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8"/>
        <v>1583.3333333333333</v>
      </c>
      <c r="Q519" s="120">
        <f t="shared" si="49"/>
        <v>500</v>
      </c>
      <c r="R519" s="106">
        <f t="shared" si="45"/>
        <v>0.76000000000000012</v>
      </c>
      <c r="S519" s="182"/>
      <c r="T519" s="65"/>
      <c r="U519" s="65"/>
      <c r="V519" s="65"/>
      <c r="Y519" s="89"/>
      <c r="Z519" s="357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8"/>
        <v>166.66666666666666</v>
      </c>
      <c r="Q520" s="120">
        <f t="shared" si="49"/>
        <v>2166.6666666666665</v>
      </c>
      <c r="R520" s="106">
        <f t="shared" si="45"/>
        <v>7.1428571428571438E-2</v>
      </c>
      <c r="S520" s="182"/>
      <c r="T520" s="65"/>
      <c r="U520" s="65"/>
      <c r="V520" s="65"/>
      <c r="Y520" s="89"/>
      <c r="Z520" s="357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8"/>
        <v>76.666666666666657</v>
      </c>
      <c r="Q521" s="120">
        <f t="shared" si="49"/>
        <v>0</v>
      </c>
      <c r="R521" s="106">
        <f t="shared" si="45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1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8"/>
        <v>3576.666666666667</v>
      </c>
      <c r="Q522" s="120">
        <f t="shared" si="49"/>
        <v>0</v>
      </c>
      <c r="R522" s="106">
        <f t="shared" si="45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7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8"/>
        <v>17883.333333333332</v>
      </c>
      <c r="Q523" s="120">
        <f t="shared" si="49"/>
        <v>0</v>
      </c>
      <c r="R523" s="106">
        <f t="shared" si="45"/>
        <v>1</v>
      </c>
      <c r="S523" s="182"/>
      <c r="T523" s="65"/>
      <c r="U523" s="65"/>
      <c r="V523" s="65"/>
      <c r="Y523" s="89"/>
      <c r="Z523" s="357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8"/>
        <v>83.333333333333329</v>
      </c>
      <c r="Q524" s="120">
        <f t="shared" si="49"/>
        <v>2833.3333333333335</v>
      </c>
      <c r="R524" s="106">
        <f t="shared" si="45"/>
        <v>2.8571428571428567E-2</v>
      </c>
      <c r="S524" s="182"/>
      <c r="T524" s="65"/>
      <c r="U524" s="65"/>
      <c r="V524" s="65"/>
      <c r="Y524" s="89"/>
      <c r="Z524" s="357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8"/>
        <v>220</v>
      </c>
      <c r="Q525" s="120">
        <f t="shared" si="49"/>
        <v>0</v>
      </c>
      <c r="R525" s="106">
        <f t="shared" si="45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1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8"/>
        <v>7186.6666666666661</v>
      </c>
      <c r="Q526" s="120">
        <f t="shared" si="49"/>
        <v>0</v>
      </c>
      <c r="R526" s="106">
        <f t="shared" si="45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7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8"/>
        <v>5120</v>
      </c>
      <c r="Q527" s="120">
        <f t="shared" si="49"/>
        <v>640</v>
      </c>
      <c r="R527" s="106">
        <f t="shared" si="45"/>
        <v>0.88888888888888884</v>
      </c>
      <c r="S527" s="182"/>
      <c r="T527" s="65"/>
      <c r="U527" s="65"/>
      <c r="V527" s="65"/>
      <c r="Y527" s="89"/>
      <c r="Z527" s="357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8"/>
        <v>230</v>
      </c>
      <c r="Q528" s="120">
        <f t="shared" si="49"/>
        <v>690</v>
      </c>
      <c r="R528" s="106">
        <f t="shared" si="45"/>
        <v>0.25</v>
      </c>
      <c r="S528" s="182"/>
      <c r="T528" s="65"/>
      <c r="U528" s="65"/>
      <c r="V528" s="65"/>
      <c r="Y528" s="89"/>
      <c r="Z528" s="357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8"/>
        <v>230</v>
      </c>
      <c r="Q529" s="120">
        <f t="shared" si="49"/>
        <v>76.666666666666657</v>
      </c>
      <c r="R529" s="106">
        <f t="shared" si="45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1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0">(AVERAGE(I530,K530,M530)/G530)*H530</f>
        <v>4033.333333333333</v>
      </c>
      <c r="Q530" s="120">
        <f t="shared" si="44"/>
        <v>0</v>
      </c>
      <c r="R530" s="106">
        <f t="shared" si="45"/>
        <v>1</v>
      </c>
      <c r="S530" s="181">
        <f>(SUM(P529:P532)/(SUM(P529:Q532)))</f>
        <v>0.84938001458789203</v>
      </c>
      <c r="T530" s="65"/>
      <c r="Y530" s="89"/>
      <c r="Z530" s="357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0"/>
        <v>3200</v>
      </c>
      <c r="Q531" s="120">
        <f t="shared" si="44"/>
        <v>400</v>
      </c>
      <c r="R531" s="106">
        <f t="shared" si="45"/>
        <v>0.88888888888888884</v>
      </c>
      <c r="S531" s="182"/>
      <c r="T531" s="65"/>
      <c r="Y531" s="89"/>
      <c r="Z531" s="357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0"/>
        <v>300</v>
      </c>
      <c r="Q532" s="120">
        <f t="shared" si="44"/>
        <v>900</v>
      </c>
      <c r="R532" s="106">
        <f t="shared" si="45"/>
        <v>0.25</v>
      </c>
      <c r="S532" s="182"/>
      <c r="T532" s="65"/>
      <c r="Y532" s="89"/>
      <c r="Z532" s="357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0"/>
        <v>350</v>
      </c>
      <c r="Q533" s="120">
        <f t="shared" si="44"/>
        <v>116.66666666666666</v>
      </c>
      <c r="R533" s="106">
        <f t="shared" si="45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1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0"/>
        <v>3850</v>
      </c>
      <c r="Q534" s="120">
        <f t="shared" si="44"/>
        <v>350</v>
      </c>
      <c r="R534" s="106">
        <f t="shared" si="45"/>
        <v>0.91666666666666663</v>
      </c>
      <c r="S534" s="181">
        <f>(SUM(P533:P536)/(SUM(P533:Q536)))</f>
        <v>0.5</v>
      </c>
      <c r="T534" s="65"/>
      <c r="Y534" s="89"/>
      <c r="Z534" s="357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0"/>
        <v>7866.666666666667</v>
      </c>
      <c r="Q535" s="120">
        <f t="shared" si="44"/>
        <v>3600</v>
      </c>
      <c r="R535" s="106">
        <f t="shared" si="45"/>
        <v>0.68604651162790697</v>
      </c>
      <c r="S535" s="179"/>
      <c r="T535" s="65"/>
      <c r="Y535" s="89"/>
      <c r="Z535" s="357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4"/>
        <v>8100</v>
      </c>
      <c r="R536" s="106">
        <f t="shared" si="45"/>
        <v>1.2195121951219513E-2</v>
      </c>
      <c r="S536" s="182"/>
      <c r="T536" s="65"/>
      <c r="Y536" s="89"/>
      <c r="Z536" s="357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1">(AVERAGE(I537,K537,M537)/G537)*H537</f>
        <v>2000</v>
      </c>
      <c r="Q537" s="120">
        <f t="shared" si="44"/>
        <v>0</v>
      </c>
      <c r="R537" s="106">
        <f t="shared" si="45"/>
        <v>1</v>
      </c>
      <c r="S537" s="183" t="str">
        <f>D537</f>
        <v>K-6 Low</v>
      </c>
      <c r="T537" s="65"/>
      <c r="Y537" s="89" t="str">
        <f>D537</f>
        <v>K-6 Low</v>
      </c>
      <c r="Z537" s="351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1"/>
        <v>11900</v>
      </c>
      <c r="Q538" s="120">
        <f t="shared" si="44"/>
        <v>116.66666666666666</v>
      </c>
      <c r="R538" s="106">
        <f t="shared" si="45"/>
        <v>0.99029126213592233</v>
      </c>
      <c r="S538" s="181">
        <f>(SUM(P537:P540)/(SUM(P537:Q540)))</f>
        <v>0.91986970684039104</v>
      </c>
      <c r="T538" s="65"/>
      <c r="Y538" s="89"/>
      <c r="Z538" s="357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1"/>
        <v>7800</v>
      </c>
      <c r="Q539" s="120">
        <f t="shared" si="44"/>
        <v>100</v>
      </c>
      <c r="R539" s="106">
        <f t="shared" si="45"/>
        <v>0.98734177215189878</v>
      </c>
      <c r="S539" s="182"/>
      <c r="T539" s="65"/>
      <c r="Y539" s="89"/>
      <c r="Z539" s="357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1"/>
        <v>1833.3333333333333</v>
      </c>
      <c r="Q540" s="120">
        <f t="shared" si="44"/>
        <v>1833.3333333333333</v>
      </c>
      <c r="R540" s="106">
        <f t="shared" si="45"/>
        <v>0.5</v>
      </c>
      <c r="S540" s="182"/>
      <c r="T540" s="65"/>
      <c r="Y540" s="89"/>
      <c r="Z540" s="357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1"/>
        <v>0</v>
      </c>
      <c r="Q541" s="120">
        <f t="shared" si="44"/>
        <v>0</v>
      </c>
      <c r="R541" s="106" t="e">
        <f t="shared" si="45"/>
        <v>#DIV/0!</v>
      </c>
      <c r="S541" s="183" t="str">
        <f>D541</f>
        <v>SN-10 Ambient</v>
      </c>
      <c r="Y541" s="89" t="str">
        <f>D541</f>
        <v>SN-10 Ambient</v>
      </c>
      <c r="Z541" s="351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1"/>
        <v>816.66666666666674</v>
      </c>
      <c r="Q542" s="120">
        <f t="shared" si="44"/>
        <v>0</v>
      </c>
      <c r="R542" s="106">
        <f t="shared" si="45"/>
        <v>1</v>
      </c>
      <c r="S542" s="181">
        <f>(SUM(P541:P544)/(SUM(P541:Q544)))</f>
        <v>0.64391353811149032</v>
      </c>
      <c r="Y542" s="89"/>
      <c r="Z542" s="357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1"/>
        <v>780</v>
      </c>
      <c r="Q543" s="120">
        <f t="shared" si="44"/>
        <v>173.33333333333331</v>
      </c>
      <c r="R543" s="106">
        <f t="shared" si="45"/>
        <v>0.81818181818181823</v>
      </c>
      <c r="S543" s="182"/>
      <c r="Y543" s="89"/>
      <c r="Z543" s="357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1"/>
        <v>290</v>
      </c>
      <c r="Q544" s="120">
        <f t="shared" si="44"/>
        <v>870</v>
      </c>
      <c r="R544" s="106">
        <f t="shared" si="45"/>
        <v>0.25</v>
      </c>
      <c r="S544" s="182"/>
      <c r="Y544" s="89"/>
      <c r="Z544" s="357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1"/>
        <v>41.666666666666664</v>
      </c>
      <c r="Q545" s="120">
        <f t="shared" si="44"/>
        <v>0</v>
      </c>
      <c r="R545" s="106">
        <f t="shared" si="45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1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1"/>
        <v>1740</v>
      </c>
      <c r="Q546" s="120">
        <f t="shared" si="44"/>
        <v>0</v>
      </c>
      <c r="R546" s="106">
        <f t="shared" si="45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7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1"/>
        <v>500</v>
      </c>
      <c r="Q547" s="120">
        <f t="shared" si="44"/>
        <v>400</v>
      </c>
      <c r="R547" s="106">
        <f t="shared" si="45"/>
        <v>0.55555555555555558</v>
      </c>
      <c r="S547" s="182"/>
      <c r="T547" s="65"/>
      <c r="U547" s="65"/>
      <c r="V547" s="65"/>
      <c r="Y547" s="89"/>
      <c r="Z547" s="357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1"/>
        <v>386.66666666666663</v>
      </c>
      <c r="Q548" s="120">
        <f t="shared" ref="Q548:Q596" si="52">(AVERAGE(J548,L548,N548)/G548)*H548</f>
        <v>870</v>
      </c>
      <c r="R548" s="106">
        <f t="shared" ref="R548:R611" si="53">P548/(P548+Q548)</f>
        <v>0.30769230769230771</v>
      </c>
      <c r="S548" s="182"/>
      <c r="T548" s="65"/>
      <c r="U548" s="65"/>
      <c r="V548" s="65"/>
      <c r="Y548" s="89"/>
      <c r="Z548" s="357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1"/>
        <v>350</v>
      </c>
      <c r="Q549" s="120">
        <f t="shared" si="52"/>
        <v>50</v>
      </c>
      <c r="R549" s="106">
        <f t="shared" si="53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1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2"/>
        <v>0</v>
      </c>
      <c r="R550" s="106">
        <f t="shared" si="53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7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4">(AVERAGE(I551,K551,M551)/G551)*H551</f>
        <v>48.333333333333329</v>
      </c>
      <c r="Q551" s="120">
        <f t="shared" si="52"/>
        <v>0</v>
      </c>
      <c r="R551" s="106">
        <f t="shared" si="53"/>
        <v>1</v>
      </c>
      <c r="S551" s="182"/>
      <c r="T551" s="65"/>
      <c r="U551" s="65"/>
      <c r="V551" s="65"/>
      <c r="Y551" s="89"/>
      <c r="Z551" s="357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4"/>
        <v>110</v>
      </c>
      <c r="Q552" s="120">
        <f t="shared" si="52"/>
        <v>880</v>
      </c>
      <c r="R552" s="106">
        <f t="shared" si="53"/>
        <v>0.1111111111111111</v>
      </c>
      <c r="S552" s="182"/>
      <c r="T552" s="65"/>
      <c r="U552" s="65"/>
      <c r="V552" s="65"/>
      <c r="Y552" s="89"/>
      <c r="Z552" s="357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4"/>
        <v>1100</v>
      </c>
      <c r="Q553" s="120">
        <f t="shared" si="52"/>
        <v>0</v>
      </c>
      <c r="R553" s="106">
        <f t="shared" si="53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1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4"/>
        <v>15166.666666666666</v>
      </c>
      <c r="Q554" s="120">
        <f t="shared" si="52"/>
        <v>166.66666666666666</v>
      </c>
      <c r="R554" s="106">
        <f t="shared" si="53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7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4"/>
        <v>15833.333333333334</v>
      </c>
      <c r="Q555" s="120">
        <f t="shared" si="52"/>
        <v>2166.6666666666665</v>
      </c>
      <c r="R555" s="106">
        <f t="shared" si="53"/>
        <v>0.87962962962962965</v>
      </c>
      <c r="S555" s="182"/>
      <c r="T555" s="65"/>
      <c r="U555" s="65"/>
      <c r="V555" s="65"/>
      <c r="Y555" s="89"/>
      <c r="Z555" s="357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4"/>
        <v>0</v>
      </c>
      <c r="Q556" s="120">
        <f t="shared" si="52"/>
        <v>3520</v>
      </c>
      <c r="R556" s="106">
        <f t="shared" si="53"/>
        <v>0</v>
      </c>
      <c r="S556" s="182"/>
      <c r="T556" s="65"/>
      <c r="U556" s="65"/>
      <c r="V556" s="65"/>
      <c r="Y556" s="89"/>
      <c r="Z556" s="357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4"/>
        <v>0</v>
      </c>
      <c r="Q557" s="120">
        <f t="shared" si="52"/>
        <v>0</v>
      </c>
      <c r="R557" s="106" t="e">
        <f t="shared" si="53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1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4"/>
        <v>8500</v>
      </c>
      <c r="Q558" s="120">
        <f t="shared" si="52"/>
        <v>0</v>
      </c>
      <c r="R558" s="106">
        <f t="shared" si="53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7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4"/>
        <v>10616.666666666668</v>
      </c>
      <c r="Q559" s="120">
        <f t="shared" si="52"/>
        <v>980</v>
      </c>
      <c r="R559" s="106">
        <f t="shared" si="53"/>
        <v>0.91549295774647887</v>
      </c>
      <c r="S559" s="182"/>
      <c r="T559" s="65"/>
      <c r="U559" s="65"/>
      <c r="V559" s="65"/>
      <c r="Y559" s="89"/>
      <c r="Z559" s="357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4"/>
        <v>0</v>
      </c>
      <c r="Q560" s="120">
        <f t="shared" si="52"/>
        <v>3800</v>
      </c>
      <c r="R560" s="106">
        <f t="shared" si="53"/>
        <v>0</v>
      </c>
      <c r="S560" s="182"/>
      <c r="T560" s="65"/>
      <c r="U560" s="65"/>
      <c r="V560" s="65"/>
      <c r="Y560" s="89"/>
      <c r="Z560" s="357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4"/>
        <v>0</v>
      </c>
      <c r="Q561" s="120">
        <f t="shared" si="52"/>
        <v>0</v>
      </c>
      <c r="R561" s="106" t="e">
        <f t="shared" si="53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1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4"/>
        <v>41.666666666666664</v>
      </c>
      <c r="Q562" s="120">
        <f t="shared" si="52"/>
        <v>0</v>
      </c>
      <c r="R562" s="106">
        <f t="shared" si="53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7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4"/>
        <v>40</v>
      </c>
      <c r="Q563" s="120">
        <f t="shared" si="52"/>
        <v>0</v>
      </c>
      <c r="R563" s="106">
        <f t="shared" si="53"/>
        <v>1</v>
      </c>
      <c r="S563" s="182"/>
      <c r="T563" s="65"/>
      <c r="U563" s="65"/>
      <c r="V563" s="65"/>
      <c r="Y563" s="89"/>
      <c r="Z563" s="357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4"/>
        <v>80</v>
      </c>
      <c r="Q564" s="120">
        <f t="shared" si="52"/>
        <v>160</v>
      </c>
      <c r="R564" s="106">
        <f t="shared" si="53"/>
        <v>0.33333333333333331</v>
      </c>
      <c r="S564" s="182"/>
      <c r="T564" s="65"/>
      <c r="U564" s="65"/>
      <c r="V564" s="65"/>
      <c r="Y564" s="89"/>
      <c r="Z564" s="357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4"/>
        <v>250</v>
      </c>
      <c r="Q565" s="120">
        <f t="shared" si="52"/>
        <v>0</v>
      </c>
      <c r="R565" s="106">
        <f t="shared" si="53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1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4"/>
        <v>5333.3333333333339</v>
      </c>
      <c r="Q566" s="120">
        <f t="shared" si="52"/>
        <v>0</v>
      </c>
      <c r="R566" s="106">
        <f t="shared" si="53"/>
        <v>1</v>
      </c>
      <c r="S566" s="181">
        <f>(SUM(P565:P568)/(SUM(P565:Q568)))</f>
        <v>0.84824533670565916</v>
      </c>
      <c r="T566" s="65"/>
      <c r="Y566" s="89"/>
      <c r="Z566" s="357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4"/>
        <v>38833.333333333336</v>
      </c>
      <c r="Q567" s="120">
        <f t="shared" si="52"/>
        <v>3000</v>
      </c>
      <c r="R567" s="106">
        <f t="shared" si="53"/>
        <v>0.92828685258964139</v>
      </c>
      <c r="S567" s="182"/>
      <c r="T567" s="65"/>
      <c r="Y567" s="89"/>
      <c r="Z567" s="357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4"/>
        <v>300</v>
      </c>
      <c r="Q568" s="120">
        <f t="shared" si="52"/>
        <v>5000</v>
      </c>
      <c r="R568" s="106">
        <f t="shared" si="53"/>
        <v>5.6603773584905662E-2</v>
      </c>
      <c r="S568" s="182"/>
      <c r="T568" s="65"/>
      <c r="Y568" s="89"/>
      <c r="Z568" s="357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4"/>
        <v>112.5</v>
      </c>
      <c r="Q569" s="120">
        <f t="shared" si="52"/>
        <v>37.5</v>
      </c>
      <c r="R569" s="106">
        <f t="shared" si="53"/>
        <v>0.75</v>
      </c>
      <c r="S569" s="183" t="str">
        <f>D569</f>
        <v>SN-10 Low</v>
      </c>
      <c r="T569" s="65"/>
      <c r="Y569" s="89" t="str">
        <f>D569</f>
        <v>SN-10 Low</v>
      </c>
      <c r="Z569" s="351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4"/>
        <v>8000.0000000000009</v>
      </c>
      <c r="Q570" s="120">
        <f t="shared" si="52"/>
        <v>1920</v>
      </c>
      <c r="R570" s="106">
        <f t="shared" si="53"/>
        <v>0.80645161290322587</v>
      </c>
      <c r="S570" s="181">
        <f>(SUM(P569:P572)/(SUM(P569:Q572)))</f>
        <v>0.59149988497814587</v>
      </c>
      <c r="T570" s="65"/>
      <c r="Y570" s="89"/>
      <c r="Z570" s="357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4"/>
        <v>17300</v>
      </c>
      <c r="Q571" s="120">
        <f t="shared" si="52"/>
        <v>5400</v>
      </c>
      <c r="R571" s="106">
        <f t="shared" si="53"/>
        <v>0.76211453744493396</v>
      </c>
      <c r="S571" s="182"/>
      <c r="T571" s="65"/>
      <c r="Y571" s="89"/>
      <c r="Z571" s="357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4"/>
        <v>300</v>
      </c>
      <c r="Q572" s="149">
        <f t="shared" si="52"/>
        <v>10400</v>
      </c>
      <c r="R572" s="165">
        <f t="shared" si="53"/>
        <v>2.8037383177570093E-2</v>
      </c>
      <c r="S572" s="196"/>
      <c r="Y572" s="148"/>
      <c r="Z572" s="365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52"/>
        <v>0</v>
      </c>
      <c r="R573" s="266">
        <f t="shared" si="53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1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4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5">(AVERAGE(I574,K574,M574)/G574)*H574</f>
        <v>3033.333333333333</v>
      </c>
      <c r="Q574" s="124">
        <f t="shared" si="52"/>
        <v>1333.3333333333335</v>
      </c>
      <c r="R574" s="161">
        <f t="shared" si="53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1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6">(AVERAGE(I576,K576,M576)/G575)*H575</f>
        <v>66.666666666666657</v>
      </c>
      <c r="Q575" s="159">
        <f t="shared" ref="Q575:Q580" si="57">(AVERAGE(J576,L576,N576)/G575)*H575</f>
        <v>21866.666666666664</v>
      </c>
      <c r="R575" s="162">
        <f t="shared" si="53"/>
        <v>3.0395136778115497E-3</v>
      </c>
      <c r="S575" s="187"/>
      <c r="T575" s="269"/>
      <c r="U575" s="269"/>
      <c r="V575" s="269"/>
      <c r="Y575" s="158"/>
      <c r="Z575" s="362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6"/>
        <v>746.66666666666663</v>
      </c>
      <c r="Q576" s="124">
        <f t="shared" si="57"/>
        <v>0</v>
      </c>
      <c r="R576" s="161">
        <f t="shared" si="53"/>
        <v>1</v>
      </c>
      <c r="S576" s="188"/>
      <c r="T576" s="81"/>
      <c r="U576" s="81"/>
      <c r="V576" s="81"/>
      <c r="Y576" s="87"/>
      <c r="Z576" s="361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6"/>
        <v>6290</v>
      </c>
      <c r="Q577" s="124">
        <f t="shared" si="57"/>
        <v>226.66666666666666</v>
      </c>
      <c r="R577" s="161">
        <f t="shared" si="53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1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6"/>
        <v>14506.666666666666</v>
      </c>
      <c r="Q578" s="124">
        <f t="shared" si="57"/>
        <v>3173.3333333333335</v>
      </c>
      <c r="R578" s="161">
        <f t="shared" si="53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1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6"/>
        <v>153.33333333333331</v>
      </c>
      <c r="Q579" s="124">
        <f t="shared" si="57"/>
        <v>17480</v>
      </c>
      <c r="R579" s="161">
        <f t="shared" si="53"/>
        <v>8.6956521739130436E-3</v>
      </c>
      <c r="S579" s="188"/>
      <c r="T579" s="81"/>
      <c r="U579" s="81"/>
      <c r="V579" s="81"/>
      <c r="Y579" s="87"/>
      <c r="Z579" s="361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6"/>
        <v>733.33333333333326</v>
      </c>
      <c r="Q580" s="124">
        <f t="shared" si="57"/>
        <v>0</v>
      </c>
      <c r="R580" s="161">
        <f t="shared" si="53"/>
        <v>1</v>
      </c>
      <c r="S580" s="188"/>
      <c r="T580" s="81"/>
      <c r="U580" s="81"/>
      <c r="V580" s="81"/>
      <c r="Y580" s="87"/>
      <c r="Z580" s="361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5"/>
        <v>333.33333333333331</v>
      </c>
      <c r="Q581" s="124">
        <f t="shared" si="52"/>
        <v>0</v>
      </c>
      <c r="R581" s="161">
        <f t="shared" si="53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1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5"/>
        <v>3333.3333333333335</v>
      </c>
      <c r="Q582" s="124">
        <f t="shared" si="52"/>
        <v>400</v>
      </c>
      <c r="R582" s="161">
        <f t="shared" si="53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1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5"/>
        <v>2000</v>
      </c>
      <c r="Q583" s="124">
        <f t="shared" si="52"/>
        <v>1300</v>
      </c>
      <c r="R583" s="161">
        <f t="shared" si="53"/>
        <v>0.60606060606060608</v>
      </c>
      <c r="S583" s="188"/>
      <c r="T583" s="81"/>
      <c r="U583" s="81"/>
      <c r="V583" s="81"/>
      <c r="Y583" s="87"/>
      <c r="Z583" s="361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2"/>
        <v>4666.666666666667</v>
      </c>
      <c r="R584" s="161">
        <f t="shared" si="53"/>
        <v>0</v>
      </c>
      <c r="S584" s="188"/>
      <c r="T584" s="81"/>
      <c r="U584" s="81"/>
      <c r="V584" s="81"/>
      <c r="Y584" s="87"/>
      <c r="Z584" s="361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2"/>
        <v>0</v>
      </c>
      <c r="R585" s="161">
        <f t="shared" si="53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1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8">(AVERAGE(I586,K586,M586)/G586)*H586</f>
        <v>62.222222222222221</v>
      </c>
      <c r="Q586" s="124">
        <f t="shared" si="52"/>
        <v>0</v>
      </c>
      <c r="R586" s="161">
        <f t="shared" si="53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1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8"/>
        <v>33.333333333333329</v>
      </c>
      <c r="Q587" s="124">
        <f t="shared" si="52"/>
        <v>0</v>
      </c>
      <c r="R587" s="161">
        <f t="shared" si="53"/>
        <v>1</v>
      </c>
      <c r="S587" s="188"/>
      <c r="T587" s="81"/>
      <c r="U587" s="81"/>
      <c r="V587" s="81"/>
      <c r="Y587" s="87"/>
      <c r="Z587" s="361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8"/>
        <v>0</v>
      </c>
      <c r="Q588" s="124">
        <f t="shared" si="52"/>
        <v>26.666666666666664</v>
      </c>
      <c r="R588" s="161">
        <f t="shared" si="53"/>
        <v>0</v>
      </c>
      <c r="S588" s="188"/>
      <c r="T588" s="81"/>
      <c r="U588" s="81"/>
      <c r="V588" s="81"/>
      <c r="Y588" s="87"/>
      <c r="Z588" s="361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8"/>
        <v>57.777777777777771</v>
      </c>
      <c r="Q589" s="124">
        <f t="shared" si="52"/>
        <v>0</v>
      </c>
      <c r="R589" s="161">
        <f t="shared" si="53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1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8"/>
        <v>766.66666666666674</v>
      </c>
      <c r="Q590" s="124">
        <f t="shared" si="52"/>
        <v>33.333333333333329</v>
      </c>
      <c r="R590" s="161">
        <f t="shared" si="53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1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8"/>
        <v>93.333333333333329</v>
      </c>
      <c r="Q591" s="124">
        <f t="shared" si="52"/>
        <v>0</v>
      </c>
      <c r="R591" s="161">
        <f t="shared" si="53"/>
        <v>1</v>
      </c>
      <c r="S591" s="188"/>
      <c r="T591" s="81"/>
      <c r="U591" s="81"/>
      <c r="V591" s="81"/>
      <c r="Y591" s="87"/>
      <c r="Z591" s="361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8"/>
        <v>0</v>
      </c>
      <c r="Q592" s="124">
        <f t="shared" si="52"/>
        <v>708.8888888888888</v>
      </c>
      <c r="R592" s="161">
        <f t="shared" si="53"/>
        <v>0</v>
      </c>
      <c r="S592" s="188"/>
      <c r="T592" s="81"/>
      <c r="U592" s="81"/>
      <c r="V592" s="81"/>
      <c r="Y592" s="87"/>
      <c r="Z592" s="361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8"/>
        <v>1516.6666666666667</v>
      </c>
      <c r="Q593" s="124">
        <f t="shared" si="52"/>
        <v>0</v>
      </c>
      <c r="R593" s="161">
        <f t="shared" si="53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1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8"/>
        <v>19680</v>
      </c>
      <c r="Q594" s="124">
        <f t="shared" si="52"/>
        <v>160</v>
      </c>
      <c r="R594" s="161">
        <f t="shared" si="53"/>
        <v>0.99193548387096775</v>
      </c>
      <c r="S594" s="187">
        <f>(SUM(P593:P596)/(SUM(P593:Q596)))</f>
        <v>0.8290653326068651</v>
      </c>
      <c r="T594" s="81"/>
      <c r="Y594" s="87"/>
      <c r="Z594" s="361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8"/>
        <v>6600</v>
      </c>
      <c r="Q595" s="124">
        <f t="shared" si="52"/>
        <v>91.666666666666657</v>
      </c>
      <c r="R595" s="161">
        <f t="shared" si="53"/>
        <v>0.98630136986301364</v>
      </c>
      <c r="S595" s="188"/>
      <c r="T595" s="81"/>
      <c r="Y595" s="87"/>
      <c r="Z595" s="361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8"/>
        <v>100</v>
      </c>
      <c r="Q596" s="124">
        <f t="shared" si="52"/>
        <v>5500</v>
      </c>
      <c r="R596" s="161">
        <f t="shared" si="53"/>
        <v>1.7857142857142856E-2</v>
      </c>
      <c r="S596" s="188"/>
      <c r="T596" s="81"/>
      <c r="Y596" s="87"/>
      <c r="Z596" s="361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9">(AVERAGE(J598,L598,N598)/G597)*H597</f>
        <v>57.777777777777771</v>
      </c>
      <c r="R597" s="161">
        <f t="shared" si="53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1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0">(AVERAGE(I599,K599,M599)/G598)*H598</f>
        <v>268.88888888888886</v>
      </c>
      <c r="Q598" s="124">
        <f t="shared" si="59"/>
        <v>73.333333333333329</v>
      </c>
      <c r="R598" s="161">
        <f t="shared" si="53"/>
        <v>0.7857142857142857</v>
      </c>
      <c r="S598" s="187">
        <f>(SUM(P597:P600)/(SUM(P597:Q600)))</f>
        <v>0.3786635404454865</v>
      </c>
      <c r="T598" s="81"/>
      <c r="Y598" s="87"/>
      <c r="Z598" s="361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0"/>
        <v>0</v>
      </c>
      <c r="Q599" s="124">
        <f t="shared" si="59"/>
        <v>373.33333333333331</v>
      </c>
      <c r="R599" s="161">
        <f t="shared" si="53"/>
        <v>0</v>
      </c>
      <c r="S599" s="185"/>
      <c r="T599" s="81"/>
      <c r="Y599" s="87"/>
      <c r="Z599" s="361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0"/>
        <v>51.111111111111107</v>
      </c>
      <c r="Q600" s="124">
        <f t="shared" si="59"/>
        <v>25.555555555555554</v>
      </c>
      <c r="R600" s="161">
        <f t="shared" si="53"/>
        <v>0.66666666666666674</v>
      </c>
      <c r="S600" s="188"/>
      <c r="T600" s="81"/>
      <c r="Y600" s="87"/>
      <c r="Z600" s="361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0"/>
        <v>322.22222222222223</v>
      </c>
      <c r="Q601" s="124">
        <f t="shared" si="59"/>
        <v>64.444444444444443</v>
      </c>
      <c r="R601" s="161">
        <f t="shared" si="53"/>
        <v>0.83333333333333326</v>
      </c>
      <c r="S601" s="189" t="str">
        <f>D601</f>
        <v>SN-6 Low</v>
      </c>
      <c r="T601" s="81"/>
      <c r="Y601" s="87" t="str">
        <f>D601</f>
        <v>SN-6 Low</v>
      </c>
      <c r="Z601" s="361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0"/>
        <v>373.33333333333337</v>
      </c>
      <c r="Q602" s="124">
        <f t="shared" si="59"/>
        <v>106.66666666666666</v>
      </c>
      <c r="R602" s="161">
        <f t="shared" si="53"/>
        <v>0.7777777777777779</v>
      </c>
      <c r="S602" s="187">
        <f>(SUM(P601:P604)/(SUM(P601:Q604)))</f>
        <v>0.64709424872026511</v>
      </c>
      <c r="T602" s="81"/>
      <c r="Y602" s="87"/>
      <c r="Z602" s="361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0"/>
        <v>0</v>
      </c>
      <c r="Q603" s="124">
        <f t="shared" si="59"/>
        <v>480</v>
      </c>
      <c r="R603" s="161">
        <f t="shared" si="53"/>
        <v>0</v>
      </c>
      <c r="S603" s="188"/>
      <c r="T603" s="81"/>
      <c r="Y603" s="87"/>
      <c r="Z603" s="361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0"/>
        <v>498.33333333333331</v>
      </c>
      <c r="Q604" s="124">
        <f t="shared" si="59"/>
        <v>0</v>
      </c>
      <c r="R604" s="161">
        <f t="shared" si="53"/>
        <v>1</v>
      </c>
      <c r="S604" s="188"/>
      <c r="T604" s="81"/>
      <c r="Y604" s="87"/>
      <c r="Z604" s="361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0"/>
        <v>3160</v>
      </c>
      <c r="Q605" s="124">
        <f t="shared" si="59"/>
        <v>240</v>
      </c>
      <c r="R605" s="161">
        <f t="shared" si="53"/>
        <v>0.92941176470588238</v>
      </c>
      <c r="S605" s="189" t="str">
        <f>D605</f>
        <v>K-6 Ambient</v>
      </c>
      <c r="Y605" s="87" t="str">
        <f>D605</f>
        <v>K-6 Ambient</v>
      </c>
      <c r="Z605" s="361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0"/>
        <v>24993.333333333336</v>
      </c>
      <c r="Q606" s="124">
        <f t="shared" si="59"/>
        <v>3220</v>
      </c>
      <c r="R606" s="161">
        <f t="shared" si="53"/>
        <v>0.88586956521739135</v>
      </c>
      <c r="S606" s="187">
        <f>(SUM(P605:P608)/(SUM(P605:Q608)))</f>
        <v>0.72435677530017151</v>
      </c>
      <c r="Y606" s="87"/>
      <c r="Z606" s="361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0"/>
        <v>0</v>
      </c>
      <c r="Q607" s="124">
        <f t="shared" si="59"/>
        <v>7153.3333333333339</v>
      </c>
      <c r="R607" s="161">
        <f t="shared" si="53"/>
        <v>0</v>
      </c>
      <c r="S607" s="188"/>
      <c r="Y607" s="87"/>
      <c r="Z607" s="361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0"/>
        <v>0</v>
      </c>
      <c r="Q608" s="124">
        <f t="shared" si="59"/>
        <v>100</v>
      </c>
      <c r="R608" s="161">
        <f t="shared" si="53"/>
        <v>0</v>
      </c>
      <c r="S608" s="188"/>
      <c r="Y608" s="87"/>
      <c r="Z608" s="361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1">(AVERAGE(I609,K609,M609)/G609)*H609</f>
        <v>0</v>
      </c>
      <c r="Q609" s="124">
        <f t="shared" ref="Q609:Q640" si="62">(AVERAGE(J609,L609,N609)/G609)*H609</f>
        <v>28.888888888888886</v>
      </c>
      <c r="R609" s="161">
        <f t="shared" si="53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1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1"/>
        <v>416.66666666666669</v>
      </c>
      <c r="Q610" s="124">
        <f t="shared" si="62"/>
        <v>111.1111111111111</v>
      </c>
      <c r="R610" s="161">
        <f t="shared" si="53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1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1"/>
        <v>793.33333333333337</v>
      </c>
      <c r="Q611" s="124">
        <f t="shared" si="62"/>
        <v>396.66666666666669</v>
      </c>
      <c r="R611" s="161">
        <f t="shared" si="53"/>
        <v>0.66666666666666674</v>
      </c>
      <c r="S611" s="188"/>
      <c r="T611" s="81"/>
      <c r="U611" s="81"/>
      <c r="V611" s="81"/>
      <c r="Y611" s="87"/>
      <c r="Z611" s="361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1"/>
        <v>0</v>
      </c>
      <c r="Q612" s="124">
        <f t="shared" si="62"/>
        <v>1540</v>
      </c>
      <c r="R612" s="161">
        <f t="shared" ref="R612:R675" si="63">P612/(P612+Q612)</f>
        <v>0</v>
      </c>
      <c r="S612" s="188"/>
      <c r="T612" s="81"/>
      <c r="U612" s="81"/>
      <c r="V612" s="81"/>
      <c r="Y612" s="87"/>
      <c r="Z612" s="361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1"/>
        <v>0</v>
      </c>
      <c r="Q613" s="124">
        <f t="shared" si="62"/>
        <v>30</v>
      </c>
      <c r="R613" s="161">
        <f t="shared" si="63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1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2"/>
        <v>1777.7777777777776</v>
      </c>
      <c r="R614" s="161">
        <f t="shared" si="63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1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4">(AVERAGE(I615,K615,M615)/G615)*H615</f>
        <v>1353.3333333333333</v>
      </c>
      <c r="Q615" s="124">
        <f t="shared" si="62"/>
        <v>1866.6666666666667</v>
      </c>
      <c r="R615" s="161">
        <f t="shared" si="63"/>
        <v>0.42028985507246375</v>
      </c>
      <c r="S615" s="188"/>
      <c r="T615" s="81"/>
      <c r="U615" s="81"/>
      <c r="V615" s="81"/>
      <c r="Y615" s="87"/>
      <c r="Z615" s="361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4"/>
        <v>0</v>
      </c>
      <c r="Q616" s="124">
        <f t="shared" si="62"/>
        <v>11100</v>
      </c>
      <c r="R616" s="161">
        <f t="shared" si="63"/>
        <v>0</v>
      </c>
      <c r="S616" s="188"/>
      <c r="T616" s="81"/>
      <c r="U616" s="81"/>
      <c r="V616" s="81"/>
      <c r="Y616" s="87"/>
      <c r="Z616" s="361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4"/>
        <v>61.111111111111107</v>
      </c>
      <c r="Q617" s="124">
        <f t="shared" si="62"/>
        <v>0</v>
      </c>
      <c r="R617" s="161">
        <f t="shared" si="63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1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4"/>
        <v>980</v>
      </c>
      <c r="Q618" s="124">
        <f t="shared" si="62"/>
        <v>0</v>
      </c>
      <c r="R618" s="161">
        <f t="shared" si="63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1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4"/>
        <v>2078.3333333333335</v>
      </c>
      <c r="Q619" s="124">
        <f t="shared" si="62"/>
        <v>96.666666666666657</v>
      </c>
      <c r="R619" s="161">
        <f t="shared" si="63"/>
        <v>0.9555555555555556</v>
      </c>
      <c r="S619" s="188"/>
      <c r="T619" s="81"/>
      <c r="U619" s="81"/>
      <c r="V619" s="81"/>
      <c r="Y619" s="87"/>
      <c r="Z619" s="361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4"/>
        <v>0</v>
      </c>
      <c r="Q620" s="124">
        <f t="shared" si="62"/>
        <v>260</v>
      </c>
      <c r="R620" s="161">
        <f t="shared" si="63"/>
        <v>0</v>
      </c>
      <c r="S620" s="188"/>
      <c r="T620" s="81"/>
      <c r="U620" s="81"/>
      <c r="V620" s="81"/>
      <c r="Y620" s="87"/>
      <c r="Z620" s="361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4"/>
        <v>687.5</v>
      </c>
      <c r="Q621" s="124">
        <f t="shared" si="62"/>
        <v>0</v>
      </c>
      <c r="R621" s="161">
        <f t="shared" si="63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1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4"/>
        <v>3391.666666666667</v>
      </c>
      <c r="Q622" s="124">
        <f t="shared" si="62"/>
        <v>91.666666666666657</v>
      </c>
      <c r="R622" s="161">
        <f t="shared" si="63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1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4"/>
        <v>1466.6666666666665</v>
      </c>
      <c r="Q623" s="124">
        <f t="shared" si="62"/>
        <v>550</v>
      </c>
      <c r="R623" s="161">
        <f t="shared" si="63"/>
        <v>0.72727272727272729</v>
      </c>
      <c r="S623" s="188"/>
      <c r="T623" s="81"/>
      <c r="U623" s="81"/>
      <c r="V623" s="81"/>
      <c r="Y623" s="87"/>
      <c r="Z623" s="361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4"/>
        <v>90</v>
      </c>
      <c r="Q624" s="124">
        <f t="shared" si="62"/>
        <v>450</v>
      </c>
      <c r="R624" s="161">
        <f t="shared" si="63"/>
        <v>0.16666666666666666</v>
      </c>
      <c r="S624" s="188"/>
      <c r="T624" s="81"/>
      <c r="U624" s="81"/>
      <c r="V624" s="81"/>
      <c r="Y624" s="87"/>
      <c r="Z624" s="361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4"/>
        <v>770</v>
      </c>
      <c r="Q625" s="124">
        <f t="shared" si="62"/>
        <v>0</v>
      </c>
      <c r="R625" s="161">
        <f t="shared" si="63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2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4"/>
        <v>16093.333333333334</v>
      </c>
      <c r="Q626" s="124">
        <f t="shared" si="62"/>
        <v>0</v>
      </c>
      <c r="R626" s="161">
        <f t="shared" si="63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1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4"/>
        <v>18841.666666666664</v>
      </c>
      <c r="Q627" s="124">
        <f t="shared" si="62"/>
        <v>791.66666666666674</v>
      </c>
      <c r="R627" s="161">
        <f t="shared" si="63"/>
        <v>0.95967741935483863</v>
      </c>
      <c r="S627" s="188"/>
      <c r="T627" s="81"/>
      <c r="U627" s="81"/>
      <c r="V627" s="81"/>
      <c r="Y627" s="87"/>
      <c r="Z627" s="361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4"/>
        <v>93.333333333333329</v>
      </c>
      <c r="Q628" s="124">
        <f t="shared" si="62"/>
        <v>2613.3333333333335</v>
      </c>
      <c r="R628" s="161">
        <f t="shared" si="63"/>
        <v>3.4482758620689648E-2</v>
      </c>
      <c r="S628" s="188"/>
      <c r="T628" s="81"/>
      <c r="U628" s="81"/>
      <c r="V628" s="81"/>
      <c r="Y628" s="87"/>
      <c r="Z628" s="361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4"/>
        <v>241.66666666666669</v>
      </c>
      <c r="Q629" s="124">
        <f t="shared" si="62"/>
        <v>0</v>
      </c>
      <c r="R629" s="161">
        <f t="shared" si="63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1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4"/>
        <v>3500</v>
      </c>
      <c r="Q630" s="124">
        <f t="shared" si="62"/>
        <v>0</v>
      </c>
      <c r="R630" s="161">
        <f t="shared" si="63"/>
        <v>1</v>
      </c>
      <c r="S630" s="187">
        <f>(SUM(P629:P632)/(SUM(P629:Q632)))</f>
        <v>0.72895858358152466</v>
      </c>
      <c r="T630" s="81"/>
      <c r="Y630" s="87"/>
      <c r="Z630" s="361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4"/>
        <v>70000</v>
      </c>
      <c r="Q631" s="124">
        <f t="shared" si="62"/>
        <v>666.66666666666663</v>
      </c>
      <c r="R631" s="161">
        <f t="shared" si="63"/>
        <v>0.99056603773584895</v>
      </c>
      <c r="S631" s="188"/>
      <c r="T631" s="81"/>
      <c r="Y631" s="87"/>
      <c r="Z631" s="361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4"/>
        <v>93.333333333333329</v>
      </c>
      <c r="Q632" s="124">
        <f t="shared" si="62"/>
        <v>26786.666666666668</v>
      </c>
      <c r="R632" s="161">
        <f t="shared" si="63"/>
        <v>3.472222222222222E-3</v>
      </c>
      <c r="S632" s="188"/>
      <c r="T632" s="81"/>
      <c r="Y632" s="87"/>
      <c r="Z632" s="361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4"/>
        <v>1400</v>
      </c>
      <c r="Q633" s="124">
        <f t="shared" si="62"/>
        <v>50</v>
      </c>
      <c r="R633" s="161">
        <f t="shared" si="63"/>
        <v>0.96551724137931039</v>
      </c>
      <c r="S633" s="189" t="str">
        <f>D633</f>
        <v>K-6 Low</v>
      </c>
      <c r="T633" s="81"/>
      <c r="Y633" s="87" t="str">
        <f>D633</f>
        <v>K-6 Low</v>
      </c>
      <c r="Z633" s="361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4"/>
        <v>9066.6666666666679</v>
      </c>
      <c r="Q634" s="124">
        <f t="shared" si="62"/>
        <v>400</v>
      </c>
      <c r="R634" s="161">
        <f t="shared" si="63"/>
        <v>0.95774647887323949</v>
      </c>
      <c r="S634" s="187">
        <f>(SUM(P633:P636)/(SUM(P633:Q636)))</f>
        <v>0.88791783043517436</v>
      </c>
      <c r="T634" s="81"/>
      <c r="Y634" s="87"/>
      <c r="Z634" s="361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4"/>
        <v>5958.3333333333339</v>
      </c>
      <c r="Q635" s="124">
        <f t="shared" si="62"/>
        <v>183.33333333333331</v>
      </c>
      <c r="R635" s="161">
        <f t="shared" si="63"/>
        <v>0.97014925373134331</v>
      </c>
      <c r="S635" s="188"/>
      <c r="T635" s="81"/>
      <c r="Y635" s="87"/>
      <c r="Z635" s="361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4"/>
        <v>0</v>
      </c>
      <c r="Q636" s="141">
        <f t="shared" si="62"/>
        <v>1440</v>
      </c>
      <c r="R636" s="164">
        <f t="shared" si="63"/>
        <v>0</v>
      </c>
      <c r="S636" s="199"/>
      <c r="Y636" s="140"/>
      <c r="Z636" s="363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3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1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2"/>
        <v>257.77777777777777</v>
      </c>
      <c r="R638" s="106">
        <f t="shared" si="63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7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2"/>
        <v>91.666666666666657</v>
      </c>
      <c r="R639" s="106">
        <f t="shared" si="63"/>
        <v>0.625</v>
      </c>
      <c r="S639" s="179"/>
      <c r="T639" s="65"/>
      <c r="U639" s="65"/>
      <c r="V639" s="65"/>
      <c r="Y639" s="89"/>
      <c r="Z639" s="357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5">(AVERAGE(I640,K640,M640)/G640)*H640</f>
        <v>0</v>
      </c>
      <c r="Q640" s="120">
        <f t="shared" si="62"/>
        <v>5250</v>
      </c>
      <c r="R640" s="106">
        <f t="shared" si="63"/>
        <v>0</v>
      </c>
      <c r="S640" s="182"/>
      <c r="T640" s="65"/>
      <c r="U640" s="65"/>
      <c r="V640" s="65"/>
      <c r="Y640" s="89"/>
      <c r="Z640" s="357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3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1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6">(AVERAGE(I642,K642,M642)/G642)*H642</f>
        <v>300</v>
      </c>
      <c r="Q642" s="120">
        <f t="shared" ref="Q642:Q644" si="67">(AVERAGE(J642,L642,N642)/G642)*H642</f>
        <v>133.33333333333331</v>
      </c>
      <c r="R642" s="106">
        <f t="shared" si="63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7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6"/>
        <v>26.666666666666664</v>
      </c>
      <c r="Q643" s="120">
        <f t="shared" si="67"/>
        <v>0</v>
      </c>
      <c r="R643" s="106">
        <f t="shared" si="63"/>
        <v>1</v>
      </c>
      <c r="S643" s="182"/>
      <c r="T643" s="65"/>
      <c r="U643" s="65"/>
      <c r="V643" s="65"/>
      <c r="Y643" s="89"/>
      <c r="Z643" s="357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6"/>
        <v>33.333333333333329</v>
      </c>
      <c r="Q644" s="120">
        <f t="shared" si="67"/>
        <v>300</v>
      </c>
      <c r="R644" s="106">
        <f t="shared" si="63"/>
        <v>9.9999999999999992E-2</v>
      </c>
      <c r="S644" s="182"/>
      <c r="T644" s="65"/>
      <c r="U644" s="65"/>
      <c r="V644" s="65"/>
      <c r="Y644" s="89"/>
      <c r="Z644" s="357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3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1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8">(AVERAGE(I646,K646,M646)/G646)*H646</f>
        <v>325</v>
      </c>
      <c r="Q646" s="120">
        <f t="shared" ref="Q646:Q657" si="69">(AVERAGE(J646,L646,N646)/G646)*H646</f>
        <v>50</v>
      </c>
      <c r="R646" s="106">
        <f t="shared" si="63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7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8"/>
        <v>100</v>
      </c>
      <c r="Q647" s="120">
        <f t="shared" si="69"/>
        <v>25</v>
      </c>
      <c r="R647" s="106">
        <f t="shared" si="63"/>
        <v>0.8</v>
      </c>
      <c r="S647" s="182"/>
      <c r="T647" s="65"/>
      <c r="U647" s="65"/>
      <c r="V647" s="65"/>
      <c r="Y647" s="89"/>
      <c r="Z647" s="357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8"/>
        <v>0</v>
      </c>
      <c r="Q648" s="120">
        <f t="shared" si="69"/>
        <v>1194.4444444444443</v>
      </c>
      <c r="R648" s="106">
        <f t="shared" si="63"/>
        <v>0</v>
      </c>
      <c r="S648" s="182"/>
      <c r="T648" s="65"/>
      <c r="U648" s="65"/>
      <c r="V648" s="65"/>
      <c r="Y648" s="89"/>
      <c r="Z648" s="357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8"/>
        <v>133.33333333333334</v>
      </c>
      <c r="Q649" s="120">
        <f t="shared" si="69"/>
        <v>53.333333333333329</v>
      </c>
      <c r="R649" s="106">
        <f t="shared" si="63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1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8"/>
        <v>750</v>
      </c>
      <c r="Q650" s="120">
        <f t="shared" si="69"/>
        <v>41.666666666666664</v>
      </c>
      <c r="R650" s="106">
        <f t="shared" si="63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7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8"/>
        <v>666.66666666666663</v>
      </c>
      <c r="Q651" s="120">
        <f t="shared" si="69"/>
        <v>83.333333333333329</v>
      </c>
      <c r="R651" s="106">
        <f t="shared" si="63"/>
        <v>0.88888888888888884</v>
      </c>
      <c r="S651" s="182"/>
      <c r="T651" s="65"/>
      <c r="U651" s="65"/>
      <c r="V651" s="65"/>
      <c r="Y651" s="89"/>
      <c r="Z651" s="357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8"/>
        <v>0</v>
      </c>
      <c r="Q652" s="120">
        <f t="shared" si="69"/>
        <v>208.33333333333334</v>
      </c>
      <c r="R652" s="106">
        <f t="shared" si="63"/>
        <v>0</v>
      </c>
      <c r="S652" s="182"/>
      <c r="T652" s="65"/>
      <c r="U652" s="65"/>
      <c r="V652" s="65"/>
      <c r="Y652" s="89"/>
      <c r="Z652" s="357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8"/>
        <v>1126.6666666666665</v>
      </c>
      <c r="Q653" s="120">
        <f t="shared" si="69"/>
        <v>57.777777777777771</v>
      </c>
      <c r="R653" s="106">
        <f t="shared" si="63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1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8"/>
        <v>3576.666666666667</v>
      </c>
      <c r="Q654" s="120">
        <f t="shared" si="69"/>
        <v>128.88888888888889</v>
      </c>
      <c r="R654" s="106">
        <f t="shared" si="63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7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8"/>
        <v>2457.7777777777774</v>
      </c>
      <c r="Q655" s="120">
        <f t="shared" si="69"/>
        <v>280</v>
      </c>
      <c r="R655" s="106">
        <f t="shared" si="63"/>
        <v>0.89772727272727271</v>
      </c>
      <c r="S655" s="182"/>
      <c r="T655" s="65"/>
      <c r="U655" s="65"/>
      <c r="V655" s="65"/>
      <c r="Y655" s="89"/>
      <c r="Z655" s="357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8"/>
        <v>32.222222222222221</v>
      </c>
      <c r="Q656" s="120">
        <f t="shared" si="69"/>
        <v>2642.2222222222222</v>
      </c>
      <c r="R656" s="106">
        <f t="shared" si="63"/>
        <v>1.2048192771084338E-2</v>
      </c>
      <c r="S656" s="182"/>
      <c r="T656" s="65"/>
      <c r="U656" s="65"/>
      <c r="V656" s="65"/>
      <c r="Y656" s="89"/>
      <c r="Z656" s="357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8"/>
        <v>333.33333333333331</v>
      </c>
      <c r="Q657" s="120">
        <f t="shared" si="69"/>
        <v>41.666666666666664</v>
      </c>
      <c r="R657" s="106">
        <f t="shared" si="63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1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0">(AVERAGE(I658,K658,M658)/G658)*H658</f>
        <v>2416.666666666667</v>
      </c>
      <c r="Q658" s="120">
        <f t="shared" ref="Q658:Q700" si="71">(AVERAGE(J658,L658,N658)/G658)*H658</f>
        <v>0</v>
      </c>
      <c r="R658" s="106">
        <f t="shared" si="63"/>
        <v>1</v>
      </c>
      <c r="S658" s="181">
        <f>(SUM(P657:P660)/(SUM(P657:Q660)))</f>
        <v>0.68303999999999998</v>
      </c>
      <c r="T658" s="65"/>
      <c r="Y658" s="89"/>
      <c r="Z658" s="357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0"/>
        <v>770</v>
      </c>
      <c r="Q659" s="120">
        <f t="shared" si="71"/>
        <v>146.66666666666666</v>
      </c>
      <c r="R659" s="106">
        <f t="shared" si="63"/>
        <v>0.84000000000000008</v>
      </c>
      <c r="S659" s="182"/>
      <c r="T659" s="65"/>
      <c r="Y659" s="89"/>
      <c r="Z659" s="357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0"/>
        <v>37.5</v>
      </c>
      <c r="Q660" s="120">
        <f t="shared" si="71"/>
        <v>1462.5</v>
      </c>
      <c r="R660" s="106">
        <f t="shared" si="63"/>
        <v>2.5000000000000001E-2</v>
      </c>
      <c r="S660" s="182"/>
      <c r="T660" s="65"/>
      <c r="Y660" s="89"/>
      <c r="Z660" s="357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0"/>
        <v>2083.3333333333335</v>
      </c>
      <c r="Q661" s="120">
        <f t="shared" si="71"/>
        <v>0</v>
      </c>
      <c r="R661" s="106">
        <f t="shared" si="63"/>
        <v>1</v>
      </c>
      <c r="S661" s="180" t="str">
        <f>D661</f>
        <v>HL-10 Low</v>
      </c>
      <c r="T661" s="65"/>
      <c r="Y661" s="89" t="str">
        <f>D661</f>
        <v>HL-10 Low</v>
      </c>
      <c r="Z661" s="351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0"/>
        <v>16666.666666666668</v>
      </c>
      <c r="Q662" s="120">
        <f t="shared" si="71"/>
        <v>83.333333333333329</v>
      </c>
      <c r="R662" s="106">
        <f t="shared" si="63"/>
        <v>0.99502487562189057</v>
      </c>
      <c r="S662" s="181">
        <f>(SUM(P661:P664)/(SUM(P661:Q664)))</f>
        <v>0.8854495574305089</v>
      </c>
      <c r="T662" s="65"/>
      <c r="Y662" s="89"/>
      <c r="Z662" s="357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0"/>
        <v>9760</v>
      </c>
      <c r="Q663" s="120">
        <f t="shared" si="71"/>
        <v>80</v>
      </c>
      <c r="R663" s="106">
        <f t="shared" si="63"/>
        <v>0.99186991869918695</v>
      </c>
      <c r="S663" s="179"/>
      <c r="T663" s="65"/>
      <c r="Y663" s="89"/>
      <c r="Z663" s="357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1"/>
        <v>3525</v>
      </c>
      <c r="R664" s="106">
        <f t="shared" si="63"/>
        <v>0</v>
      </c>
      <c r="S664" s="182"/>
      <c r="T664" s="65"/>
      <c r="Y664" s="89"/>
      <c r="Z664" s="357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2">(AVERAGE(I665,K665,M665)/G665)*H665</f>
        <v>625</v>
      </c>
      <c r="Q665" s="120">
        <f t="shared" si="71"/>
        <v>0</v>
      </c>
      <c r="R665" s="106">
        <f t="shared" si="63"/>
        <v>1</v>
      </c>
      <c r="S665" s="183" t="str">
        <f>D665</f>
        <v>HL-10 Ambient</v>
      </c>
      <c r="T665" s="65"/>
      <c r="Y665" s="89" t="str">
        <f>D665</f>
        <v>HL-10 Ambient</v>
      </c>
      <c r="Z665" s="351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2"/>
        <v>5083.333333333333</v>
      </c>
      <c r="Q666" s="120">
        <f t="shared" si="71"/>
        <v>166.66666666666666</v>
      </c>
      <c r="R666" s="106">
        <f t="shared" si="63"/>
        <v>0.96825396825396814</v>
      </c>
      <c r="S666" s="181">
        <f>(SUM(P665:P668)/(SUM(P665:Q668)))</f>
        <v>0.97796122945382169</v>
      </c>
      <c r="T666" s="65"/>
      <c r="Y666" s="89"/>
      <c r="Z666" s="357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2"/>
        <v>71596.666666666672</v>
      </c>
      <c r="Q667" s="120">
        <f t="shared" si="71"/>
        <v>156.66666666666666</v>
      </c>
      <c r="R667" s="106">
        <f t="shared" si="63"/>
        <v>0.99781659388646282</v>
      </c>
      <c r="S667" s="182"/>
      <c r="T667" s="65"/>
      <c r="Y667" s="89"/>
      <c r="Z667" s="357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2"/>
        <v>91.666666666666657</v>
      </c>
      <c r="Q668" s="120">
        <f t="shared" si="71"/>
        <v>1420.8333333333335</v>
      </c>
      <c r="R668" s="106">
        <f t="shared" si="63"/>
        <v>6.0606060606060594E-2</v>
      </c>
      <c r="S668" s="182"/>
      <c r="T668" s="65"/>
      <c r="Y668" s="89"/>
      <c r="Z668" s="357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3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1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2"/>
        <v>27.777777777777775</v>
      </c>
      <c r="Q670" s="120">
        <f t="shared" si="71"/>
        <v>0</v>
      </c>
      <c r="R670" s="106">
        <f t="shared" si="63"/>
        <v>1</v>
      </c>
      <c r="S670" s="181">
        <f>(SUM(P669:P672)/(SUM(P669:Q672)))</f>
        <v>0.18295454545454543</v>
      </c>
      <c r="Y670" s="89"/>
      <c r="Z670" s="357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2"/>
        <v>0</v>
      </c>
      <c r="Q671" s="120">
        <f t="shared" si="71"/>
        <v>27.777777777777775</v>
      </c>
      <c r="R671" s="106">
        <f t="shared" si="63"/>
        <v>0</v>
      </c>
      <c r="S671" s="182"/>
      <c r="Y671" s="89"/>
      <c r="Z671" s="357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2"/>
        <v>0</v>
      </c>
      <c r="Q672" s="120">
        <f t="shared" si="71"/>
        <v>130</v>
      </c>
      <c r="R672" s="106">
        <f t="shared" si="63"/>
        <v>0</v>
      </c>
      <c r="S672" s="182"/>
      <c r="Y672" s="89"/>
      <c r="Z672" s="357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2"/>
        <v>2900</v>
      </c>
      <c r="Q673" s="120">
        <f t="shared" si="71"/>
        <v>100</v>
      </c>
      <c r="R673" s="106">
        <f t="shared" si="63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1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2"/>
        <v>14883.333333333334</v>
      </c>
      <c r="Q674" s="120">
        <f t="shared" si="71"/>
        <v>156.66666666666666</v>
      </c>
      <c r="R674" s="106">
        <f t="shared" si="63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7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2"/>
        <v>2800</v>
      </c>
      <c r="Q675" s="120">
        <f t="shared" si="71"/>
        <v>186.66666666666666</v>
      </c>
      <c r="R675" s="106">
        <f t="shared" si="63"/>
        <v>0.9375</v>
      </c>
      <c r="S675" s="182"/>
      <c r="T675" s="65"/>
      <c r="U675" s="65"/>
      <c r="V675" s="65"/>
      <c r="Y675" s="89"/>
      <c r="Z675" s="357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2"/>
        <v>0</v>
      </c>
      <c r="Q676" s="120">
        <f t="shared" si="71"/>
        <v>2893.3333333333335</v>
      </c>
      <c r="R676" s="106">
        <f t="shared" ref="R676:R739" si="73">P676/(P676+Q676)</f>
        <v>0</v>
      </c>
      <c r="S676" s="182"/>
      <c r="T676" s="65"/>
      <c r="U676" s="65"/>
      <c r="V676" s="65"/>
      <c r="Y676" s="89"/>
      <c r="Z676" s="357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2"/>
        <v>650</v>
      </c>
      <c r="Q677" s="120">
        <f t="shared" si="71"/>
        <v>25</v>
      </c>
      <c r="R677" s="106">
        <f t="shared" si="73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1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1"/>
        <v>313.33333333333331</v>
      </c>
      <c r="R678" s="106">
        <f t="shared" si="73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7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4">(AVERAGE(I679,K679,M679)/G679)*H679</f>
        <v>4398.333333333333</v>
      </c>
      <c r="Q679" s="120">
        <f t="shared" si="71"/>
        <v>435</v>
      </c>
      <c r="R679" s="106">
        <f t="shared" si="73"/>
        <v>0.91</v>
      </c>
      <c r="S679" s="182"/>
      <c r="T679" s="65"/>
      <c r="U679" s="65"/>
      <c r="V679" s="65"/>
      <c r="Y679" s="89"/>
      <c r="Z679" s="357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1"/>
        <v>12915</v>
      </c>
      <c r="R680" s="106">
        <f t="shared" si="73"/>
        <v>0.25065274151436029</v>
      </c>
      <c r="S680" s="182"/>
      <c r="T680" s="65"/>
      <c r="U680" s="65"/>
      <c r="V680" s="65"/>
      <c r="Y680" s="89"/>
      <c r="Z680" s="357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3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1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4"/>
        <v>111.1111111111111</v>
      </c>
      <c r="Q682" s="120">
        <f t="shared" si="71"/>
        <v>27.777777777777775</v>
      </c>
      <c r="R682" s="106">
        <f t="shared" si="73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7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4"/>
        <v>26400</v>
      </c>
      <c r="Q683" s="120">
        <f t="shared" si="71"/>
        <v>6050</v>
      </c>
      <c r="R683" s="106">
        <f t="shared" si="73"/>
        <v>0.81355932203389836</v>
      </c>
      <c r="S683" s="182"/>
      <c r="T683" s="65"/>
      <c r="U683" s="65"/>
      <c r="V683" s="65"/>
      <c r="Y683" s="89"/>
      <c r="Z683" s="357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4"/>
        <v>0</v>
      </c>
      <c r="Q684" s="120">
        <f t="shared" si="71"/>
        <v>15833.333333333334</v>
      </c>
      <c r="R684" s="106">
        <f t="shared" si="73"/>
        <v>0</v>
      </c>
      <c r="S684" s="182"/>
      <c r="T684" s="65"/>
      <c r="U684" s="65"/>
      <c r="V684" s="65"/>
      <c r="Y684" s="89"/>
      <c r="Z684" s="357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3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1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4"/>
        <v>175</v>
      </c>
      <c r="Q686" s="120">
        <f t="shared" si="71"/>
        <v>25</v>
      </c>
      <c r="R686" s="106">
        <f t="shared" si="73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7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4"/>
        <v>0</v>
      </c>
      <c r="Q687" s="120">
        <f t="shared" si="71"/>
        <v>0</v>
      </c>
      <c r="R687" s="106" t="e">
        <f t="shared" si="73"/>
        <v>#DIV/0!</v>
      </c>
      <c r="S687" s="182"/>
      <c r="T687" s="65"/>
      <c r="U687" s="65"/>
      <c r="V687" s="65"/>
      <c r="Y687" s="89"/>
      <c r="Z687" s="357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4"/>
        <v>0</v>
      </c>
      <c r="Q688" s="120">
        <f t="shared" si="71"/>
        <v>306.66666666666663</v>
      </c>
      <c r="R688" s="106">
        <f t="shared" si="73"/>
        <v>0</v>
      </c>
      <c r="S688" s="182"/>
      <c r="T688" s="65"/>
      <c r="U688" s="65"/>
      <c r="V688" s="65"/>
      <c r="Y688" s="89"/>
      <c r="Z688" s="357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4"/>
        <v>550</v>
      </c>
      <c r="Q689" s="120">
        <f t="shared" si="71"/>
        <v>0</v>
      </c>
      <c r="R689" s="106">
        <f t="shared" si="73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1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4"/>
        <v>2600</v>
      </c>
      <c r="Q690" s="120">
        <f t="shared" si="71"/>
        <v>100</v>
      </c>
      <c r="R690" s="106">
        <f t="shared" si="73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7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4"/>
        <v>519.44444444444446</v>
      </c>
      <c r="Q691" s="120">
        <f t="shared" si="71"/>
        <v>61.111111111111107</v>
      </c>
      <c r="R691" s="106">
        <f t="shared" si="73"/>
        <v>0.89473684210526316</v>
      </c>
      <c r="S691" s="182"/>
      <c r="T691" s="65"/>
      <c r="U691" s="65"/>
      <c r="V691" s="65"/>
      <c r="Y691" s="89"/>
      <c r="Z691" s="357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4"/>
        <v>0</v>
      </c>
      <c r="Q692" s="120">
        <f t="shared" si="71"/>
        <v>1725</v>
      </c>
      <c r="R692" s="106">
        <f t="shared" si="73"/>
        <v>0</v>
      </c>
      <c r="S692" s="182"/>
      <c r="T692" s="65"/>
      <c r="U692" s="65"/>
      <c r="V692" s="65"/>
      <c r="Y692" s="89"/>
      <c r="Z692" s="357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4"/>
        <v>1235</v>
      </c>
      <c r="Q693" s="120">
        <f t="shared" si="71"/>
        <v>0</v>
      </c>
      <c r="R693" s="106">
        <f t="shared" si="73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1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4"/>
        <v>14500</v>
      </c>
      <c r="Q694" s="120">
        <f t="shared" si="71"/>
        <v>333.33333333333331</v>
      </c>
      <c r="R694" s="106">
        <f t="shared" si="73"/>
        <v>0.97752808988764039</v>
      </c>
      <c r="S694" s="181">
        <f>(SUM(P693:P696)/(SUM(P693:Q696)))</f>
        <v>0.63876698567123136</v>
      </c>
      <c r="T694" s="65"/>
      <c r="Y694" s="89"/>
      <c r="Z694" s="357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4"/>
        <v>4400</v>
      </c>
      <c r="Q695" s="120">
        <f t="shared" si="71"/>
        <v>1300</v>
      </c>
      <c r="R695" s="106">
        <f t="shared" si="73"/>
        <v>0.77192982456140347</v>
      </c>
      <c r="S695" s="182"/>
      <c r="T695" s="65"/>
      <c r="Y695" s="89"/>
      <c r="Z695" s="357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4"/>
        <v>0</v>
      </c>
      <c r="Q696" s="120">
        <f t="shared" si="71"/>
        <v>9753.3333333333339</v>
      </c>
      <c r="R696" s="106">
        <f t="shared" si="73"/>
        <v>0</v>
      </c>
      <c r="S696" s="182"/>
      <c r="T696" s="65"/>
      <c r="Y696" s="89"/>
      <c r="Z696" s="357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3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1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4"/>
        <v>875</v>
      </c>
      <c r="Q698" s="120">
        <f t="shared" si="71"/>
        <v>0</v>
      </c>
      <c r="R698" s="106">
        <f t="shared" si="73"/>
        <v>1</v>
      </c>
      <c r="S698" s="181">
        <f>(SUM(P697:P700)/(SUM(P697:Q700)))</f>
        <v>0.17948458408405368</v>
      </c>
      <c r="T698" s="65"/>
      <c r="Y698" s="89"/>
      <c r="Z698" s="357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4"/>
        <v>51.111111111111107</v>
      </c>
      <c r="Q699" s="120">
        <f t="shared" si="71"/>
        <v>204.44444444444443</v>
      </c>
      <c r="R699" s="106">
        <f t="shared" si="73"/>
        <v>0.19999999999999998</v>
      </c>
      <c r="S699" s="182"/>
      <c r="T699" s="65"/>
      <c r="Y699" s="89"/>
      <c r="Z699" s="357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4"/>
        <v>0</v>
      </c>
      <c r="Q700" s="149">
        <f t="shared" si="71"/>
        <v>4290</v>
      </c>
      <c r="R700" s="165">
        <f t="shared" si="73"/>
        <v>0</v>
      </c>
      <c r="S700" s="196"/>
      <c r="Y700" s="148"/>
      <c r="Z700" s="365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3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1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3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1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3"/>
        <v>0</v>
      </c>
      <c r="S703" s="187"/>
      <c r="T703" s="269"/>
      <c r="U703" s="269"/>
      <c r="V703" s="269"/>
      <c r="W703" s="302" t="s">
        <v>359</v>
      </c>
      <c r="Y703" s="158"/>
      <c r="Z703" s="362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3"/>
        <v>0</v>
      </c>
      <c r="S704" s="188"/>
      <c r="T704" s="81"/>
      <c r="U704" s="81"/>
      <c r="V704" s="81"/>
      <c r="Y704" s="87"/>
      <c r="Z704" s="361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3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1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5">(AVERAGE(I706,K706,M706)/G706)*H706</f>
        <v>375</v>
      </c>
      <c r="Q706" s="124">
        <f t="shared" ref="Q706:Q764" si="76">(AVERAGE(J706,L706,N706)/G706)*H706</f>
        <v>25</v>
      </c>
      <c r="R706" s="161">
        <f t="shared" si="73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1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5"/>
        <v>31.111111111111111</v>
      </c>
      <c r="Q707" s="124">
        <f t="shared" si="76"/>
        <v>31.111111111111111</v>
      </c>
      <c r="R707" s="161">
        <f t="shared" si="73"/>
        <v>0.5</v>
      </c>
      <c r="S707" s="188"/>
      <c r="T707" s="81"/>
      <c r="U707" s="81"/>
      <c r="V707" s="81"/>
      <c r="Y707" s="87"/>
      <c r="Z707" s="361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5"/>
        <v>0</v>
      </c>
      <c r="Q708" s="124">
        <f t="shared" si="76"/>
        <v>200</v>
      </c>
      <c r="R708" s="161">
        <f t="shared" si="73"/>
        <v>0</v>
      </c>
      <c r="S708" s="188"/>
      <c r="T708" s="81"/>
      <c r="U708" s="81"/>
      <c r="V708" s="81"/>
      <c r="Y708" s="87"/>
      <c r="Z708" s="361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5"/>
        <v>93.333333333333329</v>
      </c>
      <c r="Q709" s="124">
        <f t="shared" si="76"/>
        <v>93.333333333333329</v>
      </c>
      <c r="R709" s="161">
        <f t="shared" si="73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1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5"/>
        <v>427.77777777777777</v>
      </c>
      <c r="Q710" s="124">
        <f t="shared" si="76"/>
        <v>672.22222222222217</v>
      </c>
      <c r="R710" s="161">
        <f t="shared" si="73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1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5"/>
        <v>122.22222222222223</v>
      </c>
      <c r="Q711" s="124">
        <f t="shared" si="76"/>
        <v>244.44444444444446</v>
      </c>
      <c r="R711" s="161">
        <f t="shared" si="73"/>
        <v>0.33333333333333331</v>
      </c>
      <c r="S711" s="188"/>
      <c r="T711" s="81"/>
      <c r="U711" s="81"/>
      <c r="V711" s="81"/>
      <c r="Y711" s="87"/>
      <c r="Z711" s="361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5"/>
        <v>0</v>
      </c>
      <c r="Q712" s="124">
        <f t="shared" si="76"/>
        <v>80</v>
      </c>
      <c r="R712" s="161">
        <f t="shared" si="73"/>
        <v>0</v>
      </c>
      <c r="S712" s="188"/>
      <c r="T712" s="81"/>
      <c r="U712" s="81"/>
      <c r="V712" s="81"/>
      <c r="Y712" s="87"/>
      <c r="Z712" s="361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5"/>
        <v>27.777777777777775</v>
      </c>
      <c r="Q713" s="124">
        <f t="shared" si="76"/>
        <v>27.777777777777775</v>
      </c>
      <c r="R713" s="161">
        <f t="shared" si="73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1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5"/>
        <v>127.77777777777779</v>
      </c>
      <c r="Q714" s="124">
        <f t="shared" si="76"/>
        <v>76.666666666666657</v>
      </c>
      <c r="R714" s="161">
        <f t="shared" si="73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1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5"/>
        <v>0</v>
      </c>
      <c r="Q715" s="124">
        <f t="shared" si="76"/>
        <v>186.66666666666666</v>
      </c>
      <c r="R715" s="161">
        <f t="shared" si="73"/>
        <v>0</v>
      </c>
      <c r="S715" s="188"/>
      <c r="T715" s="81"/>
      <c r="U715" s="81"/>
      <c r="V715" s="81"/>
      <c r="Y715" s="87"/>
      <c r="Z715" s="361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5"/>
        <v>0</v>
      </c>
      <c r="Q716" s="124">
        <f t="shared" si="76"/>
        <v>38.333333333333329</v>
      </c>
      <c r="R716" s="161">
        <f t="shared" si="73"/>
        <v>0</v>
      </c>
      <c r="S716" s="188"/>
      <c r="T716" s="81"/>
      <c r="U716" s="81"/>
      <c r="V716" s="81"/>
      <c r="Y716" s="87"/>
      <c r="Z716" s="361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5"/>
        <v>525</v>
      </c>
      <c r="Q717" s="124">
        <f t="shared" si="76"/>
        <v>125</v>
      </c>
      <c r="R717" s="161">
        <f t="shared" si="73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1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5"/>
        <v>1306.6666666666667</v>
      </c>
      <c r="Q718" s="124">
        <f t="shared" si="76"/>
        <v>404.44444444444446</v>
      </c>
      <c r="R718" s="161">
        <f t="shared" si="73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1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5"/>
        <v>61.111111111111107</v>
      </c>
      <c r="Q719" s="124">
        <f t="shared" si="76"/>
        <v>122.22222222222221</v>
      </c>
      <c r="R719" s="161">
        <f t="shared" si="73"/>
        <v>0.33333333333333337</v>
      </c>
      <c r="S719" s="188"/>
      <c r="T719" s="81"/>
      <c r="U719" s="81"/>
      <c r="V719" s="81"/>
      <c r="Y719" s="87"/>
      <c r="Z719" s="361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5"/>
        <v>0</v>
      </c>
      <c r="Q720" s="124">
        <f t="shared" si="76"/>
        <v>55.55555555555555</v>
      </c>
      <c r="R720" s="161">
        <f t="shared" si="73"/>
        <v>0</v>
      </c>
      <c r="S720" s="188"/>
      <c r="T720" s="81"/>
      <c r="U720" s="81"/>
      <c r="V720" s="81"/>
      <c r="Y720" s="87"/>
      <c r="Z720" s="361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5"/>
        <v>933.33333333333337</v>
      </c>
      <c r="Q721" s="124">
        <f t="shared" si="76"/>
        <v>0</v>
      </c>
      <c r="R721" s="161">
        <f t="shared" si="73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1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5"/>
        <v>10500</v>
      </c>
      <c r="Q722" s="124">
        <f t="shared" si="76"/>
        <v>2000</v>
      </c>
      <c r="R722" s="161">
        <f t="shared" si="73"/>
        <v>0.84</v>
      </c>
      <c r="S722" s="187">
        <f>(SUM(P721:P724)/(SUM(P721:Q724)))</f>
        <v>0.9450452716297788</v>
      </c>
      <c r="T722" s="81"/>
      <c r="Y722" s="87"/>
      <c r="Z722" s="361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5"/>
        <v>38666.666666666664</v>
      </c>
      <c r="Q723" s="124">
        <f t="shared" si="76"/>
        <v>166.66666666666666</v>
      </c>
      <c r="R723" s="161">
        <f t="shared" si="73"/>
        <v>0.99570815450643779</v>
      </c>
      <c r="S723" s="188"/>
      <c r="T723" s="81"/>
      <c r="Y723" s="87"/>
      <c r="Z723" s="361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5"/>
        <v>0</v>
      </c>
      <c r="Q724" s="124">
        <f t="shared" si="76"/>
        <v>746.66666666666663</v>
      </c>
      <c r="R724" s="161">
        <f t="shared" si="73"/>
        <v>0</v>
      </c>
      <c r="S724" s="188"/>
      <c r="T724" s="81"/>
      <c r="Y724" s="87"/>
      <c r="Z724" s="361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5"/>
        <v>1000</v>
      </c>
      <c r="Q725" s="124">
        <f t="shared" si="76"/>
        <v>550</v>
      </c>
      <c r="R725" s="161">
        <f t="shared" si="73"/>
        <v>0.64516129032258063</v>
      </c>
      <c r="S725" s="186" t="str">
        <f>D725</f>
        <v>K-6 Low</v>
      </c>
      <c r="T725" s="81"/>
      <c r="Y725" s="87" t="str">
        <f>D725</f>
        <v>K-6 Low</v>
      </c>
      <c r="Z725" s="361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5"/>
        <v>1970.8333333333335</v>
      </c>
      <c r="Q726" s="124">
        <f t="shared" si="76"/>
        <v>641.66666666666674</v>
      </c>
      <c r="R726" s="161">
        <f t="shared" si="73"/>
        <v>0.75438596491228072</v>
      </c>
      <c r="S726" s="187">
        <f>(SUM(P725:P728)/(SUM(P725:Q728)))</f>
        <v>0.35365524683032101</v>
      </c>
      <c r="T726" s="81"/>
      <c r="Y726" s="87"/>
      <c r="Z726" s="361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5"/>
        <v>306.66666666666663</v>
      </c>
      <c r="Q727" s="124">
        <f t="shared" si="76"/>
        <v>881.66666666666674</v>
      </c>
      <c r="R727" s="161">
        <f t="shared" si="73"/>
        <v>0.2580645161290322</v>
      </c>
      <c r="S727" s="185"/>
      <c r="T727" s="81"/>
      <c r="Y727" s="87"/>
      <c r="Z727" s="361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5"/>
        <v>0</v>
      </c>
      <c r="Q728" s="124">
        <f t="shared" si="76"/>
        <v>3916.6666666666665</v>
      </c>
      <c r="R728" s="161">
        <f t="shared" si="73"/>
        <v>0</v>
      </c>
      <c r="S728" s="188"/>
      <c r="T728" s="81"/>
      <c r="Y728" s="87"/>
      <c r="Z728" s="361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5"/>
        <v>3655</v>
      </c>
      <c r="Q729" s="124">
        <f t="shared" si="76"/>
        <v>170</v>
      </c>
      <c r="R729" s="161">
        <f t="shared" si="73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1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5"/>
        <v>11716.666666666668</v>
      </c>
      <c r="Q730" s="124">
        <f t="shared" si="76"/>
        <v>493.33333333333331</v>
      </c>
      <c r="R730" s="161">
        <f t="shared" si="73"/>
        <v>0.95959595959595956</v>
      </c>
      <c r="S730" s="187">
        <f>(SUM(P729:P732)/(SUM(P729:Q732)))</f>
        <v>0.89722169482944125</v>
      </c>
      <c r="T730" s="81"/>
      <c r="Y730" s="87"/>
      <c r="Z730" s="361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5"/>
        <v>8106.6666666666661</v>
      </c>
      <c r="Q731" s="124">
        <f t="shared" si="76"/>
        <v>443.33333333333337</v>
      </c>
      <c r="R731" s="161">
        <f t="shared" si="73"/>
        <v>0.94814814814814807</v>
      </c>
      <c r="S731" s="188"/>
      <c r="T731" s="81"/>
      <c r="Y731" s="87"/>
      <c r="Z731" s="361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5"/>
        <v>150</v>
      </c>
      <c r="Q732" s="124">
        <f t="shared" si="76"/>
        <v>1600</v>
      </c>
      <c r="R732" s="161">
        <f t="shared" si="73"/>
        <v>8.5714285714285715E-2</v>
      </c>
      <c r="S732" s="188"/>
      <c r="T732" s="81"/>
      <c r="Y732" s="87"/>
      <c r="Z732" s="361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5"/>
        <v>2520.833333333333</v>
      </c>
      <c r="Q733" s="124">
        <f t="shared" si="76"/>
        <v>595.83333333333326</v>
      </c>
      <c r="R733" s="161">
        <f t="shared" si="73"/>
        <v>0.80882352941176472</v>
      </c>
      <c r="S733" s="189" t="str">
        <f>D733</f>
        <v>NF-6 Low</v>
      </c>
      <c r="Y733" s="87" t="str">
        <f>D733</f>
        <v>NF-6 Low</v>
      </c>
      <c r="Z733" s="361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5"/>
        <v>11433.333333333332</v>
      </c>
      <c r="Q734" s="124">
        <f t="shared" si="76"/>
        <v>1050</v>
      </c>
      <c r="R734" s="161">
        <f t="shared" si="73"/>
        <v>0.91588785046728971</v>
      </c>
      <c r="S734" s="187">
        <f>(SUM(P733:P736)/(SUM(P733:Q736)))</f>
        <v>0.83266208251473484</v>
      </c>
      <c r="Y734" s="87"/>
      <c r="Z734" s="361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5"/>
        <v>173.33333333333331</v>
      </c>
      <c r="Q735" s="124">
        <f t="shared" si="76"/>
        <v>260</v>
      </c>
      <c r="R735" s="161">
        <f t="shared" si="73"/>
        <v>0.39999999999999997</v>
      </c>
      <c r="S735" s="188"/>
      <c r="Y735" s="87"/>
      <c r="Z735" s="361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5"/>
        <v>0</v>
      </c>
      <c r="Q736" s="124">
        <f t="shared" si="76"/>
        <v>933.33333333333337</v>
      </c>
      <c r="R736" s="161">
        <f t="shared" si="73"/>
        <v>0</v>
      </c>
      <c r="S736" s="188"/>
      <c r="Y736" s="87"/>
      <c r="Z736" s="361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3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1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3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1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5"/>
        <v>73160</v>
      </c>
      <c r="Q739" s="124">
        <f t="shared" si="76"/>
        <v>15733.333333333334</v>
      </c>
      <c r="R739" s="161">
        <f t="shared" si="73"/>
        <v>0.82300884955752218</v>
      </c>
      <c r="S739" s="188"/>
      <c r="T739" s="81"/>
      <c r="U739" s="81"/>
      <c r="V739" s="81"/>
      <c r="Y739" s="87"/>
      <c r="Z739" s="361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5"/>
        <v>1063.3333333333333</v>
      </c>
      <c r="Q740" s="124">
        <f t="shared" si="76"/>
        <v>11406.666666666668</v>
      </c>
      <c r="R740" s="161">
        <f t="shared" ref="R740:R803" si="77">P740/(P740+Q740)</f>
        <v>8.5271317829457349E-2</v>
      </c>
      <c r="S740" s="188"/>
      <c r="T740" s="81"/>
      <c r="U740" s="81"/>
      <c r="V740" s="81"/>
      <c r="Y740" s="87"/>
      <c r="Z740" s="361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7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1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5"/>
        <v>1540</v>
      </c>
      <c r="Q742" s="124">
        <f t="shared" si="76"/>
        <v>93.333333333333329</v>
      </c>
      <c r="R742" s="161">
        <f t="shared" si="77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1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5"/>
        <v>13906.666666666666</v>
      </c>
      <c r="Q743" s="124">
        <f t="shared" si="76"/>
        <v>653.33333333333337</v>
      </c>
      <c r="R743" s="161">
        <f t="shared" si="77"/>
        <v>0.95512820512820507</v>
      </c>
      <c r="S743" s="188"/>
      <c r="T743" s="81"/>
      <c r="U743" s="81"/>
      <c r="V743" s="81"/>
      <c r="Y743" s="87"/>
      <c r="Z743" s="361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5"/>
        <v>0</v>
      </c>
      <c r="Q744" s="124">
        <f t="shared" si="76"/>
        <v>2100</v>
      </c>
      <c r="R744" s="161">
        <f t="shared" si="77"/>
        <v>0</v>
      </c>
      <c r="S744" s="188"/>
      <c r="T744" s="81"/>
      <c r="U744" s="81"/>
      <c r="V744" s="81"/>
      <c r="Y744" s="87"/>
      <c r="Z744" s="361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5"/>
        <v>194.44444444444446</v>
      </c>
      <c r="Q745" s="124">
        <f t="shared" si="76"/>
        <v>166.66666666666666</v>
      </c>
      <c r="R745" s="161">
        <f t="shared" si="77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1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5"/>
        <v>6491.6666666666661</v>
      </c>
      <c r="Q746" s="124">
        <f t="shared" si="76"/>
        <v>316.66666666666663</v>
      </c>
      <c r="R746" s="161">
        <f t="shared" si="77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1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5"/>
        <v>1283.3333333333335</v>
      </c>
      <c r="Q747" s="124">
        <f t="shared" si="76"/>
        <v>137.5</v>
      </c>
      <c r="R747" s="161">
        <f t="shared" si="77"/>
        <v>0.90322580645161288</v>
      </c>
      <c r="S747" s="188"/>
      <c r="T747" s="81"/>
      <c r="U747" s="81"/>
      <c r="V747" s="81"/>
      <c r="Y747" s="87"/>
      <c r="Z747" s="361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5"/>
        <v>0</v>
      </c>
      <c r="Q748" s="124">
        <f t="shared" si="76"/>
        <v>2333.3333333333335</v>
      </c>
      <c r="R748" s="161">
        <f t="shared" si="77"/>
        <v>0</v>
      </c>
      <c r="S748" s="188"/>
      <c r="T748" s="81"/>
      <c r="U748" s="81"/>
      <c r="V748" s="81"/>
      <c r="Y748" s="87"/>
      <c r="Z748" s="361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7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1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5"/>
        <v>244.44444444444443</v>
      </c>
      <c r="Q750" s="124">
        <f t="shared" si="76"/>
        <v>152.77777777777777</v>
      </c>
      <c r="R750" s="161">
        <f t="shared" si="77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1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7"/>
        <v>0.51351351351351349</v>
      </c>
      <c r="S751" s="188"/>
      <c r="T751" s="81"/>
      <c r="U751" s="81"/>
      <c r="V751" s="81"/>
      <c r="Y751" s="87"/>
      <c r="Z751" s="361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5"/>
        <v>0</v>
      </c>
      <c r="Q752" s="124">
        <f t="shared" si="76"/>
        <v>519.44444444444446</v>
      </c>
      <c r="R752" s="161">
        <f t="shared" si="77"/>
        <v>0</v>
      </c>
      <c r="S752" s="188"/>
      <c r="T752" s="81"/>
      <c r="U752" s="81"/>
      <c r="V752" s="81"/>
      <c r="Y752" s="87"/>
      <c r="Z752" s="361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5"/>
        <v>1733.3333333333333</v>
      </c>
      <c r="Q753" s="124">
        <f t="shared" si="76"/>
        <v>0</v>
      </c>
      <c r="R753" s="161">
        <f t="shared" si="77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1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5"/>
        <v>5100</v>
      </c>
      <c r="Q754" s="124">
        <f t="shared" si="76"/>
        <v>1000</v>
      </c>
      <c r="R754" s="161">
        <f t="shared" si="77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1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5"/>
        <v>650</v>
      </c>
      <c r="Q755" s="124">
        <f t="shared" si="76"/>
        <v>1050</v>
      </c>
      <c r="R755" s="161">
        <f t="shared" si="77"/>
        <v>0.38235294117647056</v>
      </c>
      <c r="S755" s="188"/>
      <c r="T755" s="81"/>
      <c r="U755" s="81"/>
      <c r="V755" s="81"/>
      <c r="Y755" s="87"/>
      <c r="Z755" s="361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5"/>
        <v>0</v>
      </c>
      <c r="Q756" s="124">
        <f t="shared" si="76"/>
        <v>5993.3333333333339</v>
      </c>
      <c r="R756" s="161">
        <f t="shared" si="77"/>
        <v>0</v>
      </c>
      <c r="S756" s="188"/>
      <c r="T756" s="81"/>
      <c r="U756" s="81"/>
      <c r="V756" s="81"/>
      <c r="Y756" s="87"/>
      <c r="Z756" s="361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5"/>
        <v>1150</v>
      </c>
      <c r="Q757" s="124">
        <f t="shared" si="76"/>
        <v>0</v>
      </c>
      <c r="R757" s="161">
        <f t="shared" si="77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1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5"/>
        <v>833.33333333333337</v>
      </c>
      <c r="Q758" s="124">
        <f t="shared" si="76"/>
        <v>250</v>
      </c>
      <c r="R758" s="161">
        <f t="shared" si="77"/>
        <v>0.76923076923076916</v>
      </c>
      <c r="S758" s="187">
        <f>(SUM(P757:P760)/(SUM(P757:Q760)))</f>
        <v>0.7902227722772277</v>
      </c>
      <c r="T758" s="81"/>
      <c r="Y758" s="87"/>
      <c r="Z758" s="361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5"/>
        <v>145</v>
      </c>
      <c r="Q759" s="124">
        <f t="shared" si="76"/>
        <v>0</v>
      </c>
      <c r="R759" s="161">
        <f t="shared" si="77"/>
        <v>1</v>
      </c>
      <c r="S759" s="188"/>
      <c r="T759" s="81"/>
      <c r="Y759" s="87"/>
      <c r="Z759" s="361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5"/>
        <v>0</v>
      </c>
      <c r="Q760" s="124">
        <f t="shared" si="76"/>
        <v>315</v>
      </c>
      <c r="R760" s="161">
        <f t="shared" si="77"/>
        <v>0</v>
      </c>
      <c r="S760" s="188"/>
      <c r="T760" s="81"/>
      <c r="Y760" s="87"/>
      <c r="Z760" s="361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7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1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7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1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5"/>
        <v>0</v>
      </c>
      <c r="Q763" s="124">
        <f t="shared" si="76"/>
        <v>30.555555555555554</v>
      </c>
      <c r="R763" s="161">
        <f t="shared" si="77"/>
        <v>0</v>
      </c>
      <c r="S763" s="188"/>
      <c r="T763" s="81"/>
      <c r="W763" s="302" t="s">
        <v>359</v>
      </c>
      <c r="Y763" s="87"/>
      <c r="Z763" s="361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5"/>
        <v>0</v>
      </c>
      <c r="Q764" s="124">
        <f t="shared" si="76"/>
        <v>93.333333333333329</v>
      </c>
      <c r="R764" s="164">
        <f t="shared" si="77"/>
        <v>0</v>
      </c>
      <c r="S764" s="199"/>
      <c r="Y764" s="140"/>
      <c r="Z764" s="363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7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1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8">(AVERAGE(I766,K766,M766)/G766)*H766</f>
        <v>333.33333333333331</v>
      </c>
      <c r="Q766" s="120">
        <f t="shared" ref="Q766:Q772" si="79">(AVERAGE(J766,L766,N766)/G766)*H766</f>
        <v>0</v>
      </c>
      <c r="R766" s="106">
        <f t="shared" si="77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7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8"/>
        <v>1166.6666666666667</v>
      </c>
      <c r="Q767" s="120">
        <f t="shared" si="79"/>
        <v>388.88888888888891</v>
      </c>
      <c r="R767" s="106">
        <f t="shared" si="77"/>
        <v>0.75</v>
      </c>
      <c r="S767" s="179"/>
      <c r="T767" s="65"/>
      <c r="U767" s="65"/>
      <c r="V767" s="65"/>
      <c r="Y767" s="89"/>
      <c r="Z767" s="357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8"/>
        <v>80</v>
      </c>
      <c r="Q768" s="120">
        <f t="shared" si="79"/>
        <v>1013.3333333333333</v>
      </c>
      <c r="R768" s="106">
        <f t="shared" si="77"/>
        <v>7.3170731707317083E-2</v>
      </c>
      <c r="S768" s="182"/>
      <c r="T768" s="65"/>
      <c r="U768" s="65"/>
      <c r="V768" s="65"/>
      <c r="Y768" s="89"/>
      <c r="Z768" s="357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8"/>
        <v>93.333333333333329</v>
      </c>
      <c r="Q769" s="120">
        <f t="shared" si="79"/>
        <v>93.333333333333329</v>
      </c>
      <c r="R769" s="106">
        <f t="shared" si="77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1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8"/>
        <v>611.1111111111112</v>
      </c>
      <c r="Q770" s="120">
        <f t="shared" si="79"/>
        <v>1637.7777777777776</v>
      </c>
      <c r="R770" s="106">
        <f t="shared" si="77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7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8"/>
        <v>0</v>
      </c>
      <c r="Q771" s="120">
        <f t="shared" si="79"/>
        <v>25.555555555555554</v>
      </c>
      <c r="R771" s="106">
        <f t="shared" si="77"/>
        <v>0</v>
      </c>
      <c r="S771" s="182"/>
      <c r="T771" s="65"/>
      <c r="U771" s="65"/>
      <c r="V771" s="65"/>
      <c r="Y771" s="89"/>
      <c r="Z771" s="357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8"/>
        <v>0</v>
      </c>
      <c r="Q772" s="120">
        <f t="shared" si="79"/>
        <v>2606.666666666667</v>
      </c>
      <c r="R772" s="106">
        <f t="shared" si="77"/>
        <v>0</v>
      </c>
      <c r="S772" s="182"/>
      <c r="T772" s="65"/>
      <c r="U772" s="65"/>
      <c r="V772" s="65"/>
      <c r="Y772" s="89"/>
      <c r="Z772" s="357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7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1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0">(AVERAGE(I774,K774,M774)/G774)*H774</f>
        <v>55.55555555555555</v>
      </c>
      <c r="Q774" s="120">
        <f t="shared" ref="Q774:Q796" si="81">(AVERAGE(J774,L774,N774)/G774)*H774</f>
        <v>55.55555555555555</v>
      </c>
      <c r="R774" s="106">
        <f t="shared" si="77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7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0"/>
        <v>45600</v>
      </c>
      <c r="Q775" s="120">
        <f t="shared" si="81"/>
        <v>4350</v>
      </c>
      <c r="R775" s="106">
        <f t="shared" si="77"/>
        <v>0.91291291291291288</v>
      </c>
      <c r="S775" s="182"/>
      <c r="T775" s="65"/>
      <c r="U775" s="65"/>
      <c r="V775" s="65"/>
      <c r="Y775" s="89"/>
      <c r="Z775" s="357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0"/>
        <v>225</v>
      </c>
      <c r="Q776" s="120">
        <f t="shared" si="81"/>
        <v>18450</v>
      </c>
      <c r="R776" s="106">
        <f t="shared" si="77"/>
        <v>1.2048192771084338E-2</v>
      </c>
      <c r="S776" s="182"/>
      <c r="T776" s="65"/>
      <c r="U776" s="65"/>
      <c r="V776" s="65"/>
      <c r="Y776" s="89"/>
      <c r="Z776" s="357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7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1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0"/>
        <v>0</v>
      </c>
      <c r="Q778" s="120">
        <f t="shared" si="81"/>
        <v>27.777777777777775</v>
      </c>
      <c r="R778" s="106">
        <f t="shared" si="77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7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0"/>
        <v>0</v>
      </c>
      <c r="Q779" s="120">
        <f t="shared" si="81"/>
        <v>75</v>
      </c>
      <c r="R779" s="106">
        <f t="shared" si="77"/>
        <v>0</v>
      </c>
      <c r="S779" s="182"/>
      <c r="T779" s="65"/>
      <c r="U779" s="65"/>
      <c r="V779" s="65"/>
      <c r="Y779" s="89"/>
      <c r="Z779" s="357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7"/>
        <v>#DIV/0!</v>
      </c>
      <c r="S780" s="182"/>
      <c r="T780" s="65"/>
      <c r="U780" s="65"/>
      <c r="V780" s="65"/>
      <c r="Y780" s="89"/>
      <c r="Z780" s="357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0"/>
        <v>50</v>
      </c>
      <c r="Q781" s="120">
        <f t="shared" si="81"/>
        <v>0</v>
      </c>
      <c r="R781" s="106">
        <f t="shared" si="77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1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0"/>
        <v>2291.666666666667</v>
      </c>
      <c r="Q782" s="120">
        <f t="shared" si="81"/>
        <v>1466.6666666666665</v>
      </c>
      <c r="R782" s="106">
        <f t="shared" si="77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7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0"/>
        <v>487.49999999999994</v>
      </c>
      <c r="Q783" s="120">
        <f t="shared" si="81"/>
        <v>75</v>
      </c>
      <c r="R783" s="106">
        <f t="shared" si="77"/>
        <v>0.86666666666666659</v>
      </c>
      <c r="S783" s="182"/>
      <c r="T783" s="65"/>
      <c r="U783" s="65"/>
      <c r="V783" s="65"/>
      <c r="Y783" s="89"/>
      <c r="Z783" s="357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0"/>
        <v>0</v>
      </c>
      <c r="Q784" s="120">
        <f t="shared" si="81"/>
        <v>3866.6666666666665</v>
      </c>
      <c r="R784" s="106">
        <f t="shared" si="77"/>
        <v>0</v>
      </c>
      <c r="S784" s="182"/>
      <c r="T784" s="65"/>
      <c r="U784" s="65"/>
      <c r="V784" s="65"/>
      <c r="Y784" s="89"/>
      <c r="Z784" s="357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0"/>
        <v>220</v>
      </c>
      <c r="Q785" s="120">
        <f t="shared" si="81"/>
        <v>36.666666666666664</v>
      </c>
      <c r="R785" s="106">
        <f t="shared" si="77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1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0"/>
        <v>4200</v>
      </c>
      <c r="Q786" s="120">
        <f t="shared" si="81"/>
        <v>300</v>
      </c>
      <c r="R786" s="106">
        <f t="shared" si="77"/>
        <v>0.93333333333333335</v>
      </c>
      <c r="S786" s="181">
        <f>(SUM(P785:P788)/(SUM(P785:Q788)))</f>
        <v>0.51155761024182078</v>
      </c>
      <c r="T786" s="65"/>
      <c r="Y786" s="89"/>
      <c r="Z786" s="357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0"/>
        <v>375</v>
      </c>
      <c r="Q787" s="120">
        <f t="shared" si="81"/>
        <v>75</v>
      </c>
      <c r="R787" s="106">
        <f t="shared" si="77"/>
        <v>0.83333333333333337</v>
      </c>
      <c r="S787" s="182"/>
      <c r="T787" s="65"/>
      <c r="Y787" s="89"/>
      <c r="Z787" s="357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0"/>
        <v>0</v>
      </c>
      <c r="Q788" s="120">
        <f t="shared" si="81"/>
        <v>4166.666666666667</v>
      </c>
      <c r="R788" s="106">
        <f t="shared" si="77"/>
        <v>0</v>
      </c>
      <c r="S788" s="182"/>
      <c r="T788" s="65"/>
      <c r="Y788" s="89"/>
      <c r="Z788" s="357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0"/>
        <v>112.5</v>
      </c>
      <c r="Q789" s="120">
        <f t="shared" si="81"/>
        <v>37.5</v>
      </c>
      <c r="R789" s="106">
        <f t="shared" si="77"/>
        <v>0.75</v>
      </c>
      <c r="S789" s="180" t="str">
        <f>D789</f>
        <v>HL-6 Ambient</v>
      </c>
      <c r="T789" s="65"/>
      <c r="Y789" s="89" t="str">
        <f>D789</f>
        <v>HL-6 Ambient</v>
      </c>
      <c r="Z789" s="351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0"/>
        <v>500</v>
      </c>
      <c r="Q790" s="120">
        <f t="shared" si="81"/>
        <v>166.66666666666666</v>
      </c>
      <c r="R790" s="106">
        <f t="shared" si="77"/>
        <v>0.75</v>
      </c>
      <c r="S790" s="181">
        <f>(SUM(P789:P792)/(SUM(P789:Q792)))</f>
        <v>0.49440433212996393</v>
      </c>
      <c r="T790" s="65"/>
      <c r="Y790" s="89"/>
      <c r="Z790" s="357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0"/>
        <v>73.333333333333329</v>
      </c>
      <c r="Q791" s="120">
        <f t="shared" si="81"/>
        <v>48.888888888888886</v>
      </c>
      <c r="R791" s="106">
        <f t="shared" si="77"/>
        <v>0.6</v>
      </c>
      <c r="S791" s="179"/>
      <c r="T791" s="65"/>
      <c r="Y791" s="89"/>
      <c r="Z791" s="357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1"/>
        <v>525</v>
      </c>
      <c r="R792" s="106">
        <f t="shared" si="77"/>
        <v>0.125</v>
      </c>
      <c r="S792" s="182"/>
      <c r="T792" s="65"/>
      <c r="Y792" s="89"/>
      <c r="Z792" s="357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2">(AVERAGE(I793,K793,M793)/G793)*H793</f>
        <v>48.888888888888886</v>
      </c>
      <c r="Q793" s="120">
        <f t="shared" si="81"/>
        <v>0</v>
      </c>
      <c r="R793" s="106">
        <f t="shared" si="77"/>
        <v>1</v>
      </c>
      <c r="S793" s="183" t="str">
        <f>D793</f>
        <v>SN-6 Ambient</v>
      </c>
      <c r="T793" s="65"/>
      <c r="Y793" s="89" t="str">
        <f>D793</f>
        <v>SN-6 Ambient</v>
      </c>
      <c r="Z793" s="351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2"/>
        <v>160</v>
      </c>
      <c r="Q794" s="120">
        <f t="shared" si="81"/>
        <v>0</v>
      </c>
      <c r="R794" s="106">
        <f t="shared" si="77"/>
        <v>1</v>
      </c>
      <c r="S794" s="181">
        <f>(SUM(P793:P796)/(SUM(P793:Q796)))</f>
        <v>0.28658536585365851</v>
      </c>
      <c r="T794" s="65"/>
      <c r="Y794" s="89"/>
      <c r="Z794" s="357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2"/>
        <v>0</v>
      </c>
      <c r="Q795" s="120">
        <f t="shared" si="81"/>
        <v>0</v>
      </c>
      <c r="R795" s="106" t="e">
        <f t="shared" si="77"/>
        <v>#DIV/0!</v>
      </c>
      <c r="S795" s="182"/>
      <c r="T795" s="65"/>
      <c r="Y795" s="89"/>
      <c r="Z795" s="357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2"/>
        <v>0</v>
      </c>
      <c r="Q796" s="120">
        <f t="shared" si="81"/>
        <v>520</v>
      </c>
      <c r="R796" s="106">
        <f t="shared" si="77"/>
        <v>0</v>
      </c>
      <c r="S796" s="182"/>
      <c r="T796" s="65"/>
      <c r="Y796" s="89"/>
      <c r="Z796" s="357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7"/>
        <v>0.75</v>
      </c>
      <c r="S797" s="183" t="str">
        <f>D797</f>
        <v>K-10 Low</v>
      </c>
      <c r="Y797" s="89" t="str">
        <f>D797</f>
        <v>K-10 Low</v>
      </c>
      <c r="Z797" s="351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3">(AVERAGE(I798,K798,M798)/G798)*H798</f>
        <v>293.33333333333331</v>
      </c>
      <c r="Q798" s="120">
        <f t="shared" ref="Q798:Q809" si="84">(AVERAGE(J798,L798,N798)/G798)*H798</f>
        <v>26.666666666666664</v>
      </c>
      <c r="R798" s="106">
        <f t="shared" si="77"/>
        <v>0.91666666666666663</v>
      </c>
      <c r="S798" s="181">
        <f>(SUM(P797:P800)/(SUM(P797:Q800)))</f>
        <v>0.49444672974084741</v>
      </c>
      <c r="Y798" s="89"/>
      <c r="Z798" s="357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3"/>
        <v>0</v>
      </c>
      <c r="Q799" s="120">
        <f t="shared" si="84"/>
        <v>83.333333333333329</v>
      </c>
      <c r="R799" s="106">
        <f t="shared" si="77"/>
        <v>0</v>
      </c>
      <c r="S799" s="182"/>
      <c r="Y799" s="89"/>
      <c r="Z799" s="357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3"/>
        <v>83.333333333333329</v>
      </c>
      <c r="Q800" s="120">
        <f t="shared" si="84"/>
        <v>291.66666666666669</v>
      </c>
      <c r="R800" s="106">
        <f t="shared" si="77"/>
        <v>0.22222222222222221</v>
      </c>
      <c r="S800" s="182"/>
      <c r="Y800" s="89"/>
      <c r="Z800" s="357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7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1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7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7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3"/>
        <v>0</v>
      </c>
      <c r="Q803" s="120">
        <f t="shared" si="84"/>
        <v>0</v>
      </c>
      <c r="R803" s="106" t="e">
        <f t="shared" si="77"/>
        <v>#DIV/0!</v>
      </c>
      <c r="S803" s="182"/>
      <c r="T803" s="65"/>
      <c r="U803" s="65"/>
      <c r="V803" s="65"/>
      <c r="Y803" s="89"/>
      <c r="Z803" s="357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3"/>
        <v>0</v>
      </c>
      <c r="Q804" s="120">
        <f t="shared" si="84"/>
        <v>200</v>
      </c>
      <c r="R804" s="106">
        <f t="shared" ref="R804:R867" si="85">P804/(P804+Q804)</f>
        <v>0</v>
      </c>
      <c r="S804" s="182"/>
      <c r="T804" s="65"/>
      <c r="U804" s="65"/>
      <c r="V804" s="65"/>
      <c r="Y804" s="89"/>
      <c r="Z804" s="357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3"/>
        <v>25</v>
      </c>
      <c r="Q805" s="120">
        <f t="shared" si="84"/>
        <v>50</v>
      </c>
      <c r="R805" s="106">
        <f t="shared" si="85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1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4"/>
        <v>106.66666666666666</v>
      </c>
      <c r="R806" s="106">
        <f t="shared" si="85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7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6">(AVERAGE(I807,K807,M807)/G807)*H807</f>
        <v>0</v>
      </c>
      <c r="Q807" s="120">
        <f t="shared" si="84"/>
        <v>53.333333333333329</v>
      </c>
      <c r="R807" s="106">
        <f t="shared" si="85"/>
        <v>0</v>
      </c>
      <c r="S807" s="182"/>
      <c r="T807" s="65"/>
      <c r="U807" s="65"/>
      <c r="V807" s="65"/>
      <c r="Y807" s="89"/>
      <c r="Z807" s="357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5"/>
        <v>#DIV/0!</v>
      </c>
      <c r="S808" s="182"/>
      <c r="T808" s="65"/>
      <c r="U808" s="65"/>
      <c r="V808" s="65"/>
      <c r="Y808" s="89"/>
      <c r="Z808" s="357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7">(AVERAGE(I809,K809,M809)/G809)*H809</f>
        <v>75</v>
      </c>
      <c r="Q809" s="120">
        <f t="shared" si="84"/>
        <v>0</v>
      </c>
      <c r="R809" s="106">
        <f t="shared" si="85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1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8">(AVERAGE(I810,K810,M810)/G810)*H810</f>
        <v>3840</v>
      </c>
      <c r="Q810" s="120">
        <f t="shared" ref="Q810:Q813" si="89">(AVERAGE(J810,L810,N810)/G810)*H810</f>
        <v>0</v>
      </c>
      <c r="R810" s="106">
        <f t="shared" si="85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7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8"/>
        <v>10450</v>
      </c>
      <c r="Q811" s="120">
        <f t="shared" si="89"/>
        <v>791.66666666666674</v>
      </c>
      <c r="R811" s="106">
        <f t="shared" si="85"/>
        <v>0.92957746478873249</v>
      </c>
      <c r="S811" s="182"/>
      <c r="T811" s="65"/>
      <c r="U811" s="65"/>
      <c r="V811" s="65"/>
      <c r="Y811" s="89"/>
      <c r="Z811" s="357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8"/>
        <v>2166.666666666667</v>
      </c>
      <c r="Q812" s="120">
        <f t="shared" si="89"/>
        <v>10053.333333333332</v>
      </c>
      <c r="R812" s="106">
        <f t="shared" si="85"/>
        <v>0.17730496453900713</v>
      </c>
      <c r="S812" s="182"/>
      <c r="T812" s="65"/>
      <c r="U812" s="65"/>
      <c r="V812" s="65"/>
      <c r="Y812" s="89"/>
      <c r="Z812" s="357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8"/>
        <v>27.777777777777775</v>
      </c>
      <c r="Q813" s="120">
        <f t="shared" si="89"/>
        <v>55.55555555555555</v>
      </c>
      <c r="R813" s="106">
        <f t="shared" si="85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1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90">(AVERAGE(I814,K814,M814)/G814)*H814</f>
        <v>320</v>
      </c>
      <c r="Q814" s="120">
        <f t="shared" ref="Q814:Q821" si="91">(AVERAGE(J814,L814,N814)/G814)*H814</f>
        <v>453.33333333333337</v>
      </c>
      <c r="R814" s="106">
        <f t="shared" si="85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7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0"/>
        <v>53.333333333333329</v>
      </c>
      <c r="Q815" s="120">
        <f t="shared" si="91"/>
        <v>213.33333333333331</v>
      </c>
      <c r="R815" s="106">
        <f t="shared" si="85"/>
        <v>0.2</v>
      </c>
      <c r="S815" s="182"/>
      <c r="T815" s="65"/>
      <c r="U815" s="65"/>
      <c r="V815" s="65"/>
      <c r="Y815" s="89"/>
      <c r="Z815" s="357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0"/>
        <v>0</v>
      </c>
      <c r="Q816" s="120">
        <f t="shared" si="91"/>
        <v>3025</v>
      </c>
      <c r="R816" s="106">
        <f t="shared" si="85"/>
        <v>0</v>
      </c>
      <c r="S816" s="182"/>
      <c r="T816" s="65"/>
      <c r="U816" s="65"/>
      <c r="V816" s="65"/>
      <c r="Y816" s="89"/>
      <c r="Z816" s="357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0"/>
        <v>333.33333333333331</v>
      </c>
      <c r="Q817" s="120">
        <f t="shared" si="91"/>
        <v>27.777777777777775</v>
      </c>
      <c r="R817" s="106">
        <f t="shared" si="85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1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0"/>
        <v>8333.3333333333339</v>
      </c>
      <c r="Q818" s="120">
        <f t="shared" si="91"/>
        <v>0</v>
      </c>
      <c r="R818" s="106">
        <f t="shared" si="85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7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0"/>
        <v>1700</v>
      </c>
      <c r="Q819" s="120">
        <f t="shared" si="91"/>
        <v>750</v>
      </c>
      <c r="R819" s="106">
        <f t="shared" si="85"/>
        <v>0.69387755102040816</v>
      </c>
      <c r="S819" s="182"/>
      <c r="T819" s="65"/>
      <c r="U819" s="65"/>
      <c r="V819" s="65"/>
      <c r="Y819" s="89"/>
      <c r="Z819" s="357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0"/>
        <v>533.33333333333337</v>
      </c>
      <c r="Q820" s="120">
        <f t="shared" si="91"/>
        <v>1120</v>
      </c>
      <c r="R820" s="106">
        <f t="shared" si="85"/>
        <v>0.32258064516129031</v>
      </c>
      <c r="S820" s="182"/>
      <c r="T820" s="65"/>
      <c r="U820" s="65"/>
      <c r="V820" s="65"/>
      <c r="Y820" s="89"/>
      <c r="Z820" s="357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90"/>
        <v>111.1111111111111</v>
      </c>
      <c r="Q821" s="124">
        <f t="shared" si="91"/>
        <v>0</v>
      </c>
      <c r="R821" s="266">
        <f t="shared" si="85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2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92">(AVERAGE(I822,K822,M822)/G822)*H822</f>
        <v>379.16666666666669</v>
      </c>
      <c r="Q822" s="124">
        <f t="shared" ref="Q822:Q828" si="93">(AVERAGE(J822,L822,N822)/G822)*H822</f>
        <v>54.166666666666664</v>
      </c>
      <c r="R822" s="161">
        <f t="shared" si="85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1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92"/>
        <v>0</v>
      </c>
      <c r="Q823" s="124">
        <f t="shared" si="93"/>
        <v>33.333333333333329</v>
      </c>
      <c r="R823" s="162">
        <f t="shared" si="85"/>
        <v>0</v>
      </c>
      <c r="S823" s="187"/>
      <c r="T823" s="269"/>
      <c r="U823" s="269"/>
      <c r="V823" s="269"/>
      <c r="W823" s="302"/>
      <c r="Y823" s="158"/>
      <c r="Z823" s="362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92"/>
        <v>0</v>
      </c>
      <c r="Q824" s="124">
        <f t="shared" si="93"/>
        <v>583.33333333333337</v>
      </c>
      <c r="R824" s="161">
        <f t="shared" si="85"/>
        <v>0</v>
      </c>
      <c r="S824" s="188"/>
      <c r="T824" s="81"/>
      <c r="U824" s="81"/>
      <c r="V824" s="81"/>
      <c r="Y824" s="87"/>
      <c r="Z824" s="361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92"/>
        <v>0</v>
      </c>
      <c r="Q825" s="124">
        <f t="shared" si="93"/>
        <v>0</v>
      </c>
      <c r="R825" s="161" t="e">
        <f t="shared" si="85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2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92"/>
        <v>433.33333333333331</v>
      </c>
      <c r="Q826" s="124">
        <f t="shared" si="93"/>
        <v>108.33333333333333</v>
      </c>
      <c r="R826" s="161">
        <f t="shared" si="85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1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92"/>
        <v>288.88888888888886</v>
      </c>
      <c r="Q827" s="124">
        <f t="shared" si="93"/>
        <v>144.44444444444443</v>
      </c>
      <c r="R827" s="161">
        <f t="shared" si="85"/>
        <v>0.66666666666666674</v>
      </c>
      <c r="S827" s="188"/>
      <c r="T827" s="81"/>
      <c r="U827" s="81"/>
      <c r="V827" s="81"/>
      <c r="Y827" s="87"/>
      <c r="Z827" s="361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92"/>
        <v>0</v>
      </c>
      <c r="Q828" s="124">
        <f t="shared" si="93"/>
        <v>142.22222222222223</v>
      </c>
      <c r="R828" s="161">
        <f t="shared" si="85"/>
        <v>0</v>
      </c>
      <c r="S828" s="188"/>
      <c r="T828" s="81"/>
      <c r="U828" s="81"/>
      <c r="V828" s="81"/>
      <c r="Y828" s="87"/>
      <c r="Z828" s="361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2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4">(AVERAGE(I830,K830,M830)/G830)*H830</f>
        <v>36.666666666666664</v>
      </c>
      <c r="Q830" s="124">
        <f t="shared" ref="Q830:Q832" si="95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1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4"/>
        <v>0</v>
      </c>
      <c r="Q831" s="124">
        <f t="shared" si="95"/>
        <v>0</v>
      </c>
      <c r="R831" s="161" t="e">
        <f t="shared" si="85"/>
        <v>#DIV/0!</v>
      </c>
      <c r="S831" s="188"/>
      <c r="T831" s="81"/>
      <c r="U831" s="81"/>
      <c r="V831" s="81"/>
      <c r="Y831" s="87"/>
      <c r="Z831" s="361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4"/>
        <v>0</v>
      </c>
      <c r="Q832" s="124">
        <f t="shared" si="95"/>
        <v>102.22222222222221</v>
      </c>
      <c r="R832" s="161">
        <f t="shared" si="85"/>
        <v>0</v>
      </c>
      <c r="S832" s="188"/>
      <c r="T832" s="81"/>
      <c r="U832" s="81"/>
      <c r="V832" s="81"/>
      <c r="Y832" s="87"/>
      <c r="Z832" s="361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2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6">(AVERAGE(I834,K834,M834)/G834)*H834</f>
        <v>24140</v>
      </c>
      <c r="Q834" s="124">
        <f t="shared" ref="Q834:Q838" si="97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1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6"/>
        <v>12950</v>
      </c>
      <c r="Q835" s="124">
        <f t="shared" si="97"/>
        <v>8050</v>
      </c>
      <c r="R835" s="161">
        <f t="shared" si="85"/>
        <v>0.6166666666666667</v>
      </c>
      <c r="S835" s="188"/>
      <c r="T835" s="81"/>
      <c r="U835" s="81"/>
      <c r="V835" s="81"/>
      <c r="Y835" s="87"/>
      <c r="Z835" s="361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6"/>
        <v>53.333333333333329</v>
      </c>
      <c r="Q836" s="124">
        <f t="shared" si="97"/>
        <v>5226.6666666666661</v>
      </c>
      <c r="R836" s="161">
        <f t="shared" si="85"/>
        <v>1.0101010101010102E-2</v>
      </c>
      <c r="S836" s="188"/>
      <c r="T836" s="81"/>
      <c r="U836" s="81"/>
      <c r="V836" s="81"/>
      <c r="Y836" s="87"/>
      <c r="Z836" s="361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6"/>
        <v>161.11111111111111</v>
      </c>
      <c r="Q837" s="124">
        <f t="shared" si="97"/>
        <v>0</v>
      </c>
      <c r="R837" s="161">
        <f t="shared" si="85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2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6"/>
        <v>333.33333333333337</v>
      </c>
      <c r="Q838" s="124">
        <f t="shared" si="97"/>
        <v>33.333333333333329</v>
      </c>
      <c r="R838" s="161">
        <f t="shared" si="85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1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5"/>
        <v>0.96875</v>
      </c>
      <c r="S839" s="188"/>
      <c r="T839" s="81"/>
      <c r="U839" s="81"/>
      <c r="V839" s="81"/>
      <c r="Y839" s="87"/>
      <c r="Z839" s="361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8">(AVERAGE(I840,K840,M840)/G840)*H840</f>
        <v>124.44444444444444</v>
      </c>
      <c r="Q840" s="124">
        <f t="shared" ref="Q840:Q848" si="99">(AVERAGE(J840,L840,N840)/G840)*H840</f>
        <v>311.11111111111114</v>
      </c>
      <c r="R840" s="161">
        <f t="shared" si="85"/>
        <v>0.2857142857142857</v>
      </c>
      <c r="S840" s="188"/>
      <c r="T840" s="81"/>
      <c r="U840" s="81"/>
      <c r="V840" s="81"/>
      <c r="Y840" s="87"/>
      <c r="Z840" s="361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8"/>
        <v>100</v>
      </c>
      <c r="Q841" s="124">
        <f t="shared" si="99"/>
        <v>33.333333333333329</v>
      </c>
      <c r="R841" s="161">
        <f t="shared" si="85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2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8"/>
        <v>250</v>
      </c>
      <c r="Q842" s="124">
        <f t="shared" si="99"/>
        <v>0</v>
      </c>
      <c r="R842" s="161">
        <f t="shared" si="85"/>
        <v>1</v>
      </c>
      <c r="S842" s="187">
        <f>(SUM(P841:P844)/(SUM(P841:Q844)))</f>
        <v>0.74909616775126531</v>
      </c>
      <c r="T842" s="81"/>
      <c r="Y842" s="87"/>
      <c r="Z842" s="361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8"/>
        <v>0</v>
      </c>
      <c r="Q843" s="124">
        <f t="shared" si="99"/>
        <v>30.555555555555554</v>
      </c>
      <c r="R843" s="161">
        <f t="shared" si="85"/>
        <v>0</v>
      </c>
      <c r="S843" s="188"/>
      <c r="T843" s="81"/>
      <c r="Y843" s="87"/>
      <c r="Z843" s="361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8"/>
        <v>225.55555555555557</v>
      </c>
      <c r="Q844" s="124">
        <f t="shared" si="99"/>
        <v>128.88888888888889</v>
      </c>
      <c r="R844" s="161">
        <f t="shared" si="85"/>
        <v>0.63636363636363635</v>
      </c>
      <c r="S844" s="188"/>
      <c r="T844" s="81"/>
      <c r="Y844" s="87"/>
      <c r="Z844" s="361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8"/>
        <v>77.777777777777771</v>
      </c>
      <c r="Q845" s="124">
        <f t="shared" si="99"/>
        <v>38.888888888888886</v>
      </c>
      <c r="R845" s="161">
        <f t="shared" si="85"/>
        <v>0.66666666666666663</v>
      </c>
      <c r="S845" s="186" t="str">
        <f>D845</f>
        <v>HL-6 Low</v>
      </c>
      <c r="T845" s="81"/>
      <c r="Y845" s="87" t="str">
        <f>D845</f>
        <v>HL-6 Low</v>
      </c>
      <c r="Z845" s="352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8"/>
        <v>906.66666666666663</v>
      </c>
      <c r="Q846" s="124">
        <f t="shared" si="99"/>
        <v>151.11111111111111</v>
      </c>
      <c r="R846" s="161">
        <f t="shared" si="85"/>
        <v>0.8571428571428571</v>
      </c>
      <c r="S846" s="187">
        <f>(SUM(P845:P848)/(SUM(P845:Q848)))</f>
        <v>0.46898603799496452</v>
      </c>
      <c r="T846" s="81"/>
      <c r="Y846" s="87"/>
      <c r="Z846" s="361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8"/>
        <v>48.888888888888886</v>
      </c>
      <c r="Q847" s="124">
        <f t="shared" si="99"/>
        <v>48.888888888888886</v>
      </c>
      <c r="R847" s="161">
        <f t="shared" si="85"/>
        <v>0.5</v>
      </c>
      <c r="S847" s="185"/>
      <c r="T847" s="81"/>
      <c r="Y847" s="87"/>
      <c r="Z847" s="361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8"/>
        <v>105</v>
      </c>
      <c r="Q848" s="124">
        <f t="shared" si="99"/>
        <v>1050</v>
      </c>
      <c r="R848" s="161">
        <f t="shared" si="85"/>
        <v>9.0909090909090912E-2</v>
      </c>
      <c r="S848" s="188"/>
      <c r="T848" s="81"/>
      <c r="Y848" s="87"/>
      <c r="Z848" s="361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5"/>
        <v>1</v>
      </c>
      <c r="S849" s="189" t="str">
        <f>D849</f>
        <v>K-10 Low</v>
      </c>
      <c r="T849" s="81"/>
      <c r="Y849" s="87" t="str">
        <f>D849</f>
        <v>K-10 Low</v>
      </c>
      <c r="Z849" s="352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100">(AVERAGE(I850,K850,M850)/G850)*H850</f>
        <v>103.33333333333333</v>
      </c>
      <c r="Q850" s="124">
        <f t="shared" ref="Q850:Q854" si="101">(AVERAGE(J850,L850,N850)/G850)*H850</f>
        <v>0</v>
      </c>
      <c r="R850" s="161">
        <f t="shared" si="85"/>
        <v>1</v>
      </c>
      <c r="S850" s="187">
        <f>(SUM(P849:P852)/(SUM(P849:Q852)))</f>
        <v>0.631268436578171</v>
      </c>
      <c r="T850" s="81"/>
      <c r="Y850" s="87"/>
      <c r="Z850" s="361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100"/>
        <v>33.333333333333329</v>
      </c>
      <c r="Q851" s="124">
        <f t="shared" si="101"/>
        <v>0</v>
      </c>
      <c r="R851" s="161">
        <f t="shared" si="85"/>
        <v>1</v>
      </c>
      <c r="S851" s="188"/>
      <c r="T851" s="81"/>
      <c r="Y851" s="87"/>
      <c r="Z851" s="361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100"/>
        <v>0</v>
      </c>
      <c r="Q852" s="124">
        <f t="shared" si="101"/>
        <v>83.333333333333329</v>
      </c>
      <c r="R852" s="161">
        <f t="shared" si="85"/>
        <v>0</v>
      </c>
      <c r="S852" s="188"/>
      <c r="T852" s="81"/>
      <c r="Y852" s="87"/>
      <c r="Z852" s="361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100"/>
        <v>27.777777777777775</v>
      </c>
      <c r="Q853" s="124">
        <f t="shared" si="101"/>
        <v>0</v>
      </c>
      <c r="R853" s="161">
        <f t="shared" si="85"/>
        <v>1</v>
      </c>
      <c r="S853" s="189" t="str">
        <f>D853</f>
        <v>SN-6 Ambient</v>
      </c>
      <c r="Y853" s="87" t="str">
        <f>D853</f>
        <v>SN-6 Ambient</v>
      </c>
      <c r="Z853" s="352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100"/>
        <v>57.777777777777771</v>
      </c>
      <c r="Q854" s="124">
        <f t="shared" si="101"/>
        <v>0</v>
      </c>
      <c r="R854" s="161">
        <f t="shared" si="85"/>
        <v>1</v>
      </c>
      <c r="S854" s="187">
        <f>(SUM(P853:P856)/(SUM(P853:Q856)))</f>
        <v>0.71962616822429903</v>
      </c>
      <c r="Y854" s="87"/>
      <c r="Z854" s="361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5"/>
        <v>#DIV/0!</v>
      </c>
      <c r="S855" s="188"/>
      <c r="Y855" s="87"/>
      <c r="Z855" s="361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102">(AVERAGE(I856,K856,M856)/G856)*H856</f>
        <v>0</v>
      </c>
      <c r="Q856" s="124">
        <f t="shared" ref="Q856:Q860" si="103">(AVERAGE(J856,L856,N856)/G856)*H856</f>
        <v>33.333333333333329</v>
      </c>
      <c r="R856" s="161">
        <f t="shared" si="85"/>
        <v>0</v>
      </c>
      <c r="S856" s="188"/>
      <c r="Y856" s="87"/>
      <c r="Z856" s="361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102"/>
        <v>27.777777777777775</v>
      </c>
      <c r="Q857" s="124">
        <f t="shared" si="103"/>
        <v>0</v>
      </c>
      <c r="R857" s="161">
        <f t="shared" si="85"/>
        <v>1</v>
      </c>
      <c r="S857" s="189" t="str">
        <f>D857</f>
        <v>NF-10 Ambient</v>
      </c>
      <c r="T857" s="81"/>
      <c r="U857" s="81"/>
      <c r="V857" s="81"/>
      <c r="W857" s="80" t="s">
        <v>363</v>
      </c>
      <c r="Y857" s="87" t="str">
        <f>D857</f>
        <v>NF-10 Ambient</v>
      </c>
      <c r="Z857" s="352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102"/>
        <v>55.55555555555555</v>
      </c>
      <c r="Q858" s="124">
        <f t="shared" si="103"/>
        <v>0</v>
      </c>
      <c r="R858" s="161">
        <f t="shared" si="85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1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102"/>
        <v>30.555555555555554</v>
      </c>
      <c r="Q859" s="124">
        <f t="shared" si="103"/>
        <v>91.666666666666657</v>
      </c>
      <c r="R859" s="161">
        <f t="shared" si="85"/>
        <v>0.25</v>
      </c>
      <c r="S859" s="188"/>
      <c r="T859" s="81"/>
      <c r="U859" s="81"/>
      <c r="V859" s="81"/>
      <c r="Y859" s="87"/>
      <c r="Z859" s="361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102"/>
        <v>28.888888888888886</v>
      </c>
      <c r="Q860" s="124">
        <f t="shared" si="103"/>
        <v>231.11111111111109</v>
      </c>
      <c r="R860" s="161">
        <f t="shared" si="85"/>
        <v>0.1111111111111111</v>
      </c>
      <c r="S860" s="188"/>
      <c r="T860" s="81"/>
      <c r="U860" s="81"/>
      <c r="V860" s="81"/>
      <c r="Y860" s="87"/>
      <c r="Z860" s="361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5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2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4">(AVERAGE(I862,K862,M862)/G862)*H862</f>
        <v>27.777777777777775</v>
      </c>
      <c r="Q862" s="124">
        <f t="shared" ref="Q862" si="105">(AVERAGE(J862,L862,N862)/G862)*H862</f>
        <v>0</v>
      </c>
      <c r="R862" s="161">
        <f t="shared" si="85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1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5"/>
        <v>#DIV/0!</v>
      </c>
      <c r="S863" s="188"/>
      <c r="T863" s="81"/>
      <c r="U863" s="81"/>
      <c r="V863" s="81"/>
      <c r="Y863" s="87"/>
      <c r="Z863" s="361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6">(AVERAGE(I864,K864,M864)/G864)*H864</f>
        <v>0</v>
      </c>
      <c r="Q864" s="124">
        <f t="shared" ref="Q864:Q872" si="107">(AVERAGE(J864,L864,N864)/G864)*H864</f>
        <v>61.111111111111107</v>
      </c>
      <c r="R864" s="161">
        <f t="shared" si="85"/>
        <v>0</v>
      </c>
      <c r="S864" s="188"/>
      <c r="T864" s="81"/>
      <c r="U864" s="81"/>
      <c r="V864" s="81"/>
      <c r="Y864" s="87"/>
      <c r="Z864" s="361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6"/>
        <v>520</v>
      </c>
      <c r="Q865" s="124">
        <f t="shared" si="107"/>
        <v>0</v>
      </c>
      <c r="R865" s="161">
        <f t="shared" si="85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2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6"/>
        <v>4125.5555555555547</v>
      </c>
      <c r="Q866" s="124">
        <f t="shared" si="107"/>
        <v>496.11111111111114</v>
      </c>
      <c r="R866" s="161">
        <f t="shared" si="85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1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6"/>
        <v>425</v>
      </c>
      <c r="Q867" s="124">
        <f t="shared" si="107"/>
        <v>170</v>
      </c>
      <c r="R867" s="161">
        <f t="shared" si="85"/>
        <v>0.7142857142857143</v>
      </c>
      <c r="S867" s="188"/>
      <c r="T867" s="81"/>
      <c r="U867" s="81"/>
      <c r="V867" s="81"/>
      <c r="Y867" s="87"/>
      <c r="Z867" s="361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6"/>
        <v>0</v>
      </c>
      <c r="Q868" s="124">
        <f t="shared" si="107"/>
        <v>2932.2222222222222</v>
      </c>
      <c r="R868" s="161">
        <f t="shared" ref="R868:R912" si="108">P868/(P868+Q868)</f>
        <v>0</v>
      </c>
      <c r="S868" s="188"/>
      <c r="T868" s="81"/>
      <c r="U868" s="81"/>
      <c r="V868" s="81"/>
      <c r="Y868" s="87"/>
      <c r="Z868" s="361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6"/>
        <v>61.111111111111107</v>
      </c>
      <c r="Q869" s="124">
        <f t="shared" si="107"/>
        <v>0</v>
      </c>
      <c r="R869" s="161">
        <f t="shared" si="108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2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6"/>
        <v>1328.8888888888889</v>
      </c>
      <c r="Q870" s="124">
        <f t="shared" si="107"/>
        <v>260</v>
      </c>
      <c r="R870" s="161">
        <f t="shared" si="108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1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6"/>
        <v>1861.1111111111109</v>
      </c>
      <c r="Q871" s="124">
        <f t="shared" si="107"/>
        <v>888.8888888888888</v>
      </c>
      <c r="R871" s="161">
        <f t="shared" si="108"/>
        <v>0.6767676767676768</v>
      </c>
      <c r="S871" s="188"/>
      <c r="T871" s="81"/>
      <c r="U871" s="81"/>
      <c r="V871" s="81"/>
      <c r="Y871" s="87"/>
      <c r="Z871" s="361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6"/>
        <v>0</v>
      </c>
      <c r="Q872" s="124">
        <f t="shared" si="107"/>
        <v>3361.1111111111113</v>
      </c>
      <c r="R872" s="161">
        <f t="shared" si="108"/>
        <v>0</v>
      </c>
      <c r="S872" s="188"/>
      <c r="T872" s="81"/>
      <c r="U872" s="81"/>
      <c r="V872" s="81"/>
      <c r="Y872" s="87"/>
      <c r="Z872" s="361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8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2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9">(AVERAGE(I874,K874,M874)/G874)*H874</f>
        <v>194.44444444444446</v>
      </c>
      <c r="Q874" s="124">
        <f t="shared" ref="Q874:Q876" si="110">(AVERAGE(J874,L874,N874)/G874)*H874</f>
        <v>0</v>
      </c>
      <c r="R874" s="161">
        <f t="shared" si="108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1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9"/>
        <v>30.555555555555554</v>
      </c>
      <c r="Q875" s="124">
        <f t="shared" si="110"/>
        <v>61.111111111111107</v>
      </c>
      <c r="R875" s="161">
        <f t="shared" si="108"/>
        <v>0.33333333333333337</v>
      </c>
      <c r="S875" s="188"/>
      <c r="T875" s="81"/>
      <c r="U875" s="81"/>
      <c r="V875" s="81"/>
      <c r="Y875" s="87"/>
      <c r="Z875" s="361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9"/>
        <v>0</v>
      </c>
      <c r="Q876" s="124">
        <f t="shared" si="110"/>
        <v>342.22222222222217</v>
      </c>
      <c r="R876" s="161">
        <f t="shared" si="108"/>
        <v>0</v>
      </c>
      <c r="S876" s="188"/>
      <c r="T876" s="81"/>
      <c r="U876" s="81"/>
      <c r="V876" s="81"/>
      <c r="Y876" s="87"/>
      <c r="Z876" s="361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11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1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12">(AVERAGE(I878,K878,M878)/G878)*H878</f>
        <v>244.44444444444446</v>
      </c>
      <c r="Q878" s="120">
        <f t="shared" ref="Q878:Q884" si="113">(AVERAGE(J878,L878,N878)/G878)*H878</f>
        <v>146.66666666666666</v>
      </c>
      <c r="R878" s="106">
        <f t="shared" si="108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7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12"/>
        <v>66.666666666666657</v>
      </c>
      <c r="Q879" s="120">
        <f t="shared" si="113"/>
        <v>133.33333333333331</v>
      </c>
      <c r="R879" s="106">
        <f t="shared" si="108"/>
        <v>0.33333333333333331</v>
      </c>
      <c r="S879" s="179"/>
      <c r="T879" s="65"/>
      <c r="U879" s="65"/>
      <c r="V879" s="65"/>
      <c r="Y879" s="89"/>
      <c r="Z879" s="357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12"/>
        <v>0</v>
      </c>
      <c r="Q880" s="120">
        <f t="shared" si="113"/>
        <v>2541.6666666666665</v>
      </c>
      <c r="R880" s="106">
        <f t="shared" si="108"/>
        <v>0</v>
      </c>
      <c r="S880" s="182"/>
      <c r="T880" s="65"/>
      <c r="U880" s="65"/>
      <c r="V880" s="65"/>
      <c r="Y880" s="89"/>
      <c r="Z880" s="357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8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1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8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7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12"/>
        <v>0</v>
      </c>
      <c r="Q883" s="120">
        <f t="shared" si="113"/>
        <v>0</v>
      </c>
      <c r="R883" s="106" t="e">
        <f t="shared" si="108"/>
        <v>#DIV/0!</v>
      </c>
      <c r="S883" s="182"/>
      <c r="T883" s="65"/>
      <c r="U883" s="65"/>
      <c r="V883" s="65"/>
      <c r="Y883" s="89"/>
      <c r="Z883" s="357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12"/>
        <v>0</v>
      </c>
      <c r="Q884" s="120">
        <f t="shared" si="113"/>
        <v>140</v>
      </c>
      <c r="R884" s="106">
        <f t="shared" si="108"/>
        <v>0</v>
      </c>
      <c r="S884" s="182"/>
      <c r="T884" s="65"/>
      <c r="U884" s="65"/>
      <c r="V884" s="65"/>
      <c r="Y884" s="89"/>
      <c r="Z884" s="357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4">(AVERAGE(I885,K885,M885)/G885)*H885</f>
        <v>550</v>
      </c>
      <c r="Q885" s="120">
        <f t="shared" ref="Q885" si="115">(AVERAGE(J885,L885,N885)/G885)*H885</f>
        <v>50</v>
      </c>
      <c r="R885" s="106">
        <f t="shared" si="108"/>
        <v>0.91666666666666663</v>
      </c>
      <c r="S885" s="183" t="str">
        <f>D885</f>
        <v>HL-10 Low</v>
      </c>
      <c r="T885" s="65"/>
      <c r="U885" s="65"/>
      <c r="V885" s="65"/>
      <c r="W885" s="62" t="s">
        <v>364</v>
      </c>
      <c r="Y885" s="89" t="str">
        <f>D885</f>
        <v>HL-10 Low</v>
      </c>
      <c r="Z885" s="351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6">(AVERAGE(I886,K886,M886)/G886)*H886</f>
        <v>980</v>
      </c>
      <c r="Q886" s="120">
        <f t="shared" ref="Q886:Q889" si="117">(AVERAGE(J886,L886,N886)/G886)*H886</f>
        <v>420</v>
      </c>
      <c r="R886" s="106">
        <f t="shared" si="108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7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6"/>
        <v>145</v>
      </c>
      <c r="Q887" s="120">
        <f t="shared" si="117"/>
        <v>48.333333333333329</v>
      </c>
      <c r="R887" s="106">
        <f t="shared" si="108"/>
        <v>0.75000000000000011</v>
      </c>
      <c r="S887" s="182"/>
      <c r="T887" s="65"/>
      <c r="U887" s="65"/>
      <c r="V887" s="65"/>
      <c r="Y887" s="89"/>
      <c r="Z887" s="357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6"/>
        <v>0</v>
      </c>
      <c r="Q888" s="120">
        <f t="shared" si="117"/>
        <v>2706.666666666667</v>
      </c>
      <c r="R888" s="106">
        <f t="shared" si="108"/>
        <v>0</v>
      </c>
      <c r="S888" s="182"/>
      <c r="T888" s="65"/>
      <c r="U888" s="65"/>
      <c r="V888" s="65"/>
      <c r="Y888" s="89"/>
      <c r="Z888" s="357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6"/>
        <v>27.777777777777775</v>
      </c>
      <c r="Q889" s="120">
        <f t="shared" si="117"/>
        <v>0</v>
      </c>
      <c r="R889" s="106">
        <f t="shared" si="108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1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8">(AVERAGE(I890,K890,M890)/G890)*H890</f>
        <v>0</v>
      </c>
      <c r="Q890" s="120">
        <f t="shared" ref="Q890:Q896" si="119">(AVERAGE(J890,L890,N890)/G890)*H890</f>
        <v>0</v>
      </c>
      <c r="R890" s="106" t="e">
        <f t="shared" si="108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7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8"/>
        <v>#DIV/0!</v>
      </c>
      <c r="S891" s="182"/>
      <c r="T891" s="65"/>
      <c r="U891" s="65"/>
      <c r="V891" s="65"/>
      <c r="Y891" s="89"/>
      <c r="Z891" s="357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8"/>
        <v>0</v>
      </c>
      <c r="Q892" s="120">
        <f t="shared" si="119"/>
        <v>45.833333333333329</v>
      </c>
      <c r="R892" s="106">
        <f t="shared" si="108"/>
        <v>0</v>
      </c>
      <c r="S892" s="182"/>
      <c r="T892" s="65"/>
      <c r="U892" s="65"/>
      <c r="V892" s="65"/>
      <c r="Y892" s="89"/>
      <c r="Z892" s="357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8"/>
        <v>0</v>
      </c>
      <c r="Q893" s="120">
        <f t="shared" si="119"/>
        <v>0</v>
      </c>
      <c r="R893" s="106" t="e">
        <f t="shared" si="108"/>
        <v>#DIV/0!</v>
      </c>
      <c r="S893" s="182"/>
      <c r="T893" s="65"/>
      <c r="U893" s="65"/>
      <c r="V893" s="65"/>
      <c r="Y893" s="89" t="str">
        <f>D893</f>
        <v>K-6 Low</v>
      </c>
      <c r="Z893" s="351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8"/>
        <v>0</v>
      </c>
      <c r="Q894" s="120">
        <f t="shared" si="119"/>
        <v>60</v>
      </c>
      <c r="R894" s="106">
        <f t="shared" si="108"/>
        <v>0</v>
      </c>
      <c r="S894" s="182"/>
      <c r="T894" s="65"/>
      <c r="U894" s="65"/>
      <c r="V894" s="65"/>
      <c r="Y894" s="89"/>
      <c r="Z894" s="357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8"/>
        <v>0</v>
      </c>
      <c r="Q895" s="120">
        <f t="shared" si="119"/>
        <v>0</v>
      </c>
      <c r="R895" s="106" t="e">
        <f t="shared" si="108"/>
        <v>#DIV/0!</v>
      </c>
      <c r="S895" s="182"/>
      <c r="T895" s="65"/>
      <c r="U895" s="65"/>
      <c r="V895" s="65"/>
      <c r="Y895" s="89"/>
      <c r="Z895" s="357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8"/>
        <v>0</v>
      </c>
      <c r="Q896" s="120">
        <f t="shared" si="119"/>
        <v>48.888888888888886</v>
      </c>
      <c r="R896" s="106">
        <f t="shared" si="108"/>
        <v>0</v>
      </c>
      <c r="S896" s="182"/>
      <c r="T896" s="65"/>
      <c r="U896" s="65"/>
      <c r="V896" s="65"/>
      <c r="Y896" s="89"/>
      <c r="Z896" s="357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20">(AVERAGE(I897,K897,M897)/G897)*H897</f>
        <v>66.666666666666657</v>
      </c>
      <c r="Q897" s="120">
        <f t="shared" ref="Q897:Q912" si="121">(AVERAGE(J897,L897,N897)/G897)*H897</f>
        <v>0</v>
      </c>
      <c r="R897" s="106">
        <f t="shared" si="108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1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20"/>
        <v>133.33333333333331</v>
      </c>
      <c r="Q898" s="120">
        <f t="shared" si="121"/>
        <v>33.333333333333329</v>
      </c>
      <c r="R898" s="106">
        <f t="shared" si="108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7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20"/>
        <v>0</v>
      </c>
      <c r="Q899" s="120">
        <f t="shared" si="121"/>
        <v>0</v>
      </c>
      <c r="R899" s="106" t="e">
        <f t="shared" si="108"/>
        <v>#DIV/0!</v>
      </c>
      <c r="S899" s="182"/>
      <c r="T899" s="65"/>
      <c r="U899" s="65"/>
      <c r="V899" s="65"/>
      <c r="Y899" s="89"/>
      <c r="Z899" s="357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20"/>
        <v>0</v>
      </c>
      <c r="Q900" s="120">
        <f t="shared" si="121"/>
        <v>666.66666666666663</v>
      </c>
      <c r="R900" s="106">
        <f t="shared" si="108"/>
        <v>0</v>
      </c>
      <c r="S900" s="182"/>
      <c r="T900" s="65"/>
      <c r="U900" s="65"/>
      <c r="V900" s="65"/>
      <c r="Y900" s="89"/>
      <c r="Z900" s="357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20"/>
        <v>66.666666666666657</v>
      </c>
      <c r="Q901" s="120">
        <f t="shared" si="121"/>
        <v>0</v>
      </c>
      <c r="R901" s="106">
        <f t="shared" si="108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1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20"/>
        <v>26.666666666666664</v>
      </c>
      <c r="Q902" s="120">
        <f t="shared" si="121"/>
        <v>53.333333333333329</v>
      </c>
      <c r="R902" s="106">
        <f t="shared" si="108"/>
        <v>0.33333333333333331</v>
      </c>
      <c r="S902" s="181">
        <f>(SUM(P901:P904)/(SUM(P901:Q904)))</f>
        <v>0.32558139534883718</v>
      </c>
      <c r="T902" s="65"/>
      <c r="Y902" s="89"/>
      <c r="Z902" s="357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20"/>
        <v>0</v>
      </c>
      <c r="Q903" s="120">
        <f t="shared" si="121"/>
        <v>0</v>
      </c>
      <c r="R903" s="106" t="e">
        <f t="shared" si="108"/>
        <v>#DIV/0!</v>
      </c>
      <c r="S903" s="182"/>
      <c r="T903" s="65"/>
      <c r="Y903" s="89"/>
      <c r="Z903" s="357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20"/>
        <v>0</v>
      </c>
      <c r="Q904" s="120">
        <f t="shared" si="121"/>
        <v>140</v>
      </c>
      <c r="R904" s="106">
        <f t="shared" si="108"/>
        <v>0</v>
      </c>
      <c r="S904" s="182"/>
      <c r="T904" s="65"/>
      <c r="Y904" s="89"/>
      <c r="Z904" s="357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20"/>
        <v>166.66666666666666</v>
      </c>
      <c r="Q905" s="120">
        <f t="shared" si="121"/>
        <v>27.777777777777775</v>
      </c>
      <c r="R905" s="106">
        <f t="shared" si="108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1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20"/>
        <v>250</v>
      </c>
      <c r="Q906" s="120">
        <f t="shared" si="121"/>
        <v>0</v>
      </c>
      <c r="R906" s="106">
        <f t="shared" si="108"/>
        <v>1</v>
      </c>
      <c r="S906" s="181">
        <f>(SUM(P905:P908)/(SUM(P905:Q908)))</f>
        <v>0.55594405594405594</v>
      </c>
      <c r="T906" s="65"/>
      <c r="Y906" s="89"/>
      <c r="Z906" s="357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20"/>
        <v>25</v>
      </c>
      <c r="Q907" s="120">
        <f t="shared" si="121"/>
        <v>25</v>
      </c>
      <c r="R907" s="106">
        <f t="shared" si="108"/>
        <v>0.5</v>
      </c>
      <c r="S907" s="179"/>
      <c r="T907" s="65"/>
      <c r="Y907" s="89"/>
      <c r="Z907" s="357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21"/>
        <v>300</v>
      </c>
      <c r="R908" s="106">
        <f t="shared" si="108"/>
        <v>0</v>
      </c>
      <c r="S908" s="182"/>
      <c r="T908" s="65"/>
      <c r="Y908" s="89"/>
      <c r="Z908" s="357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22">(AVERAGE(I909,K909,M909)/G909)*H909</f>
        <v>7955</v>
      </c>
      <c r="Q909" s="120">
        <f t="shared" si="121"/>
        <v>0</v>
      </c>
      <c r="R909" s="106">
        <f t="shared" si="108"/>
        <v>1</v>
      </c>
      <c r="S909" s="183" t="str">
        <f>D909</f>
        <v>SN-10 Ambient</v>
      </c>
      <c r="T909" s="65"/>
      <c r="Y909" s="89" t="str">
        <f>D909</f>
        <v>SN-10 Ambient</v>
      </c>
      <c r="Z909" s="351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22"/>
        <v>6500</v>
      </c>
      <c r="Q910" s="120">
        <f t="shared" si="121"/>
        <v>1300</v>
      </c>
      <c r="R910" s="106">
        <f t="shared" si="108"/>
        <v>0.83333333333333337</v>
      </c>
      <c r="S910" s="181">
        <f>(SUM(P909:P912)/(SUM(P909:Q912)))</f>
        <v>0.55672006193056622</v>
      </c>
      <c r="T910" s="65"/>
      <c r="Y910" s="89"/>
      <c r="Z910" s="357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22"/>
        <v>1126.6666666666665</v>
      </c>
      <c r="Q911" s="120">
        <f t="shared" si="121"/>
        <v>1906.6666666666665</v>
      </c>
      <c r="R911" s="106">
        <f t="shared" si="108"/>
        <v>0.37142857142857144</v>
      </c>
      <c r="S911" s="182"/>
      <c r="T911" s="65"/>
      <c r="Y911" s="89"/>
      <c r="Z911" s="357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22"/>
        <v>0</v>
      </c>
      <c r="Q912" s="338">
        <f t="shared" si="121"/>
        <v>9200</v>
      </c>
      <c r="R912" s="339">
        <f t="shared" si="108"/>
        <v>0</v>
      </c>
      <c r="S912" s="340"/>
      <c r="T912" s="341"/>
      <c r="Y912" s="336"/>
      <c r="Z912" s="366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22"/>
        <v>0</v>
      </c>
      <c r="Q913" s="122">
        <f t="shared" ref="Q913:Q928" si="123">(AVERAGE(J913,L913,N913)/G913)*H913</f>
        <v>1166.6666666666667</v>
      </c>
      <c r="R913" s="160">
        <f t="shared" ref="R913:R928" si="124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2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22"/>
        <v>0</v>
      </c>
      <c r="Q914" s="124">
        <f t="shared" si="123"/>
        <v>2108.8888888888887</v>
      </c>
      <c r="R914" s="161">
        <f t="shared" si="124"/>
        <v>0</v>
      </c>
      <c r="S914" s="187">
        <f>(SUM(P913:P916)/(SUM(P913:Q916)))</f>
        <v>0</v>
      </c>
      <c r="T914" s="81"/>
      <c r="U914" s="81"/>
      <c r="V914" s="81"/>
      <c r="Y914" s="87"/>
      <c r="Z914" s="361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22"/>
        <v>0</v>
      </c>
      <c r="Q915" s="124">
        <f t="shared" si="123"/>
        <v>497.77777777777777</v>
      </c>
      <c r="R915" s="161">
        <f t="shared" si="124"/>
        <v>0</v>
      </c>
      <c r="S915" s="188"/>
      <c r="T915" s="81"/>
      <c r="U915" s="81"/>
      <c r="V915" s="81"/>
      <c r="Y915" s="87"/>
      <c r="Z915" s="361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22"/>
        <v>0</v>
      </c>
      <c r="Q916" s="124">
        <f t="shared" si="123"/>
        <v>8416.6666666666661</v>
      </c>
      <c r="R916" s="161">
        <f t="shared" si="124"/>
        <v>0</v>
      </c>
      <c r="S916" s="188"/>
      <c r="T916" s="81"/>
      <c r="U916" s="81"/>
      <c r="V916" s="81"/>
      <c r="Y916" s="87"/>
      <c r="Z916" s="361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22"/>
        <v>0</v>
      </c>
      <c r="Q917" s="124">
        <f t="shared" si="123"/>
        <v>26.666666666666664</v>
      </c>
      <c r="R917" s="161">
        <f t="shared" si="124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2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22"/>
        <v>0</v>
      </c>
      <c r="Q918" s="124">
        <f t="shared" si="123"/>
        <v>33.333333333333329</v>
      </c>
      <c r="R918" s="161">
        <f t="shared" si="124"/>
        <v>0</v>
      </c>
      <c r="S918" s="187">
        <f>(SUM(P917:P920)/(SUM(P917:Q920)))</f>
        <v>0</v>
      </c>
      <c r="T918" s="81"/>
      <c r="W918" s="80" t="s">
        <v>365</v>
      </c>
      <c r="Y918" s="87"/>
      <c r="Z918" s="361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22"/>
        <v>0</v>
      </c>
      <c r="Q919" s="124">
        <f t="shared" si="123"/>
        <v>22.222222222222221</v>
      </c>
      <c r="R919" s="161">
        <f t="shared" si="124"/>
        <v>0</v>
      </c>
      <c r="S919" s="188"/>
      <c r="T919" s="81"/>
      <c r="Y919" s="87"/>
      <c r="Z919" s="361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22"/>
        <v>0</v>
      </c>
      <c r="Q920" s="124">
        <f t="shared" si="123"/>
        <v>100</v>
      </c>
      <c r="R920" s="161">
        <f t="shared" si="124"/>
        <v>0</v>
      </c>
      <c r="S920" s="188"/>
      <c r="T920" s="81"/>
      <c r="Y920" s="87"/>
      <c r="Z920" s="361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22"/>
        <v>125</v>
      </c>
      <c r="Q921" s="124">
        <f t="shared" si="123"/>
        <v>100</v>
      </c>
      <c r="R921" s="161">
        <f t="shared" si="124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2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22"/>
        <v>166.66666666666666</v>
      </c>
      <c r="Q922" s="124">
        <f t="shared" si="123"/>
        <v>416.66666666666669</v>
      </c>
      <c r="R922" s="161">
        <f t="shared" si="124"/>
        <v>0.2857142857142857</v>
      </c>
      <c r="S922" s="187">
        <f>(SUM(P921:P924)/(SUM(P921:Q924)))</f>
        <v>0.17519379844961239</v>
      </c>
      <c r="T922" s="81"/>
      <c r="Y922" s="87"/>
      <c r="Z922" s="361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22"/>
        <v>22.222222222222221</v>
      </c>
      <c r="Q923" s="124">
        <f t="shared" si="123"/>
        <v>44.444444444444443</v>
      </c>
      <c r="R923" s="161">
        <f t="shared" si="124"/>
        <v>0.33333333333333337</v>
      </c>
      <c r="S923" s="185"/>
      <c r="T923" s="81"/>
      <c r="Y923" s="87"/>
      <c r="Z923" s="361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3"/>
        <v>916.66666666666663</v>
      </c>
      <c r="R924" s="161">
        <f t="shared" si="124"/>
        <v>0</v>
      </c>
      <c r="S924" s="188"/>
      <c r="T924" s="81"/>
      <c r="Y924" s="87"/>
      <c r="Z924" s="361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5">(AVERAGE(I925,K925,M925)/G925)*H925</f>
        <v>27.777777777777775</v>
      </c>
      <c r="Q925" s="124">
        <f t="shared" si="123"/>
        <v>55.55555555555555</v>
      </c>
      <c r="R925" s="161">
        <f t="shared" si="124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2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5"/>
        <v>83.333333333333329</v>
      </c>
      <c r="Q926" s="124">
        <f t="shared" si="123"/>
        <v>111.1111111111111</v>
      </c>
      <c r="R926" s="161">
        <f t="shared" si="124"/>
        <v>0.4285714285714286</v>
      </c>
      <c r="S926" s="187">
        <f>(SUM(P925:P928)/(SUM(P925:Q928)))</f>
        <v>0.198019801980198</v>
      </c>
      <c r="T926" s="81"/>
      <c r="Y926" s="87"/>
      <c r="Z926" s="361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5"/>
        <v>0</v>
      </c>
      <c r="Q927" s="124">
        <f t="shared" si="123"/>
        <v>0</v>
      </c>
      <c r="R927" s="161" t="e">
        <f t="shared" si="124"/>
        <v>#DIV/0!</v>
      </c>
      <c r="S927" s="188"/>
      <c r="T927" s="81"/>
      <c r="Y927" s="87"/>
      <c r="Z927" s="361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5"/>
        <v>0</v>
      </c>
      <c r="Q928" s="141">
        <f t="shared" si="123"/>
        <v>283.33333333333337</v>
      </c>
      <c r="R928" s="164">
        <f t="shared" si="124"/>
        <v>0</v>
      </c>
      <c r="S928" s="199"/>
      <c r="T928" s="345"/>
      <c r="Y928" s="140"/>
      <c r="Z928" s="363"/>
      <c r="AA928" s="141"/>
      <c r="AB928" s="141"/>
    </row>
    <row r="929" spans="29:29">
      <c r="AC929" s="368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52"/>
  <sheetViews>
    <sheetView showRuler="0" topLeftCell="A66" workbookViewId="0">
      <selection activeCell="J152" sqref="J152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371</v>
      </c>
      <c r="O1" s="32" t="s">
        <v>373</v>
      </c>
      <c r="P1" s="32" t="s">
        <v>372</v>
      </c>
      <c r="Q1" s="32" t="s">
        <v>374</v>
      </c>
      <c r="R1" s="32" t="s">
        <v>350</v>
      </c>
      <c r="S1" s="32" t="s">
        <v>353</v>
      </c>
      <c r="T1" s="32" t="s">
        <v>354</v>
      </c>
      <c r="U1" s="32" t="s">
        <v>361</v>
      </c>
      <c r="V1" s="32" t="s">
        <v>362</v>
      </c>
      <c r="W1" s="32" t="s">
        <v>352</v>
      </c>
      <c r="X1" s="32" t="s">
        <v>351</v>
      </c>
      <c r="AC1" t="s">
        <v>388</v>
      </c>
      <c r="AD1" t="s">
        <v>302</v>
      </c>
      <c r="AE1" s="32" t="s">
        <v>362</v>
      </c>
      <c r="AF1" s="32" t="s">
        <v>352</v>
      </c>
      <c r="AG1" s="32" t="s">
        <v>351</v>
      </c>
      <c r="AH1" s="222" t="s">
        <v>374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>Q72+P2</f>
        <v>3697.8888888888887</v>
      </c>
      <c r="S2">
        <v>47</v>
      </c>
      <c r="T2">
        <v>12</v>
      </c>
      <c r="U2">
        <v>626</v>
      </c>
      <c r="V2" s="314">
        <f t="shared" ref="V2:V17" si="2">R2/Q2</f>
        <v>1.3473145403176214E-2</v>
      </c>
      <c r="W2" s="327">
        <f t="shared" ref="W2:W17" si="3">(U2+(S2-T2))/R2</f>
        <v>0.17875063850244885</v>
      </c>
      <c r="X2" s="309">
        <f t="shared" ref="X2:X17" si="4">(U2+(S2-T2))/Q2</f>
        <v>2.4083333434540819E-3</v>
      </c>
      <c r="AC2" s="424" t="s">
        <v>384</v>
      </c>
      <c r="AD2" s="203" t="s">
        <v>379</v>
      </c>
      <c r="AE2" s="375">
        <v>1.3473145403176214E-2</v>
      </c>
      <c r="AF2" s="375">
        <v>0.17875063850244885</v>
      </c>
      <c r="AG2" s="376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ref="R3:R17" si="5">Q73+P3</f>
        <v>2977.333333333333</v>
      </c>
      <c r="S3">
        <v>4</v>
      </c>
      <c r="T3">
        <v>2</v>
      </c>
      <c r="U3">
        <v>75</v>
      </c>
      <c r="V3" s="315">
        <f t="shared" si="2"/>
        <v>1.411682892906815E-2</v>
      </c>
      <c r="W3" s="328">
        <f t="shared" si="3"/>
        <v>2.5862068965517244E-2</v>
      </c>
      <c r="X3" s="310">
        <f t="shared" si="4"/>
        <v>3.650904033379694E-4</v>
      </c>
      <c r="AC3" s="424"/>
      <c r="AD3" s="203" t="s">
        <v>380</v>
      </c>
      <c r="AE3" s="375">
        <v>1.411682892906815E-2</v>
      </c>
      <c r="AF3" s="375">
        <v>2.5862068965517244E-2</v>
      </c>
      <c r="AG3" s="376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5"/>
        <v>11119.444444444443</v>
      </c>
      <c r="S4">
        <v>19</v>
      </c>
      <c r="T4">
        <v>14</v>
      </c>
      <c r="U4">
        <v>1503</v>
      </c>
      <c r="V4" s="316">
        <f t="shared" si="2"/>
        <v>8.487801568218345E-2</v>
      </c>
      <c r="W4" s="329">
        <f t="shared" si="3"/>
        <v>0.13561828628528605</v>
      </c>
      <c r="X4" s="311">
        <f t="shared" si="4"/>
        <v>1.1511011030113354E-2</v>
      </c>
      <c r="AC4" s="424"/>
      <c r="AD4" s="378" t="s">
        <v>381</v>
      </c>
      <c r="AE4" s="375">
        <v>8.487801568218345E-2</v>
      </c>
      <c r="AF4" s="375">
        <v>0.13561828628528605</v>
      </c>
      <c r="AG4" s="376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1483708.888888889</v>
      </c>
      <c r="L5" s="118">
        <f>D8+D9</f>
        <v>9</v>
      </c>
      <c r="M5" s="17">
        <f>SUM(L34:L35)</f>
        <v>391715.55555555556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390135.55555555556</v>
      </c>
      <c r="R5" s="53">
        <f t="shared" si="5"/>
        <v>11779.999999999998</v>
      </c>
      <c r="S5">
        <v>22</v>
      </c>
      <c r="T5">
        <v>8</v>
      </c>
      <c r="U5">
        <v>670</v>
      </c>
      <c r="V5" s="317">
        <f t="shared" si="2"/>
        <v>3.0194633204413276E-2</v>
      </c>
      <c r="W5" s="330">
        <f t="shared" si="3"/>
        <v>5.8064516129032268E-2</v>
      </c>
      <c r="X5" s="313">
        <f t="shared" si="4"/>
        <v>1.7532367667078678E-3</v>
      </c>
      <c r="AC5" s="424"/>
      <c r="AD5" s="378" t="s">
        <v>382</v>
      </c>
      <c r="AE5" s="375">
        <v>3.1886481479253631E-2</v>
      </c>
      <c r="AF5" s="375">
        <v>5.8064516129032268E-2</v>
      </c>
      <c r="AG5" s="376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5"/>
        <v>29595.333333333332</v>
      </c>
      <c r="S6">
        <v>3</v>
      </c>
      <c r="T6">
        <v>1</v>
      </c>
      <c r="U6">
        <v>52</v>
      </c>
      <c r="V6" s="314">
        <f t="shared" si="2"/>
        <v>4.1748019438460147E-2</v>
      </c>
      <c r="W6" s="327">
        <f t="shared" si="3"/>
        <v>1.8246119883765458E-3</v>
      </c>
      <c r="X6" s="309">
        <f t="shared" si="4"/>
        <v>7.6173936758391469E-5</v>
      </c>
      <c r="AC6" s="425" t="s">
        <v>383</v>
      </c>
      <c r="AD6" s="203" t="s">
        <v>379</v>
      </c>
      <c r="AE6" s="375">
        <v>4.1748019438460147E-2</v>
      </c>
      <c r="AF6" s="375">
        <v>1.8246119883765458E-3</v>
      </c>
      <c r="AG6" s="376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5"/>
        <v>4756.9444444444453</v>
      </c>
      <c r="S7">
        <v>1</v>
      </c>
      <c r="T7">
        <v>0</v>
      </c>
      <c r="U7">
        <v>34</v>
      </c>
      <c r="V7" s="315">
        <f t="shared" si="2"/>
        <v>7.3576704304999831E-3</v>
      </c>
      <c r="W7" s="328">
        <f t="shared" si="3"/>
        <v>7.3576642335766414E-3</v>
      </c>
      <c r="X7" s="310">
        <f t="shared" si="4"/>
        <v>5.4135268568934178E-5</v>
      </c>
      <c r="AC7" s="425"/>
      <c r="AD7" s="203" t="s">
        <v>380</v>
      </c>
      <c r="AE7" s="375">
        <v>7.3576704304999831E-3</v>
      </c>
      <c r="AF7" s="375">
        <v>7.3576642335766414E-3</v>
      </c>
      <c r="AG7" s="376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591372.22222222225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42240.873015873018</v>
      </c>
      <c r="I8" s="17">
        <f>SUMIF(Collection!B:B, 'Total Larvae to Date'!A8, Collection!O:O)</f>
        <v>218462.22222222222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5"/>
        <v>11930.666666666666</v>
      </c>
      <c r="S8">
        <v>5</v>
      </c>
      <c r="T8">
        <v>1</v>
      </c>
      <c r="U8">
        <v>124</v>
      </c>
      <c r="V8" s="316">
        <f t="shared" si="2"/>
        <v>2.7411813793276688E-2</v>
      </c>
      <c r="W8" s="329">
        <f t="shared" si="3"/>
        <v>1.0728654447921324E-2</v>
      </c>
      <c r="X8" s="311">
        <f t="shared" si="4"/>
        <v>2.9409187797882903E-4</v>
      </c>
      <c r="AC8" s="425"/>
      <c r="AD8" s="378" t="s">
        <v>381</v>
      </c>
      <c r="AE8" s="375">
        <v>2.7411813793276688E-2</v>
      </c>
      <c r="AF8" s="375">
        <v>1.0728654447921324E-2</v>
      </c>
      <c r="AG8" s="376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5"/>
        <v>6029.4444444444443</v>
      </c>
      <c r="S9">
        <v>23</v>
      </c>
      <c r="T9">
        <v>4</v>
      </c>
      <c r="U9">
        <v>192</v>
      </c>
      <c r="V9" s="317">
        <f t="shared" si="2"/>
        <v>1.1689765073743644E-2</v>
      </c>
      <c r="W9" s="330">
        <f t="shared" si="3"/>
        <v>3.4994932276789827E-2</v>
      </c>
      <c r="X9" s="313">
        <f t="shared" si="4"/>
        <v>4.0908253708724188E-4</v>
      </c>
      <c r="AC9" s="425"/>
      <c r="AD9" s="378" t="s">
        <v>382</v>
      </c>
      <c r="AE9" s="377">
        <v>1.1689765073743644E-2</v>
      </c>
      <c r="AF9" s="375">
        <v>3.4994932276789799E-2</v>
      </c>
      <c r="AG9" s="376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5"/>
        <v>13916.666666666668</v>
      </c>
      <c r="S10">
        <v>42</v>
      </c>
      <c r="T10">
        <v>0</v>
      </c>
      <c r="U10">
        <v>1311</v>
      </c>
      <c r="V10" s="318">
        <f t="shared" si="2"/>
        <v>5.1568145090733181E-2</v>
      </c>
      <c r="W10" s="327">
        <f t="shared" si="3"/>
        <v>9.7221556886227536E-2</v>
      </c>
      <c r="X10" s="323">
        <f t="shared" si="4"/>
        <v>5.0135353514559507E-3</v>
      </c>
      <c r="AC10" s="424" t="s">
        <v>385</v>
      </c>
      <c r="AD10" s="203" t="s">
        <v>379</v>
      </c>
      <c r="AE10" s="375">
        <v>5.1568145090733181E-2</v>
      </c>
      <c r="AF10" s="375">
        <v>9.7221556886227536E-2</v>
      </c>
      <c r="AG10" s="375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5"/>
        <v>19857.5</v>
      </c>
      <c r="S11">
        <v>92</v>
      </c>
      <c r="T11">
        <v>0</v>
      </c>
      <c r="U11">
        <v>1091</v>
      </c>
      <c r="V11" s="319">
        <f t="shared" si="2"/>
        <v>6.6177328245546799E-2</v>
      </c>
      <c r="W11" s="328">
        <f t="shared" si="3"/>
        <v>5.9574468085106386E-2</v>
      </c>
      <c r="X11" s="324">
        <f t="shared" si="4"/>
        <v>3.942479129521937E-3</v>
      </c>
      <c r="AC11" s="424"/>
      <c r="AD11" s="203" t="s">
        <v>380</v>
      </c>
      <c r="AE11" s="375">
        <v>6.6177328245546799E-2</v>
      </c>
      <c r="AF11" s="375">
        <v>5.9574468085106386E-2</v>
      </c>
      <c r="AG11" s="375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5"/>
        <v>2495.833333333333</v>
      </c>
      <c r="S12">
        <v>160</v>
      </c>
      <c r="T12">
        <v>0</v>
      </c>
      <c r="U12">
        <v>501</v>
      </c>
      <c r="V12" s="320">
        <f t="shared" si="2"/>
        <v>5.1009725740830389E-2</v>
      </c>
      <c r="W12" s="329">
        <f t="shared" si="3"/>
        <v>0.26484140233722875</v>
      </c>
      <c r="X12" s="325">
        <f t="shared" si="4"/>
        <v>1.3509487298038953E-2</v>
      </c>
      <c r="AC12" s="424"/>
      <c r="AD12" s="378" t="s">
        <v>381</v>
      </c>
      <c r="AE12" s="375">
        <v>5.1009725740830389E-2</v>
      </c>
      <c r="AF12" s="375">
        <v>0.26484140233722875</v>
      </c>
      <c r="AG12" s="375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5"/>
        <v>10686.111111111111</v>
      </c>
      <c r="S13">
        <v>162</v>
      </c>
      <c r="T13">
        <v>0</v>
      </c>
      <c r="U13">
        <v>834</v>
      </c>
      <c r="V13" s="321">
        <f t="shared" si="2"/>
        <v>4.6928483772040043E-2</v>
      </c>
      <c r="W13" s="330">
        <f t="shared" si="3"/>
        <v>9.3205094879126593E-2</v>
      </c>
      <c r="X13" s="326">
        <f t="shared" si="4"/>
        <v>4.3739737825065446E-3</v>
      </c>
      <c r="AC13" s="424"/>
      <c r="AD13" s="378" t="s">
        <v>382</v>
      </c>
      <c r="AE13" s="375">
        <v>4.6928483772040043E-2</v>
      </c>
      <c r="AF13" s="375">
        <v>9.3205094879126593E-2</v>
      </c>
      <c r="AG13" s="375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5"/>
        <v>13931.611111111111</v>
      </c>
      <c r="S14">
        <v>13</v>
      </c>
      <c r="T14">
        <v>0</v>
      </c>
      <c r="U14">
        <v>246</v>
      </c>
      <c r="V14" s="322">
        <f t="shared" si="2"/>
        <v>4.4306455531261724E-2</v>
      </c>
      <c r="W14" s="331">
        <f t="shared" si="3"/>
        <v>1.8590814654123915E-2</v>
      </c>
      <c r="X14" s="312">
        <f t="shared" si="4"/>
        <v>8.2369310276287006E-4</v>
      </c>
      <c r="AC14" s="425" t="s">
        <v>386</v>
      </c>
      <c r="AD14" s="203" t="s">
        <v>379</v>
      </c>
      <c r="AE14" s="375">
        <v>4.4306455531261724E-2</v>
      </c>
      <c r="AF14" s="375">
        <v>1.8590814654123915E-2</v>
      </c>
      <c r="AG14" s="376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5"/>
        <v>2105.5555555555552</v>
      </c>
      <c r="S15">
        <v>9</v>
      </c>
      <c r="T15">
        <v>0</v>
      </c>
      <c r="U15">
        <v>113</v>
      </c>
      <c r="V15" s="315">
        <f t="shared" si="2"/>
        <v>9.5064664037965655E-3</v>
      </c>
      <c r="W15" s="328">
        <f t="shared" si="3"/>
        <v>5.7941952506596318E-2</v>
      </c>
      <c r="X15" s="310">
        <f t="shared" si="4"/>
        <v>5.5082322487433409E-4</v>
      </c>
      <c r="AC15" s="425"/>
      <c r="AD15" s="203" t="s">
        <v>380</v>
      </c>
      <c r="AE15" s="375">
        <v>9.5064664037965655E-3</v>
      </c>
      <c r="AF15" s="375">
        <v>5.7941952506596318E-2</v>
      </c>
      <c r="AG15" s="376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5"/>
        <v>22186.111111111113</v>
      </c>
      <c r="S16">
        <v>16</v>
      </c>
      <c r="T16">
        <v>0</v>
      </c>
      <c r="U16">
        <v>356</v>
      </c>
      <c r="V16" s="316">
        <f t="shared" si="2"/>
        <v>6.6589519424930702E-2</v>
      </c>
      <c r="W16" s="329">
        <f t="shared" si="3"/>
        <v>1.6767246776011015E-2</v>
      </c>
      <c r="X16" s="311">
        <f t="shared" si="4"/>
        <v>1.1165229048937923E-3</v>
      </c>
      <c r="AC16" s="425"/>
      <c r="AD16" s="378" t="s">
        <v>381</v>
      </c>
      <c r="AE16" s="375">
        <v>6.6589519424930702E-2</v>
      </c>
      <c r="AF16" s="375">
        <v>1.6767246776011015E-2</v>
      </c>
      <c r="AG16" s="376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5"/>
        <v>9734.9444444444434</v>
      </c>
      <c r="S17">
        <v>7</v>
      </c>
      <c r="T17">
        <v>0</v>
      </c>
      <c r="U17">
        <v>334</v>
      </c>
      <c r="V17" s="317">
        <f t="shared" si="2"/>
        <v>5.65992454682877E-2</v>
      </c>
      <c r="W17" s="330">
        <f t="shared" si="3"/>
        <v>3.5028448487407909E-2</v>
      </c>
      <c r="X17" s="313">
        <f t="shared" si="4"/>
        <v>1.9825837543120711E-3</v>
      </c>
      <c r="AC17" s="425"/>
      <c r="AD17" s="378" t="s">
        <v>382</v>
      </c>
      <c r="AE17" s="375">
        <v>5.65992454682877E-2</v>
      </c>
      <c r="AF17" s="375">
        <v>3.5028448487407909E-2</v>
      </c>
      <c r="AG17" s="376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375</v>
      </c>
      <c r="L18" s="53"/>
      <c r="W18" s="105"/>
      <c r="X18" s="105">
        <v>0.03</v>
      </c>
      <c r="AC18" s="425" t="s">
        <v>387</v>
      </c>
      <c r="AD18" s="203" t="s">
        <v>379</v>
      </c>
      <c r="AF18" s="368"/>
      <c r="AG18" s="382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376</v>
      </c>
      <c r="W19" s="105"/>
      <c r="X19" s="105">
        <v>0.34375</v>
      </c>
      <c r="AC19" s="425"/>
      <c r="AD19" s="203" t="s">
        <v>380</v>
      </c>
      <c r="AF19" s="368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377</v>
      </c>
      <c r="W20" s="105"/>
      <c r="X20" s="105">
        <v>5.0000000000000001E-3</v>
      </c>
      <c r="AC20" s="425"/>
      <c r="AD20" s="378" t="s">
        <v>381</v>
      </c>
      <c r="AF20" s="368"/>
      <c r="AG20" s="368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378</v>
      </c>
      <c r="W21" s="105"/>
      <c r="X21" s="105">
        <v>0.12</v>
      </c>
      <c r="AC21" s="425"/>
      <c r="AD21" s="378" t="s">
        <v>382</v>
      </c>
      <c r="AF21" s="368"/>
      <c r="AG21" s="368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422" t="s">
        <v>223</v>
      </c>
      <c r="D26" s="422"/>
      <c r="E26" s="422"/>
      <c r="F26" s="422"/>
      <c r="G26" s="422"/>
      <c r="H26" s="422"/>
      <c r="I26" s="422"/>
      <c r="J26" s="422"/>
      <c r="K26" s="422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86800</v>
      </c>
      <c r="E34" s="152">
        <f>SUMIFS(Collection!$O:$O, Collection!$B:$B, 'Total Larvae to Date'!$A34, Collection!$A:$A, "&lt;"&amp;'Total Larvae to Date'!E$27)</f>
        <v>148533.33333333334</v>
      </c>
      <c r="F34" s="152">
        <f>SUMIFS(Collection!$O:$O, Collection!$B:$B, 'Total Larvae to Date'!$A34, Collection!$A:$A, "&lt;"&amp;'Total Larvae to Date'!F$27)</f>
        <v>157933.33333333334</v>
      </c>
      <c r="G34" s="152">
        <f>SUMIFS(Collection!$O:$O, Collection!$B:$B, 'Total Larvae to Date'!$A34, Collection!$A:$A, "&lt;"&amp;'Total Larvae to Date'!G$27)</f>
        <v>157933.33333333334</v>
      </c>
      <c r="H34" s="152">
        <f>SUMIFS(Collection!$O:$O, Collection!$B:$B, 'Total Larvae to Date'!$A34, Collection!$A:$A, "&lt;"&amp;'Total Larvae to Date'!H$27)</f>
        <v>217573.33333333334</v>
      </c>
      <c r="I34" s="152">
        <f>SUMIFS(Collection!$O:$O, Collection!$B:$B, 'Total Larvae to Date'!$A34, Collection!$A:$A, "&lt;"&amp;'Total Larvae to Date'!I$27)</f>
        <v>218462.22222222222</v>
      </c>
      <c r="J34" s="152">
        <f>SUMIFS(Collection!$O:$O, Collection!$B:$B, 'Total Larvae to Date'!$A34, Collection!$A:$A, "&lt;"&amp;'Total Larvae to Date'!J$27)</f>
        <v>218462.22222222222</v>
      </c>
      <c r="K34" s="152">
        <f>SUMIFS(Collection!$O:$O, Collection!$B:$B, 'Total Larvae to Date'!$A34, Collection!$A:$A, "&lt;"&amp;'Total Larvae to Date'!K$27)</f>
        <v>218462.22222222222</v>
      </c>
      <c r="L34" s="152">
        <f>SUMIFS(Collection!$O:$O, Collection!$B:$B, 'Total Larvae to Date'!$A34, Collection!$A:$A, "&lt;"&amp;'Total Larvae to Date'!L$27)</f>
        <v>218462.22222222222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421" t="s">
        <v>220</v>
      </c>
      <c r="D52" s="421"/>
      <c r="E52" s="421"/>
      <c r="F52" s="421"/>
      <c r="G52" s="421"/>
      <c r="H52" s="421"/>
      <c r="I52" s="421"/>
      <c r="J52" s="421"/>
      <c r="K52" s="421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423" t="s">
        <v>221</v>
      </c>
      <c r="D70" s="423"/>
      <c r="E70" s="423"/>
      <c r="F70" s="423"/>
      <c r="G70" s="423"/>
      <c r="H70" s="423"/>
      <c r="I70" s="423"/>
      <c r="J70" s="423"/>
      <c r="K70" s="423"/>
      <c r="Q70" s="23" t="s">
        <v>396</v>
      </c>
      <c r="S70" s="308"/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  <c r="R73" s="17"/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  <c r="R74" s="17"/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  <c r="R75" s="17"/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  <c r="R76" s="17"/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  <c r="R77" s="17"/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  <c r="R78" s="17"/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  <c r="R79" s="17"/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  <c r="R80" s="17"/>
    </row>
    <row r="81" spans="1:18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  <c r="R81" s="17"/>
    </row>
    <row r="82" spans="1:18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  <c r="R82" s="17"/>
    </row>
    <row r="83" spans="1:18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  <c r="R83" s="17"/>
    </row>
    <row r="84" spans="1:18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  <c r="R84" s="17"/>
    </row>
    <row r="85" spans="1:18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  <c r="R85" s="17"/>
    </row>
    <row r="86" spans="1:18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  <c r="R86" s="17"/>
    </row>
    <row r="87" spans="1:18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  <c r="R87" s="17"/>
    </row>
    <row r="88" spans="1:18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8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8" s="23" customFormat="1" ht="21" thickTop="1">
      <c r="A90" s="24"/>
      <c r="B90" s="118"/>
      <c r="C90" s="423" t="s">
        <v>222</v>
      </c>
      <c r="D90" s="423"/>
      <c r="E90" s="423"/>
      <c r="F90" s="423"/>
      <c r="G90" s="423"/>
      <c r="H90" s="423"/>
      <c r="I90" s="423"/>
      <c r="J90" s="423"/>
      <c r="K90" s="423"/>
      <c r="L90" s="423"/>
    </row>
    <row r="91" spans="1:18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8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8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8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8">
      <c r="A95" s="24" t="s">
        <v>105</v>
      </c>
      <c r="C95" s="105">
        <f t="shared" ref="C95:F95" si="19">(C75+C57)/(C35+C34)</f>
        <v>6.5543278084714551E-2</v>
      </c>
      <c r="D95" s="105">
        <f t="shared" si="19"/>
        <v>0.15056740497675689</v>
      </c>
      <c r="E95" s="105">
        <f t="shared" si="19"/>
        <v>0.21769080964614235</v>
      </c>
      <c r="F95" s="105">
        <f t="shared" si="19"/>
        <v>0.21139807023900584</v>
      </c>
      <c r="G95" s="105">
        <f t="shared" ref="G95:I95" si="20">(G75+G57)/(G35+G34)</f>
        <v>0.19818296496101562</v>
      </c>
      <c r="H95" s="105">
        <f t="shared" si="20"/>
        <v>0.16761622088791844</v>
      </c>
      <c r="I95" s="105">
        <f t="shared" si="20"/>
        <v>0.12758123808659347</v>
      </c>
      <c r="J95" s="105">
        <f>(J75+J57)/(J35+J34)</f>
        <v>9.0011459562494331E-2</v>
      </c>
      <c r="K95" s="105">
        <f t="shared" ref="K95:L95" si="21">(K75+K57)/(K35+K34)</f>
        <v>8.2089044204411363E-2</v>
      </c>
      <c r="L95" s="105">
        <f t="shared" si="21"/>
        <v>6.7290891349732235E-2</v>
      </c>
    </row>
    <row r="96" spans="1:18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391</v>
      </c>
      <c r="D109" s="220" t="s">
        <v>390</v>
      </c>
      <c r="E109" s="220" t="s">
        <v>392</v>
      </c>
      <c r="G109" s="383" t="s">
        <v>395</v>
      </c>
      <c r="H109" s="280" t="s">
        <v>391</v>
      </c>
      <c r="I109" s="280" t="s">
        <v>393</v>
      </c>
      <c r="J109" s="281" t="s">
        <v>394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4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7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4">
        <f t="shared" ref="J111:J125" si="58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7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4">
        <f t="shared" si="58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7"/>
        <v>78558.333333333314</v>
      </c>
      <c r="G113" s="203" t="s">
        <v>105</v>
      </c>
      <c r="H113" s="23">
        <f>SUM(C116:C117)</f>
        <v>7</v>
      </c>
      <c r="I113" s="118">
        <f>SUM(D116:D117)</f>
        <v>789060</v>
      </c>
      <c r="J113" s="384">
        <f t="shared" si="58"/>
        <v>112722.85714285714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7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4">
        <f t="shared" si="58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7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4">
        <f t="shared" si="58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372910</v>
      </c>
      <c r="E116" s="17">
        <f t="shared" si="57"/>
        <v>93227.5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4">
        <f t="shared" si="58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7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4">
        <f t="shared" si="58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7"/>
        <v>156949.44444444447</v>
      </c>
      <c r="G118" s="203" t="s">
        <v>88</v>
      </c>
      <c r="H118" s="23">
        <f t="shared" ref="H118:I125" si="59">C126</f>
        <v>4</v>
      </c>
      <c r="I118" s="118">
        <f t="shared" si="59"/>
        <v>306610</v>
      </c>
      <c r="J118" s="384">
        <f t="shared" si="58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7"/>
        <v>55817.619047619046</v>
      </c>
      <c r="G119" s="203" t="s">
        <v>109</v>
      </c>
      <c r="H119" s="23">
        <f t="shared" si="59"/>
        <v>5</v>
      </c>
      <c r="I119" s="118">
        <f t="shared" si="59"/>
        <v>394313.33333333331</v>
      </c>
      <c r="J119" s="384">
        <f t="shared" si="58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7"/>
        <v>16450</v>
      </c>
      <c r="G120" s="203" t="s">
        <v>119</v>
      </c>
      <c r="H120" s="23">
        <f t="shared" si="59"/>
        <v>1</v>
      </c>
      <c r="I120" s="118">
        <f t="shared" si="59"/>
        <v>39400</v>
      </c>
      <c r="J120" s="384">
        <f t="shared" si="58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7"/>
        <v>115401.11111111112</v>
      </c>
      <c r="G121" s="203" t="s">
        <v>21</v>
      </c>
      <c r="H121" s="23">
        <f t="shared" si="59"/>
        <v>3</v>
      </c>
      <c r="I121" s="118">
        <f t="shared" si="59"/>
        <v>553900</v>
      </c>
      <c r="J121" s="384">
        <f t="shared" si="58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7"/>
        <v>107100</v>
      </c>
      <c r="G122" s="203" t="s">
        <v>17</v>
      </c>
      <c r="H122" s="23">
        <f t="shared" si="59"/>
        <v>3</v>
      </c>
      <c r="I122" s="118">
        <f t="shared" si="59"/>
        <v>27843.333333333328</v>
      </c>
      <c r="J122" s="384">
        <f t="shared" si="58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7"/>
        <v>140047.22222222222</v>
      </c>
      <c r="G123" s="203" t="s">
        <v>20</v>
      </c>
      <c r="H123" s="23">
        <f t="shared" si="59"/>
        <v>3</v>
      </c>
      <c r="I123" s="118">
        <f t="shared" si="59"/>
        <v>338016.66666666663</v>
      </c>
      <c r="J123" s="384">
        <f t="shared" si="58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7"/>
        <v>99975.000000000015</v>
      </c>
      <c r="G124" s="203" t="s">
        <v>38</v>
      </c>
      <c r="H124" s="23">
        <f t="shared" si="59"/>
        <v>4</v>
      </c>
      <c r="I124" s="118">
        <f t="shared" si="59"/>
        <v>163776.66666666669</v>
      </c>
      <c r="J124" s="384">
        <f t="shared" si="58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7"/>
        <v>179160</v>
      </c>
      <c r="G125" s="204" t="s">
        <v>46</v>
      </c>
      <c r="H125" s="27">
        <f t="shared" si="59"/>
        <v>5</v>
      </c>
      <c r="I125" s="119">
        <f t="shared" si="59"/>
        <v>190356.66666666666</v>
      </c>
      <c r="J125" s="385">
        <f t="shared" si="58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7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7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7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7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7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7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7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7"/>
        <v>38071.333333333328</v>
      </c>
    </row>
    <row r="134" spans="1:5" ht="16" thickTop="1"/>
    <row r="152" spans="10:10">
      <c r="J152">
        <v>4</v>
      </c>
    </row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showRuler="0" topLeftCell="BG1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103950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105536.66666666667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781553.33333333326</v>
      </c>
      <c r="BI30" s="288">
        <f>BH30/Resources!$B$2</f>
        <v>32564.722222222219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781553.33333333326</v>
      </c>
      <c r="BI31" s="288">
        <f>BH31/Resources!$B$2</f>
        <v>32564.722222222219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781553.33333333326</v>
      </c>
      <c r="BI32" s="288">
        <f>BH32/Resources!$B$2</f>
        <v>32564.722222222219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781553.33333333326</v>
      </c>
      <c r="BI33" s="288">
        <f>BH33/Resources!$B$2</f>
        <v>32564.722222222219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1028486.6666666666</v>
      </c>
      <c r="BI34" s="288">
        <f>BH34/Resources!$B$2</f>
        <v>42853.611111111109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1028486.6666666666</v>
      </c>
      <c r="BI35" s="288">
        <f>BH35/Resources!$B$2</f>
        <v>42853.611111111109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1037886.6666666666</v>
      </c>
      <c r="BI36" s="288">
        <f>BH36/Resources!$B$2</f>
        <v>43245.277777777774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1037886.6666666666</v>
      </c>
      <c r="BI37" s="288">
        <f>BH37/Resources!$B$2</f>
        <v>43245.277777777774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1037886.6666666666</v>
      </c>
      <c r="BI38" s="288">
        <f>BH38/Resources!$B$2</f>
        <v>43245.277777777774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1037886.6666666666</v>
      </c>
      <c r="BI39" s="288">
        <f>BH39/Resources!$B$2</f>
        <v>43245.277777777774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1037886.6666666666</v>
      </c>
      <c r="BI40" s="288">
        <f>BH40/Resources!$B$2</f>
        <v>43245.277777777774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1037886.6666666666</v>
      </c>
      <c r="BI41" s="288">
        <f>BH41/Resources!$B$2</f>
        <v>43245.277777777774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1037886.6666666666</v>
      </c>
      <c r="BI42" s="288">
        <f>BH42/Resources!$B$2</f>
        <v>43245.277777777774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1179886.666666667</v>
      </c>
      <c r="BI43" s="288">
        <f>BH43/Resources!$B$2</f>
        <v>49161.94444444446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1179886.666666667</v>
      </c>
      <c r="BI44" s="288">
        <f>BH44/Resources!$B$2</f>
        <v>49161.94444444446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1179886.666666667</v>
      </c>
      <c r="BI45" s="288">
        <f>BH45/Resources!$B$2</f>
        <v>49161.94444444446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1180775.5555555557</v>
      </c>
      <c r="BI46" s="288">
        <f>BH46/Resources!$B$2</f>
        <v>49198.981481481489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1180775.5555555557</v>
      </c>
      <c r="BI47" s="288">
        <f>BH47/Resources!$B$2</f>
        <v>49198.981481481489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1180775.5555555557</v>
      </c>
      <c r="BI48" s="288">
        <f>BH48/Resources!$B$2</f>
        <v>49198.981481481489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1180775.5555555557</v>
      </c>
      <c r="BI49" s="288">
        <f>BH49/Resources!$B$2</f>
        <v>49198.981481481489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1180775.5555555557</v>
      </c>
      <c r="BI50" s="288">
        <f>BH50/Resources!$B$2</f>
        <v>49198.981481481489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1180775.5555555557</v>
      </c>
      <c r="BI51" s="288">
        <f>BH51/Resources!$B$2</f>
        <v>49198.981481481489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1180775.5555555557</v>
      </c>
      <c r="BI52" s="288">
        <f>BH52/Resources!$B$2</f>
        <v>49198.981481481489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1180775.5555555557</v>
      </c>
      <c r="BI53" s="288">
        <f>BH53/Resources!$B$2</f>
        <v>49198.981481481489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1180775.5555555557</v>
      </c>
      <c r="BI54" s="288">
        <f>BH54/Resources!$B$2</f>
        <v>49198.981481481489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1180775.5555555557</v>
      </c>
      <c r="BI55" s="288">
        <f>BH55/Resources!$B$2</f>
        <v>49198.981481481489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1180775.5555555557</v>
      </c>
      <c r="BI56" s="288">
        <f>BH56/Resources!$B$2</f>
        <v>49198.981481481489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1180775.5555555557</v>
      </c>
      <c r="BI57" s="288">
        <f>BH57/Resources!$B$2</f>
        <v>49198.981481481489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1180775.5555555557</v>
      </c>
      <c r="BI58" s="288">
        <f>BH58/Resources!$B$2</f>
        <v>49198.981481481489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1180775.5555555557</v>
      </c>
      <c r="BI59" s="288">
        <f>BH59/Resources!$B$2</f>
        <v>49198.981481481489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1180775.5555555557</v>
      </c>
      <c r="BI60" s="288">
        <f>BH60/Resources!$B$2</f>
        <v>49198.981481481489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1180775.5555555557</v>
      </c>
      <c r="BI61" s="288">
        <f>BH61/Resources!$B$2</f>
        <v>49198.981481481489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1180775.5555555557</v>
      </c>
      <c r="BI62" s="288">
        <f>BH62/Resources!$B$2</f>
        <v>49198.981481481489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1180775.5555555557</v>
      </c>
      <c r="BI63" s="288">
        <f>BH63/Resources!$B$2</f>
        <v>49198.981481481489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1483708.888888889</v>
      </c>
      <c r="BI64" s="288">
        <f>BH64/Resources!$B$2</f>
        <v>61821.203703703708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1483708.888888889</v>
      </c>
      <c r="BI65" s="288">
        <f>BH65/Resources!$B$2</f>
        <v>61821.203703703708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1483708.888888889</v>
      </c>
      <c r="BI66" s="288">
        <f>BH66/Resources!$B$2</f>
        <v>61821.203703703708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1483708.888888889</v>
      </c>
      <c r="BI67" s="288">
        <f>BH67/Resources!$B$2</f>
        <v>61821.203703703708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1483708.888888889</v>
      </c>
      <c r="BI68" s="288">
        <f>BH68/Resources!$B$2</f>
        <v>61821.203703703708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Ruler="0" workbookViewId="0">
      <pane ySplit="56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J152" sqref="J152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Ruler="0" topLeftCell="A22" workbookViewId="0">
      <pane ySplit="1480" topLeftCell="A50" activePane="bottomLeft"/>
      <selection activeCell="J152" sqref="J152"/>
      <selection pane="bottomLeft" activeCell="F70" sqref="F65:F70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79" t="s">
        <v>389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0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0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1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J152" sqref="J152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N144" zoomScale="75" zoomScaleNormal="75" zoomScalePageLayoutView="75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9-month 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2018-07-04T09:02:10Z</dcterms:modified>
</cp:coreProperties>
</file>