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laura/Documents/roberts-lab/O.lurida_Stress/Data/RNA-DNA-Isolation/"/>
    </mc:Choice>
  </mc:AlternateContent>
  <xr:revisionPtr revIDLastSave="0" documentId="13_ncr:1_{235D74A1-BAA9-5340-B230-F8BAE932C709}" xr6:coauthVersionLast="40" xr6:coauthVersionMax="40" xr10:uidLastSave="{00000000-0000-0000-0000-000000000000}"/>
  <bookViews>
    <workbookView xWindow="220" yWindow="460" windowWidth="26880" windowHeight="15000" tabRatio="1000" activeTab="1" xr2:uid="{00000000-000D-0000-FFFF-FFFF00000000}"/>
  </bookViews>
  <sheets>
    <sheet name="DNA Samples" sheetId="1" r:id="rId1"/>
    <sheet name="RNA Samples" sheetId="6" r:id="rId2"/>
    <sheet name="QuBit Mix Calcs" sheetId="2" r:id="rId3"/>
    <sheet name="QubitData_2018-03-08_17-53-34.c" sheetId="4" r:id="rId4"/>
    <sheet name="QubitData_2018-03-10_01-06-26.c" sheetId="3" r:id="rId5"/>
    <sheet name="QubitData_2018-03-13_Larvae-DNA" sheetId="5" r:id="rId6"/>
    <sheet name="QubitData_2018-03-27_Gonad-RNA" sheetId="7" r:id="rId7"/>
    <sheet name="QubitData_2018-04-02_Larval-RNA" sheetId="8" r:id="rId8"/>
    <sheet name="Samples sent for QuantSeq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33" i="9" l="1"/>
  <c r="M30" i="9"/>
  <c r="M28" i="9"/>
  <c r="M27" i="9"/>
  <c r="M26" i="9"/>
  <c r="M23" i="9"/>
  <c r="M21" i="9"/>
  <c r="M25" i="9"/>
  <c r="M18" i="9"/>
  <c r="M17" i="9"/>
  <c r="M16" i="9"/>
  <c r="M15" i="9"/>
  <c r="M12" i="9"/>
  <c r="M13" i="9"/>
  <c r="M11" i="9"/>
  <c r="M10" i="9"/>
  <c r="M9" i="9"/>
  <c r="M8" i="9"/>
  <c r="M7" i="9"/>
  <c r="M5" i="9"/>
  <c r="M4" i="9"/>
  <c r="M6" i="9"/>
  <c r="M3" i="9"/>
  <c r="M2" i="9"/>
  <c r="L51" i="6"/>
  <c r="L50" i="6"/>
  <c r="L45" i="6"/>
  <c r="L42" i="6"/>
  <c r="L41" i="6"/>
  <c r="L39" i="6"/>
  <c r="L38" i="6"/>
  <c r="G9" i="2"/>
  <c r="F9" i="2"/>
  <c r="E9" i="2"/>
  <c r="G8" i="2"/>
  <c r="F8" i="2"/>
  <c r="E7" i="2"/>
  <c r="H7" i="2" s="1"/>
  <c r="E8" i="2"/>
  <c r="L37" i="6"/>
  <c r="L36" i="6"/>
  <c r="L33" i="6"/>
  <c r="L32" i="6"/>
  <c r="L31" i="6"/>
  <c r="L28" i="6"/>
  <c r="L27" i="6"/>
  <c r="L25" i="6"/>
  <c r="L23" i="6"/>
  <c r="L22" i="6"/>
  <c r="L19" i="6"/>
  <c r="L18" i="6"/>
  <c r="L16" i="6"/>
  <c r="L15" i="6"/>
  <c r="L14" i="6"/>
  <c r="L13" i="6"/>
  <c r="L12" i="6"/>
  <c r="L11" i="6"/>
  <c r="L10" i="6"/>
  <c r="L9" i="6"/>
  <c r="L8" i="6"/>
  <c r="L7" i="6"/>
  <c r="L6" i="6"/>
  <c r="L4" i="6"/>
  <c r="L3" i="6"/>
  <c r="L2" i="6"/>
  <c r="J27" i="7"/>
  <c r="J26" i="7"/>
  <c r="J25" i="7"/>
  <c r="J24" i="7"/>
  <c r="J23" i="7"/>
  <c r="J22" i="7"/>
  <c r="J21" i="7"/>
  <c r="J20" i="7"/>
  <c r="J19" i="7"/>
  <c r="J18" i="7"/>
  <c r="J17" i="7"/>
  <c r="J16" i="7"/>
  <c r="J15" i="7"/>
  <c r="J14" i="7"/>
  <c r="J13" i="7"/>
  <c r="J12" i="7"/>
  <c r="J11" i="7"/>
  <c r="J10" i="7"/>
  <c r="J9" i="7"/>
  <c r="J8" i="7"/>
  <c r="J7" i="7"/>
  <c r="J6" i="7"/>
  <c r="J5" i="7"/>
  <c r="J4" i="7"/>
  <c r="J3" i="7"/>
  <c r="J2" i="7"/>
  <c r="G7" i="2"/>
  <c r="F7" i="2"/>
  <c r="J2" i="5"/>
  <c r="K2" i="5"/>
  <c r="J3" i="5"/>
  <c r="K3" i="5" s="1"/>
  <c r="J4" i="5"/>
  <c r="K4" i="5" s="1"/>
  <c r="J5" i="5"/>
  <c r="K5" i="5" s="1"/>
  <c r="J6" i="5"/>
  <c r="K6" i="5" s="1"/>
  <c r="J7" i="5"/>
  <c r="K7" i="5" s="1"/>
  <c r="J8" i="5"/>
  <c r="K8" i="5" s="1"/>
  <c r="J9" i="5"/>
  <c r="K9" i="5" s="1"/>
  <c r="J10" i="5"/>
  <c r="K10" i="5" s="1"/>
  <c r="J11" i="5"/>
  <c r="K11" i="5" s="1"/>
  <c r="J12" i="5"/>
  <c r="K12" i="5" s="1"/>
  <c r="J13" i="5"/>
  <c r="K13" i="5"/>
  <c r="J18" i="5"/>
  <c r="K18" i="5" s="1"/>
  <c r="J19" i="5"/>
  <c r="K19" i="5" s="1"/>
  <c r="J21" i="5"/>
  <c r="K21" i="5" s="1"/>
  <c r="J23" i="5"/>
  <c r="K23" i="5" s="1"/>
  <c r="J24" i="5"/>
  <c r="K24" i="5" s="1"/>
  <c r="J25" i="5"/>
  <c r="K25" i="5" s="1"/>
  <c r="G14" i="5"/>
  <c r="J14" i="5" s="1"/>
  <c r="K14" i="5" s="1"/>
  <c r="G15" i="5"/>
  <c r="J15" i="5" s="1"/>
  <c r="K15" i="5" s="1"/>
  <c r="G16" i="5"/>
  <c r="J16" i="5" s="1"/>
  <c r="K16" i="5" s="1"/>
  <c r="G17" i="5"/>
  <c r="J17" i="5" s="1"/>
  <c r="K17" i="5" s="1"/>
  <c r="G19" i="5"/>
  <c r="G20" i="5"/>
  <c r="J20" i="5" s="1"/>
  <c r="K20" i="5" s="1"/>
  <c r="G22" i="5"/>
  <c r="J22" i="5" s="1"/>
  <c r="K22" i="5" s="1"/>
  <c r="G23" i="5"/>
  <c r="P48" i="1"/>
  <c r="P45" i="1"/>
  <c r="P42" i="1"/>
  <c r="P39" i="1"/>
  <c r="P36" i="1"/>
  <c r="P33" i="1"/>
  <c r="P30" i="1"/>
  <c r="P27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H6" i="2"/>
  <c r="G6" i="2"/>
  <c r="F6" i="2"/>
  <c r="E6" i="2"/>
  <c r="K50" i="1"/>
  <c r="L50" i="1" s="1"/>
  <c r="K49" i="1"/>
  <c r="K48" i="1"/>
  <c r="L48" i="1" s="1"/>
  <c r="K47" i="1"/>
  <c r="K46" i="1"/>
  <c r="L46" i="1" s="1"/>
  <c r="K45" i="1"/>
  <c r="L45" i="1" s="1"/>
  <c r="K44" i="1"/>
  <c r="L44" i="1" s="1"/>
  <c r="K43" i="1"/>
  <c r="L43" i="1" s="1"/>
  <c r="K42" i="1"/>
  <c r="L42" i="1" s="1"/>
  <c r="L49" i="1"/>
  <c r="L47" i="1"/>
  <c r="K41" i="1"/>
  <c r="L41" i="1" s="1"/>
  <c r="K40" i="1"/>
  <c r="L40" i="1" s="1"/>
  <c r="K39" i="1"/>
  <c r="L39" i="1" s="1"/>
  <c r="K38" i="1"/>
  <c r="L38" i="1"/>
  <c r="K37" i="1"/>
  <c r="L37" i="1" s="1"/>
  <c r="K36" i="1"/>
  <c r="L36" i="1" s="1"/>
  <c r="K35" i="1"/>
  <c r="L35" i="1" s="1"/>
  <c r="K34" i="1"/>
  <c r="L34" i="1"/>
  <c r="K33" i="1"/>
  <c r="L33" i="1" s="1"/>
  <c r="K32" i="1"/>
  <c r="L32" i="1" s="1"/>
  <c r="K31" i="1"/>
  <c r="L31" i="1" s="1"/>
  <c r="K30" i="1"/>
  <c r="L30" i="1"/>
  <c r="K29" i="1"/>
  <c r="L29" i="1" s="1"/>
  <c r="K28" i="1"/>
  <c r="L28" i="1" s="1"/>
  <c r="K27" i="1"/>
  <c r="L27" i="1" s="1"/>
  <c r="J18" i="3"/>
  <c r="J19" i="3" s="1"/>
  <c r="J16" i="3"/>
  <c r="I11" i="3"/>
  <c r="I7" i="3"/>
  <c r="I4" i="3"/>
  <c r="N22" i="1"/>
  <c r="O22" i="1" s="1"/>
  <c r="N21" i="1"/>
  <c r="O21" i="1"/>
  <c r="N20" i="1"/>
  <c r="O20" i="1" s="1"/>
  <c r="N19" i="1"/>
  <c r="O19" i="1" s="1"/>
  <c r="N18" i="1"/>
  <c r="O18" i="1" s="1"/>
  <c r="N17" i="1"/>
  <c r="O17" i="1" s="1"/>
  <c r="N16" i="1"/>
  <c r="O16" i="1"/>
  <c r="N15" i="1"/>
  <c r="O15" i="1" s="1"/>
  <c r="C19" i="4"/>
  <c r="D19" i="4" s="1"/>
  <c r="C20" i="4"/>
  <c r="D20" i="4" s="1"/>
  <c r="C21" i="4"/>
  <c r="D21" i="4" s="1"/>
  <c r="C22" i="4"/>
  <c r="D22" i="4" s="1"/>
  <c r="G5" i="2"/>
  <c r="F5" i="2"/>
  <c r="E5" i="2"/>
  <c r="H5" i="2" s="1"/>
  <c r="K25" i="1"/>
  <c r="K16" i="1"/>
  <c r="K15" i="1"/>
  <c r="K22" i="1"/>
  <c r="K21" i="1"/>
  <c r="K20" i="1"/>
  <c r="K19" i="1"/>
  <c r="K18" i="1"/>
  <c r="K17" i="1"/>
  <c r="K24" i="1"/>
  <c r="K23" i="1"/>
  <c r="N9" i="1"/>
  <c r="O9" i="1" s="1"/>
  <c r="N8" i="1"/>
  <c r="O8" i="1"/>
  <c r="N7" i="1"/>
  <c r="O7" i="1"/>
  <c r="N6" i="1"/>
  <c r="O6" i="1"/>
  <c r="N5" i="1"/>
  <c r="O5" i="1" s="1"/>
  <c r="N4" i="1"/>
  <c r="O4" i="1" s="1"/>
  <c r="N3" i="1"/>
  <c r="O3" i="1"/>
  <c r="N2" i="1"/>
  <c r="O2" i="1"/>
  <c r="G4" i="2"/>
  <c r="I4" i="2" s="1"/>
  <c r="F4" i="2"/>
  <c r="E4" i="2"/>
  <c r="K7" i="1"/>
  <c r="K13" i="1"/>
  <c r="K12" i="1"/>
  <c r="K11" i="1"/>
  <c r="K10" i="1"/>
  <c r="K14" i="1"/>
  <c r="K9" i="1"/>
  <c r="K8" i="1"/>
  <c r="K6" i="1"/>
  <c r="F3" i="2"/>
  <c r="H3" i="2" s="1"/>
  <c r="G3" i="2"/>
  <c r="G2" i="2"/>
  <c r="I2" i="2" s="1"/>
  <c r="F2" i="2"/>
  <c r="E3" i="2"/>
  <c r="E2" i="2"/>
  <c r="K5" i="1"/>
  <c r="K4" i="1"/>
  <c r="K3" i="1"/>
  <c r="K2" i="1"/>
  <c r="I8" i="2" l="1"/>
  <c r="H2" i="2"/>
  <c r="I3" i="2"/>
  <c r="H4" i="2"/>
  <c r="I5" i="2"/>
  <c r="I6" i="2"/>
  <c r="I9" i="2"/>
  <c r="H9" i="2"/>
  <c r="I7" i="2"/>
  <c r="H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Laura Spencer</author>
  </authors>
  <commentList>
    <comment ref="A1" authorId="0" shapeId="0" xr:uid="{00000000-0006-0000-0800-000001000000}">
      <text>
        <r>
          <rPr>
            <b/>
            <sz val="9"/>
            <color indexed="81"/>
            <rFont val="Calibri"/>
            <family val="2"/>
          </rPr>
          <t xml:space="preserve">Laura Spencer:
The 24 samples I selected are all marked "1".  I've color-coded them by group (tissue type, treatment).  For each gonad tissue group I selected two back-up samples, numbered 2 &amp; 3. 
There are no back-up larval samples. </t>
        </r>
      </text>
    </comment>
    <comment ref="B1" authorId="0" shapeId="0" xr:uid="{00000000-0006-0000-0800-000002000000}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The tube labels correspond do this column 
</t>
        </r>
      </text>
    </comment>
    <comment ref="A14" authorId="0" shapeId="0" xr:uid="{00000000-0006-0000-0800-000003000000}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This sample is one that Sam send you last year. I'm not sure what he named it - possibly SN-10-16 (the sample label)
</t>
        </r>
      </text>
    </comment>
  </commentList>
</comments>
</file>

<file path=xl/sharedStrings.xml><?xml version="1.0" encoding="utf-8"?>
<sst xmlns="http://schemas.openxmlformats.org/spreadsheetml/2006/main" count="1533" uniqueCount="364">
  <si>
    <t>SAMPLE #</t>
  </si>
  <si>
    <t>SEX</t>
  </si>
  <si>
    <t>CASSETTE #</t>
  </si>
  <si>
    <t>tube start mass</t>
  </si>
  <si>
    <t>tube ending mass</t>
  </si>
  <si>
    <t>HL-6-18</t>
  </si>
  <si>
    <t>F</t>
  </si>
  <si>
    <t>HL-6-17</t>
  </si>
  <si>
    <t>HL-6-20</t>
  </si>
  <si>
    <t>HL-6-10</t>
  </si>
  <si>
    <t>M</t>
  </si>
  <si>
    <t>Qubit working solution volume (ul)</t>
  </si>
  <si>
    <t># Samples</t>
  </si>
  <si>
    <t>Example</t>
  </si>
  <si>
    <t># Standards</t>
  </si>
  <si>
    <t>Vol working solution / sample (ul)</t>
  </si>
  <si>
    <t>Vol dsDNA HS Buffer (ul)</t>
  </si>
  <si>
    <t>Vol dsDNA HS Reagent (ul)</t>
  </si>
  <si>
    <t>Parts dsDNA HS Reagent (1)</t>
  </si>
  <si>
    <t>Parts dsDNA HS Buffer (200)</t>
  </si>
  <si>
    <t>test1</t>
  </si>
  <si>
    <t>test2</t>
  </si>
  <si>
    <t>test3</t>
  </si>
  <si>
    <t>test4</t>
  </si>
  <si>
    <t>HL-10-12</t>
  </si>
  <si>
    <t>HL-10-10</t>
  </si>
  <si>
    <t>HL-10-15</t>
  </si>
  <si>
    <t>HPF</t>
  </si>
  <si>
    <t>Wax only</t>
  </si>
  <si>
    <t>HL-10-16</t>
  </si>
  <si>
    <t>test5-B</t>
  </si>
  <si>
    <t>test5-A</t>
  </si>
  <si>
    <t>test6-A</t>
  </si>
  <si>
    <t>test7-A</t>
  </si>
  <si>
    <t>test8-A</t>
  </si>
  <si>
    <t>test6-B</t>
  </si>
  <si>
    <t>test7-B</t>
  </si>
  <si>
    <t>test8-B</t>
  </si>
  <si>
    <t>NOTES</t>
  </si>
  <si>
    <t>test5-8 split into 2 tubes: A and B</t>
  </si>
  <si>
    <t>n/a</t>
  </si>
  <si>
    <t>Total ng DNA after assay</t>
  </si>
  <si>
    <t>DNA Concentration (ng/uL)</t>
  </si>
  <si>
    <t>Out of Range</t>
  </si>
  <si>
    <t>tissue mass (ug)</t>
  </si>
  <si>
    <t>Fixed gonad</t>
  </si>
  <si>
    <t>Control, fixed gonad</t>
  </si>
  <si>
    <t>test9-C</t>
  </si>
  <si>
    <t>test10</t>
  </si>
  <si>
    <t>test11</t>
  </si>
  <si>
    <t>test12</t>
  </si>
  <si>
    <t>test13</t>
  </si>
  <si>
    <t>test14</t>
  </si>
  <si>
    <t>test15</t>
  </si>
  <si>
    <t>Frozen larvae</t>
  </si>
  <si>
    <t>Frozen mantle</t>
  </si>
  <si>
    <t>Treatment</t>
  </si>
  <si>
    <t>6-Ambient</t>
  </si>
  <si>
    <t>6-Low</t>
  </si>
  <si>
    <t>10-Low</t>
  </si>
  <si>
    <t>10-Ambient</t>
  </si>
  <si>
    <t>HL-10-Low</t>
  </si>
  <si>
    <t>HL-6-Ambient</t>
  </si>
  <si>
    <t>test16</t>
  </si>
  <si>
    <t>test17</t>
  </si>
  <si>
    <t>27-A</t>
  </si>
  <si>
    <t>60-A</t>
  </si>
  <si>
    <t>59-A</t>
  </si>
  <si>
    <t>73-A</t>
  </si>
  <si>
    <t>DNA VIAL #</t>
  </si>
  <si>
    <t>test10-B</t>
  </si>
  <si>
    <t>test11-B</t>
  </si>
  <si>
    <t>Saved for future</t>
  </si>
  <si>
    <t>test17-B</t>
  </si>
  <si>
    <t>?</t>
  </si>
  <si>
    <t>Green</t>
  </si>
  <si>
    <t>Blue</t>
  </si>
  <si>
    <t>ng/µL</t>
  </si>
  <si>
    <t>ng/mL</t>
  </si>
  <si>
    <t>Sample_#180310-010431</t>
  </si>
  <si>
    <t>dsDNA High sensitivity</t>
  </si>
  <si>
    <t>2018-03-10_010330</t>
  </si>
  <si>
    <t>Out of range</t>
  </si>
  <si>
    <t>Sample_#180310-010454</t>
  </si>
  <si>
    <t>Sample_#180310-010510</t>
  </si>
  <si>
    <t>Sample_#180310-010519</t>
  </si>
  <si>
    <t>Sample_#180310-010533</t>
  </si>
  <si>
    <t>Sample_#180310-010543</t>
  </si>
  <si>
    <t>Sample_#180310-010552</t>
  </si>
  <si>
    <t>Sample_#180310-010602</t>
  </si>
  <si>
    <t>Far Red RFU</t>
  </si>
  <si>
    <t>Green RFU</t>
  </si>
  <si>
    <t>Emission</t>
  </si>
  <si>
    <t>Excitation</t>
  </si>
  <si>
    <t>Std 3 RFU</t>
  </si>
  <si>
    <t>Std 2 RFU</t>
  </si>
  <si>
    <t>Std 1 RFU</t>
  </si>
  <si>
    <t>Dilution Factor</t>
  </si>
  <si>
    <t>Sample Volume (µL)</t>
  </si>
  <si>
    <t>Units</t>
  </si>
  <si>
    <t>Original sample conc.</t>
  </si>
  <si>
    <t>Qubit® tube conc.</t>
  </si>
  <si>
    <t>Test Date</t>
  </si>
  <si>
    <t>Test Name</t>
  </si>
  <si>
    <t>Assay Name</t>
  </si>
  <si>
    <t>Run ID</t>
  </si>
  <si>
    <t xml:space="preserve">Average </t>
  </si>
  <si>
    <t>Total ng in solution</t>
  </si>
  <si>
    <t>Sample_#180308-175103</t>
  </si>
  <si>
    <t>2018-03-08_174946</t>
  </si>
  <si>
    <t>Sample_#180308-175141</t>
  </si>
  <si>
    <t>Sample_#180308-175157</t>
  </si>
  <si>
    <t>Sample_#180308-175211</t>
  </si>
  <si>
    <t>control</t>
  </si>
  <si>
    <t>Sample_#180308-175226</t>
  </si>
  <si>
    <t>Sample_#180308-175243</t>
  </si>
  <si>
    <t>Sample_#180308-175253</t>
  </si>
  <si>
    <t>Sample_#180308-175302</t>
  </si>
  <si>
    <t>Sample_#180308-175310</t>
  </si>
  <si>
    <t>Sample_#180308-175318</t>
  </si>
  <si>
    <t>Fluorometer reading Rep</t>
  </si>
  <si>
    <t>Sample #</t>
  </si>
  <si>
    <t>Test Sample #</t>
  </si>
  <si>
    <t>2018-03-10_011606</t>
  </si>
  <si>
    <t>Sample_#180310-011638</t>
  </si>
  <si>
    <t>Sample_#180310-011628</t>
  </si>
  <si>
    <t>Sample_#180310-011615</t>
  </si>
  <si>
    <t>Sample Concen, for diluted samples</t>
  </si>
  <si>
    <t>Final Volume</t>
  </si>
  <si>
    <t>Vol Sample</t>
  </si>
  <si>
    <t>Vol Working Solution</t>
  </si>
  <si>
    <t>Added Elution Buffer</t>
  </si>
  <si>
    <t>Final Volume + Buffer</t>
  </si>
  <si>
    <t>% to multiple conc.</t>
  </si>
  <si>
    <t>Date Collected</t>
  </si>
  <si>
    <t>10-A</t>
  </si>
  <si>
    <t>SN-6-Ambient-B</t>
  </si>
  <si>
    <t>SN-10-Low-B</t>
  </si>
  <si>
    <t>37-A</t>
  </si>
  <si>
    <t>45-A</t>
  </si>
  <si>
    <t>62-A</t>
  </si>
  <si>
    <t>69-A</t>
  </si>
  <si>
    <t>SN-6-Ambient-A</t>
  </si>
  <si>
    <t>77-A</t>
  </si>
  <si>
    <t>26-A</t>
  </si>
  <si>
    <t>79-A</t>
  </si>
  <si>
    <t>8-A</t>
  </si>
  <si>
    <t>24-A</t>
  </si>
  <si>
    <t>32-A</t>
  </si>
  <si>
    <t>SN-10-Low-A</t>
  </si>
  <si>
    <t>48-A</t>
  </si>
  <si>
    <t>67-A</t>
  </si>
  <si>
    <t>71-A</t>
  </si>
  <si>
    <t>DNA L-1-A</t>
  </si>
  <si>
    <t>DNA L-1-B</t>
  </si>
  <si>
    <t>DNA L-2-A</t>
  </si>
  <si>
    <t>DNA L-2-B</t>
  </si>
  <si>
    <t>DNA L-2-C</t>
  </si>
  <si>
    <t>DNA L-3-A</t>
  </si>
  <si>
    <t>DNA L-3-B</t>
  </si>
  <si>
    <t>DNA L-3-C</t>
  </si>
  <si>
    <t>DNA L-4-A</t>
  </si>
  <si>
    <t>DNA L-4-B</t>
  </si>
  <si>
    <t>DNA L-4-C</t>
  </si>
  <si>
    <t>DNA L-5-A</t>
  </si>
  <si>
    <t>DNA L-5-B</t>
  </si>
  <si>
    <t>DNA L-5-C</t>
  </si>
  <si>
    <t>DNA L-6-A</t>
  </si>
  <si>
    <t>DNA L-6-B</t>
  </si>
  <si>
    <t>DNA L-6-C</t>
  </si>
  <si>
    <t>DNA L-7-A</t>
  </si>
  <si>
    <t>DNA L-7-B</t>
  </si>
  <si>
    <t>DNA L-7-C</t>
  </si>
  <si>
    <t>DNA L-8-A</t>
  </si>
  <si>
    <t>DNA L-8-B</t>
  </si>
  <si>
    <t>DNA L-8-C</t>
  </si>
  <si>
    <t>~# larvae in fsample</t>
  </si>
  <si>
    <t>Tissue Type</t>
  </si>
  <si>
    <t>Buffer Vol (if mass &gt;30ug)</t>
  </si>
  <si>
    <t>1% of DNA (ng) per rep</t>
  </si>
  <si>
    <t>1% of DNA (ng) for each sample</t>
  </si>
  <si>
    <t>Sample_#180313-015023</t>
  </si>
  <si>
    <t>2018-03-13_015010</t>
  </si>
  <si>
    <t>Sample_#180313-015036</t>
  </si>
  <si>
    <t>Sample_#180313-015043</t>
  </si>
  <si>
    <t>Sample_#180313-015050</t>
  </si>
  <si>
    <t>Sample_#180313-015059</t>
  </si>
  <si>
    <t>Sample_#180313-015107</t>
  </si>
  <si>
    <t>Sample_#180313-015114</t>
  </si>
  <si>
    <t>Sample_#180313-015122</t>
  </si>
  <si>
    <t>Sample_#180313-015129</t>
  </si>
  <si>
    <t>Sample_#180313-015152</t>
  </si>
  <si>
    <t>Sample_#180313-015159</t>
  </si>
  <si>
    <t>Sample_#180313-015207</t>
  </si>
  <si>
    <t>Sample_#180313-015214</t>
  </si>
  <si>
    <t>Sample_#180313-015221</t>
  </si>
  <si>
    <t>Sample_#180313-015228</t>
  </si>
  <si>
    <t>Sample_#180313-015235</t>
  </si>
  <si>
    <t>Sample_#180313-015244</t>
  </si>
  <si>
    <t>Sample_#180313-015251</t>
  </si>
  <si>
    <t>Sample_#180313-015258</t>
  </si>
  <si>
    <t>Sample_#180313-015304</t>
  </si>
  <si>
    <t>Sample_#180313-015312</t>
  </si>
  <si>
    <t>Sample_#180313-015318</t>
  </si>
  <si>
    <t>Sample_#180313-015324</t>
  </si>
  <si>
    <t>Sample_#180313-015330</t>
  </si>
  <si>
    <t>Sample</t>
  </si>
  <si>
    <t>8C</t>
  </si>
  <si>
    <t>8B</t>
  </si>
  <si>
    <t>8A</t>
  </si>
  <si>
    <t>7C</t>
  </si>
  <si>
    <t>7B</t>
  </si>
  <si>
    <t>7A</t>
  </si>
  <si>
    <t>6C</t>
  </si>
  <si>
    <t>6B</t>
  </si>
  <si>
    <t>6A</t>
  </si>
  <si>
    <t>5C</t>
  </si>
  <si>
    <t>5B</t>
  </si>
  <si>
    <t>5A</t>
  </si>
  <si>
    <t>4C</t>
  </si>
  <si>
    <t>4B</t>
  </si>
  <si>
    <t>4A</t>
  </si>
  <si>
    <t>3B</t>
  </si>
  <si>
    <t>3C</t>
  </si>
  <si>
    <t>3A</t>
  </si>
  <si>
    <t>2C</t>
  </si>
  <si>
    <t>2B</t>
  </si>
  <si>
    <t>2A</t>
  </si>
  <si>
    <t>1C</t>
  </si>
  <si>
    <t>1B</t>
  </si>
  <si>
    <t>1A</t>
  </si>
  <si>
    <t>Dilution factor</t>
  </si>
  <si>
    <t>Adjusted Concentration</t>
  </si>
  <si>
    <t>Total ng DNA</t>
  </si>
  <si>
    <t>6-B</t>
  </si>
  <si>
    <t>RNA Sample #</t>
  </si>
  <si>
    <t>SN-6-25</t>
  </si>
  <si>
    <t>SN-6-26</t>
  </si>
  <si>
    <t>SN-6-27</t>
  </si>
  <si>
    <t>SN-6-28</t>
  </si>
  <si>
    <t>SN-6-29</t>
  </si>
  <si>
    <t>SN-6-30</t>
  </si>
  <si>
    <t>SN-6-31</t>
  </si>
  <si>
    <t>SN-6-32</t>
  </si>
  <si>
    <t>SN-6-33</t>
  </si>
  <si>
    <t>SN-6-16</t>
  </si>
  <si>
    <t>SN-6-17</t>
  </si>
  <si>
    <t>SN-6-18</t>
  </si>
  <si>
    <t>SN-6-19</t>
  </si>
  <si>
    <t>SN-6-20</t>
  </si>
  <si>
    <t>SN-6-21</t>
  </si>
  <si>
    <t>SN-6-22</t>
  </si>
  <si>
    <t>SN-6-23</t>
  </si>
  <si>
    <t>SN-6-24</t>
  </si>
  <si>
    <t>SN-10-18</t>
  </si>
  <si>
    <t>SN-10-19</t>
  </si>
  <si>
    <t>SN-10-21</t>
  </si>
  <si>
    <t>SN-10-22</t>
  </si>
  <si>
    <t>SN-10-23</t>
  </si>
  <si>
    <t>SN-10-24</t>
  </si>
  <si>
    <t>*NOTE: SN-10-16, 17 &amp; 19 were already sent to Katherine.</t>
  </si>
  <si>
    <t>Fixed Gonad</t>
  </si>
  <si>
    <t>pH</t>
  </si>
  <si>
    <t>Low</t>
  </si>
  <si>
    <t>Ambient</t>
  </si>
  <si>
    <t>SN-10-25</t>
  </si>
  <si>
    <t>SN-10-26</t>
  </si>
  <si>
    <t>SN-10-27</t>
  </si>
  <si>
    <t>SN-10-28</t>
  </si>
  <si>
    <t>SN-10-29</t>
  </si>
  <si>
    <t>SN-10-30</t>
  </si>
  <si>
    <t>SN-10-31</t>
  </si>
  <si>
    <t>SN-10-32</t>
  </si>
  <si>
    <t>SN-10-33</t>
  </si>
  <si>
    <t>Notes</t>
  </si>
  <si>
    <t>Did not fully extract (ran out of columns)</t>
  </si>
  <si>
    <t>Did not do - already sent to Katherine</t>
  </si>
  <si>
    <t>x</t>
  </si>
  <si>
    <t>SN-6-Ambient</t>
  </si>
  <si>
    <t>Frozen D-hinge larvae</t>
  </si>
  <si>
    <t>SN-10-Low</t>
  </si>
  <si>
    <t>6-A</t>
  </si>
  <si>
    <t>DNA also extracted</t>
  </si>
  <si>
    <t>DNA also extracted, but NOT from same sample vial (collected 2 vials from same larval release event)</t>
  </si>
  <si>
    <t xml:space="preserve">DNA also extracted - very little tissue left </t>
  </si>
  <si>
    <t>Gonad RNA extraction 3/27/18</t>
  </si>
  <si>
    <t>Larvae DNA extraction 3/12/18</t>
  </si>
  <si>
    <t>DNA Protocol Test 3/9/18</t>
  </si>
  <si>
    <t>DNA Protocol Test 3/?/18</t>
  </si>
  <si>
    <t>DNA Protocol Test 3/8/18</t>
  </si>
  <si>
    <t>Far Red</t>
  </si>
  <si>
    <t>Red</t>
  </si>
  <si>
    <t>Sample_#180328-181408</t>
  </si>
  <si>
    <t>RNA High sensitivity</t>
  </si>
  <si>
    <t>2018-03-28_181337</t>
  </si>
  <si>
    <t>Sample_#180328-181447</t>
  </si>
  <si>
    <t>Sample_#180328-181459</t>
  </si>
  <si>
    <t>Sample_#180328-181511</t>
  </si>
  <si>
    <t>Sample_#180328-181522</t>
  </si>
  <si>
    <t>Sample_#180328-181535</t>
  </si>
  <si>
    <t>Sample_#180328-181547</t>
  </si>
  <si>
    <t>Sample_#180328-181559</t>
  </si>
  <si>
    <t>Sample_#180328-181612</t>
  </si>
  <si>
    <t>Sample_#180328-181623</t>
  </si>
  <si>
    <t>Sample_#180328-181637</t>
  </si>
  <si>
    <t>Sample_#180328-181649</t>
  </si>
  <si>
    <t>Sample_#180328-181701</t>
  </si>
  <si>
    <t>Sample_#180328-181712</t>
  </si>
  <si>
    <t>Sample_#180328-181724</t>
  </si>
  <si>
    <t>Sample_#180328-181752</t>
  </si>
  <si>
    <t>Sample_#180328-181802</t>
  </si>
  <si>
    <t>Sample_#180328-181814</t>
  </si>
  <si>
    <t>Sample_#180328-181834</t>
  </si>
  <si>
    <t>Sample_#180328-181845</t>
  </si>
  <si>
    <t>Sample_#180328-181858</t>
  </si>
  <si>
    <t>Sample_#180328-181911</t>
  </si>
  <si>
    <t>Sample_#180328-181925</t>
  </si>
  <si>
    <t>Sample_#180328-181935</t>
  </si>
  <si>
    <t>Sample_#180328-181946</t>
  </si>
  <si>
    <t>Sample_#180328-182001</t>
  </si>
  <si>
    <t>Approx. ng RNA</t>
  </si>
  <si>
    <t>RNA Concentration (ng/ul)</t>
  </si>
  <si>
    <t>Approximate RNA isolated</t>
  </si>
  <si>
    <t xml:space="preserve">Larvae RNA extraction </t>
  </si>
  <si>
    <t>2018-04-02_111820</t>
  </si>
  <si>
    <t>Sample_#180402-112036</t>
  </si>
  <si>
    <t>Sample_#180402-112025</t>
  </si>
  <si>
    <t>Sample_#180402-112018</t>
  </si>
  <si>
    <t>Sample_#180402-112011</t>
  </si>
  <si>
    <t>Sample_#180402-112003</t>
  </si>
  <si>
    <t>Sample_#180402-111956</t>
  </si>
  <si>
    <t>Sample_#180402-111949</t>
  </si>
  <si>
    <t>Sample_#180402-111941</t>
  </si>
  <si>
    <t>Sample_#180402-111933</t>
  </si>
  <si>
    <t>Sample_#180402-111927</t>
  </si>
  <si>
    <t>Sample_#180402-111920</t>
  </si>
  <si>
    <t>Sample_#180402-111911</t>
  </si>
  <si>
    <t>Sample_#180402-111903</t>
  </si>
  <si>
    <t>Sample_#180402-111846</t>
  </si>
  <si>
    <t>Out of range - TOO LOW</t>
  </si>
  <si>
    <t>Out of range - TOO HIGH</t>
  </si>
  <si>
    <t>X</t>
  </si>
  <si>
    <t>Selected for Sequencing</t>
  </si>
  <si>
    <t>H</t>
  </si>
  <si>
    <t>HPM</t>
  </si>
  <si>
    <t>SN-10-16</t>
  </si>
  <si>
    <t>SN-10-17</t>
  </si>
  <si>
    <t>sam</t>
  </si>
  <si>
    <t>SN-10-20</t>
  </si>
  <si>
    <t>SN-6 Ambient B</t>
  </si>
  <si>
    <t>SN-10 Low B</t>
  </si>
  <si>
    <t>SN-10 Low A</t>
  </si>
  <si>
    <t>SN-6 Ambient A</t>
  </si>
  <si>
    <r>
      <t xml:space="preserve">26-A  </t>
    </r>
    <r>
      <rPr>
        <b/>
        <strike/>
        <sz val="12"/>
        <color rgb="FF000000"/>
        <rFont val="Calibri"/>
        <family val="2"/>
        <scheme val="minor"/>
      </rPr>
      <t xml:space="preserve"> or 67-A</t>
    </r>
  </si>
  <si>
    <t>Gonad Sex</t>
  </si>
  <si>
    <t>Gonad Stage</t>
  </si>
  <si>
    <t>Tissue Sample date</t>
  </si>
  <si>
    <t>RNA Extraction Date</t>
  </si>
  <si>
    <t>sam, July 2017</t>
  </si>
  <si>
    <t>Sample Label</t>
  </si>
  <si>
    <t>Temperature</t>
  </si>
  <si>
    <r>
      <t xml:space="preserve">26-A  </t>
    </r>
    <r>
      <rPr>
        <strike/>
        <sz val="12"/>
        <color rgb="FF000000"/>
        <rFont val="Calibri"/>
        <family val="2"/>
        <scheme val="minor"/>
      </rPr>
      <t xml:space="preserve"> or 67-A</t>
    </r>
  </si>
  <si>
    <t>Spawning-Group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</si>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</sst>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.000_);_(* \(#,##0.000\);_(* &quot;-&quot;??_);_(@_)"/>
    <numFmt numFmtId="165" formatCode="_(* #,##0_);_(* \(#,##0\);_(* &quot;-&quot;??_);_(@_)"/>
  </numFmts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i/>
      <sz val="12"/>
      <color theme="0" tint="-0.499984740745262"/>
      <name val="Calibri"/>
      <family val="2"/>
      <scheme val="minor"/>
    </font>
    <font>
      <b/>
      <sz val="12"/>
      <name val="Calibri"/>
      <family val="2"/>
      <scheme val="minor"/>
    </font>
    <font>
      <b/>
      <strike/>
      <sz val="12"/>
      <color rgb="FF00000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sz val="12"/>
      <name val="Calibri"/>
      <family val="2"/>
      <scheme val="minor"/>
    </font>
    <font>
      <strike/>
      <sz val="12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05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43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9" fontId="3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43" fontId="3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43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86">
    <xf numFmtId="0" fontId="0" fillId="0" borderId="0" xfId="0"/>
    <xf numFmtId="0" fontId="0" fillId="0" borderId="0" xfId="0" applyAlignment="1">
      <alignment wrapText="1"/>
    </xf>
    <xf numFmtId="0" fontId="7" fillId="0" borderId="0" xfId="0" applyFont="1" applyAlignment="1">
      <alignment wrapText="1"/>
    </xf>
    <xf numFmtId="165" fontId="0" fillId="0" borderId="0" xfId="81" applyNumberFormat="1" applyFont="1"/>
    <xf numFmtId="22" fontId="0" fillId="0" borderId="0" xfId="0" applyNumberFormat="1"/>
    <xf numFmtId="164" fontId="0" fillId="0" borderId="0" xfId="175" applyNumberFormat="1" applyFont="1"/>
    <xf numFmtId="9" fontId="0" fillId="0" borderId="0" xfId="0" applyNumberFormat="1"/>
    <xf numFmtId="9" fontId="0" fillId="0" borderId="0" xfId="102" applyFont="1"/>
    <xf numFmtId="0" fontId="0" fillId="0" borderId="1" xfId="0" applyBorder="1" applyAlignment="1">
      <alignment horizontal="center" wrapText="1"/>
    </xf>
    <xf numFmtId="164" fontId="0" fillId="0" borderId="1" xfId="81" applyNumberFormat="1" applyFont="1" applyBorder="1" applyAlignment="1">
      <alignment horizontal="center" wrapText="1"/>
    </xf>
    <xf numFmtId="165" fontId="0" fillId="0" borderId="1" xfId="81" applyNumberFormat="1" applyFont="1" applyBorder="1" applyAlignment="1">
      <alignment horizontal="center" wrapText="1"/>
    </xf>
    <xf numFmtId="0" fontId="0" fillId="0" borderId="1" xfId="0" applyBorder="1"/>
    <xf numFmtId="164" fontId="0" fillId="0" borderId="1" xfId="81" applyNumberFormat="1" applyFont="1" applyBorder="1"/>
    <xf numFmtId="165" fontId="0" fillId="0" borderId="1" xfId="81" applyNumberFormat="1" applyFont="1" applyBorder="1"/>
    <xf numFmtId="164" fontId="0" fillId="0" borderId="1" xfId="81" applyNumberFormat="1" applyFont="1" applyBorder="1" applyAlignment="1">
      <alignment horizontal="right"/>
    </xf>
    <xf numFmtId="14" fontId="0" fillId="0" borderId="1" xfId="0" applyNumberFormat="1" applyBorder="1"/>
    <xf numFmtId="3" fontId="0" fillId="0" borderId="1" xfId="0" applyNumberFormat="1" applyBorder="1"/>
    <xf numFmtId="43" fontId="0" fillId="0" borderId="1" xfId="81" applyFont="1" applyBorder="1" applyAlignment="1">
      <alignment horizontal="center" wrapText="1"/>
    </xf>
    <xf numFmtId="43" fontId="0" fillId="0" borderId="1" xfId="81" applyFont="1" applyBorder="1"/>
    <xf numFmtId="43" fontId="0" fillId="0" borderId="1" xfId="81" applyNumberFormat="1" applyFont="1" applyBorder="1"/>
    <xf numFmtId="0" fontId="9" fillId="0" borderId="0" xfId="0" applyFont="1"/>
    <xf numFmtId="0" fontId="7" fillId="0" borderId="1" xfId="0" applyFont="1" applyBorder="1"/>
    <xf numFmtId="14" fontId="7" fillId="0" borderId="1" xfId="0" applyNumberFormat="1" applyFont="1" applyBorder="1"/>
    <xf numFmtId="0" fontId="7" fillId="0" borderId="0" xfId="0" applyFont="1"/>
    <xf numFmtId="0" fontId="7" fillId="0" borderId="1" xfId="0" applyFont="1" applyBorder="1" applyAlignment="1">
      <alignment horizontal="right"/>
    </xf>
    <xf numFmtId="165" fontId="0" fillId="0" borderId="0" xfId="414" applyNumberFormat="1" applyFont="1"/>
    <xf numFmtId="165" fontId="7" fillId="0" borderId="1" xfId="81" applyNumberFormat="1" applyFont="1" applyBorder="1"/>
    <xf numFmtId="0" fontId="11" fillId="2" borderId="1" xfId="0" applyFont="1" applyFill="1" applyBorder="1"/>
    <xf numFmtId="0" fontId="12" fillId="2" borderId="1" xfId="0" applyFont="1" applyFill="1" applyBorder="1"/>
    <xf numFmtId="165" fontId="11" fillId="2" borderId="1" xfId="81" applyNumberFormat="1" applyFont="1" applyFill="1" applyBorder="1"/>
    <xf numFmtId="0" fontId="11" fillId="2" borderId="0" xfId="0" applyFont="1" applyFill="1"/>
    <xf numFmtId="0" fontId="0" fillId="2" borderId="1" xfId="0" applyFill="1" applyBorder="1"/>
    <xf numFmtId="14" fontId="11" fillId="2" borderId="1" xfId="0" applyNumberFormat="1" applyFont="1" applyFill="1" applyBorder="1"/>
    <xf numFmtId="0" fontId="0" fillId="0" borderId="1" xfId="0" applyBorder="1" applyAlignment="1">
      <alignment horizontal="right"/>
    </xf>
    <xf numFmtId="165" fontId="11" fillId="2" borderId="0" xfId="414" applyNumberFormat="1" applyFont="1" applyFill="1"/>
    <xf numFmtId="0" fontId="13" fillId="0" borderId="1" xfId="0" applyFont="1" applyFill="1" applyBorder="1"/>
    <xf numFmtId="14" fontId="0" fillId="0" borderId="1" xfId="0" applyNumberFormat="1" applyFill="1" applyBorder="1"/>
    <xf numFmtId="165" fontId="13" fillId="0" borderId="1" xfId="81" applyNumberFormat="1" applyFont="1" applyFill="1" applyBorder="1"/>
    <xf numFmtId="0" fontId="13" fillId="0" borderId="0" xfId="0" applyFont="1" applyFill="1"/>
    <xf numFmtId="0" fontId="0" fillId="0" borderId="1" xfId="0" applyFill="1" applyBorder="1"/>
    <xf numFmtId="0" fontId="9" fillId="0" borderId="1" xfId="0" applyFont="1" applyFill="1" applyBorder="1"/>
    <xf numFmtId="165" fontId="0" fillId="0" borderId="1" xfId="81" applyNumberFormat="1" applyFont="1" applyFill="1" applyBorder="1"/>
    <xf numFmtId="0" fontId="0" fillId="0" borderId="0" xfId="0" applyFill="1"/>
    <xf numFmtId="0" fontId="11" fillId="3" borderId="1" xfId="0" applyFont="1" applyFill="1" applyBorder="1"/>
    <xf numFmtId="14" fontId="0" fillId="3" borderId="1" xfId="0" applyNumberFormat="1" applyFill="1" applyBorder="1"/>
    <xf numFmtId="165" fontId="11" fillId="3" borderId="1" xfId="81" applyNumberFormat="1" applyFont="1" applyFill="1" applyBorder="1"/>
    <xf numFmtId="0" fontId="11" fillId="3" borderId="0" xfId="0" applyFont="1" applyFill="1"/>
    <xf numFmtId="0" fontId="0" fillId="3" borderId="1" xfId="0" applyFill="1" applyBorder="1"/>
    <xf numFmtId="0" fontId="9" fillId="3" borderId="1" xfId="0" applyFont="1" applyFill="1" applyBorder="1"/>
    <xf numFmtId="165" fontId="0" fillId="3" borderId="1" xfId="81" applyNumberFormat="1" applyFont="1" applyFill="1" applyBorder="1"/>
    <xf numFmtId="0" fontId="0" fillId="3" borderId="0" xfId="0" applyFill="1"/>
    <xf numFmtId="0" fontId="11" fillId="4" borderId="1" xfId="0" applyFont="1" applyFill="1" applyBorder="1"/>
    <xf numFmtId="0" fontId="12" fillId="4" borderId="1" xfId="0" applyFont="1" applyFill="1" applyBorder="1"/>
    <xf numFmtId="14" fontId="0" fillId="4" borderId="1" xfId="0" applyNumberFormat="1" applyFill="1" applyBorder="1"/>
    <xf numFmtId="165" fontId="11" fillId="4" borderId="1" xfId="81" applyNumberFormat="1" applyFont="1" applyFill="1" applyBorder="1"/>
    <xf numFmtId="0" fontId="11" fillId="4" borderId="0" xfId="0" applyFont="1" applyFill="1"/>
    <xf numFmtId="14" fontId="11" fillId="4" borderId="1" xfId="0" applyNumberFormat="1" applyFont="1" applyFill="1" applyBorder="1"/>
    <xf numFmtId="14" fontId="13" fillId="0" borderId="1" xfId="0" applyNumberFormat="1" applyFont="1" applyFill="1" applyBorder="1"/>
    <xf numFmtId="0" fontId="11" fillId="2" borderId="1" xfId="0" applyFont="1" applyFill="1" applyBorder="1" applyAlignment="1">
      <alignment horizontal="right"/>
    </xf>
    <xf numFmtId="0" fontId="11" fillId="3" borderId="1" xfId="0" applyFont="1" applyFill="1" applyBorder="1" applyAlignment="1">
      <alignment horizontal="right"/>
    </xf>
    <xf numFmtId="0" fontId="11" fillId="4" borderId="1" xfId="0" applyFont="1" applyFill="1" applyBorder="1" applyAlignment="1">
      <alignment horizontal="right"/>
    </xf>
    <xf numFmtId="0" fontId="13" fillId="0" borderId="1" xfId="0" applyFont="1" applyFill="1" applyBorder="1" applyAlignment="1">
      <alignment horizontal="right"/>
    </xf>
    <xf numFmtId="0" fontId="0" fillId="0" borderId="1" xfId="0" applyFill="1" applyBorder="1" applyAlignment="1">
      <alignment horizontal="right"/>
    </xf>
    <xf numFmtId="0" fontId="0" fillId="3" borderId="1" xfId="0" applyFill="1" applyBorder="1" applyAlignment="1">
      <alignment horizontal="right"/>
    </xf>
    <xf numFmtId="0" fontId="0" fillId="0" borderId="0" xfId="0" applyAlignment="1">
      <alignment horizontal="right"/>
    </xf>
    <xf numFmtId="0" fontId="9" fillId="0" borderId="1" xfId="0" applyFont="1" applyBorder="1" applyAlignment="1">
      <alignment horizontal="center" wrapText="1"/>
    </xf>
    <xf numFmtId="0" fontId="0" fillId="0" borderId="0" xfId="0" applyAlignment="1">
      <alignment horizontal="center" wrapText="1"/>
    </xf>
    <xf numFmtId="0" fontId="14" fillId="4" borderId="1" xfId="0" applyFont="1" applyFill="1" applyBorder="1" applyAlignment="1">
      <alignment horizontal="right"/>
    </xf>
    <xf numFmtId="0" fontId="14" fillId="4" borderId="1" xfId="0" applyFont="1" applyFill="1" applyBorder="1"/>
    <xf numFmtId="14" fontId="14" fillId="4" borderId="1" xfId="0" applyNumberFormat="1" applyFont="1" applyFill="1" applyBorder="1"/>
    <xf numFmtId="165" fontId="14" fillId="4" borderId="1" xfId="81" applyNumberFormat="1" applyFont="1" applyFill="1" applyBorder="1"/>
    <xf numFmtId="0" fontId="14" fillId="4" borderId="0" xfId="0" applyFont="1" applyFill="1"/>
    <xf numFmtId="0" fontId="0" fillId="4" borderId="1" xfId="0" applyFill="1" applyBorder="1" applyAlignment="1">
      <alignment horizontal="right"/>
    </xf>
    <xf numFmtId="0" fontId="0" fillId="4" borderId="1" xfId="0" applyFill="1" applyBorder="1"/>
    <xf numFmtId="0" fontId="9" fillId="4" borderId="1" xfId="0" applyFont="1" applyFill="1" applyBorder="1"/>
    <xf numFmtId="165" fontId="0" fillId="4" borderId="1" xfId="81" applyNumberFormat="1" applyFont="1" applyFill="1" applyBorder="1"/>
    <xf numFmtId="0" fontId="0" fillId="4" borderId="0" xfId="0" applyFill="1"/>
    <xf numFmtId="165" fontId="0" fillId="3" borderId="0" xfId="414" applyNumberFormat="1" applyFont="1" applyFill="1"/>
    <xf numFmtId="14" fontId="11" fillId="3" borderId="1" xfId="0" applyNumberFormat="1" applyFont="1" applyFill="1" applyBorder="1"/>
    <xf numFmtId="165" fontId="11" fillId="3" borderId="0" xfId="414" applyNumberFormat="1" applyFont="1" applyFill="1"/>
    <xf numFmtId="165" fontId="11" fillId="4" borderId="0" xfId="414" applyNumberFormat="1" applyFont="1" applyFill="1"/>
    <xf numFmtId="0" fontId="7" fillId="4" borderId="1" xfId="0" applyFont="1" applyFill="1" applyBorder="1" applyAlignment="1">
      <alignment horizontal="right"/>
    </xf>
    <xf numFmtId="165" fontId="0" fillId="4" borderId="0" xfId="414" applyNumberFormat="1" applyFont="1" applyFill="1"/>
    <xf numFmtId="165" fontId="0" fillId="4" borderId="1" xfId="81" applyNumberFormat="1" applyFont="1" applyFill="1" applyBorder="1" applyAlignment="1">
      <alignment horizontal="right"/>
    </xf>
    <xf numFmtId="0" fontId="10" fillId="4" borderId="1" xfId="0" applyFont="1" applyFill="1" applyBorder="1"/>
    <xf numFmtId="0" fontId="7" fillId="4" borderId="1" xfId="0" applyFont="1" applyFill="1" applyBorder="1"/>
    <xf numFmtId="14" fontId="7" fillId="4" borderId="1" xfId="0" applyNumberFormat="1" applyFont="1" applyFill="1" applyBorder="1"/>
    <xf numFmtId="165" fontId="7" fillId="4" borderId="1" xfId="81" applyNumberFormat="1" applyFont="1" applyFill="1" applyBorder="1"/>
    <xf numFmtId="0" fontId="7" fillId="4" borderId="0" xfId="0" applyFont="1" applyFill="1"/>
    <xf numFmtId="0" fontId="0" fillId="0" borderId="1" xfId="0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11" fillId="4" borderId="1" xfId="0" applyFont="1" applyFill="1" applyBorder="1" applyAlignment="1">
      <alignment horizontal="left"/>
    </xf>
    <xf numFmtId="0" fontId="13" fillId="0" borderId="1" xfId="0" applyFont="1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14" fillId="4" borderId="1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12" fillId="3" borderId="1" xfId="0" applyFont="1" applyFill="1" applyBorder="1"/>
    <xf numFmtId="0" fontId="7" fillId="3" borderId="1" xfId="0" applyFont="1" applyFill="1" applyBorder="1" applyAlignment="1">
      <alignment horizontal="right"/>
    </xf>
    <xf numFmtId="0" fontId="7" fillId="3" borderId="1" xfId="0" applyFont="1" applyFill="1" applyBorder="1"/>
    <xf numFmtId="0" fontId="10" fillId="3" borderId="1" xfId="0" applyFont="1" applyFill="1" applyBorder="1"/>
    <xf numFmtId="14" fontId="7" fillId="3" borderId="1" xfId="0" applyNumberFormat="1" applyFont="1" applyFill="1" applyBorder="1"/>
    <xf numFmtId="14" fontId="9" fillId="3" borderId="1" xfId="0" applyNumberFormat="1" applyFont="1" applyFill="1" applyBorder="1"/>
    <xf numFmtId="165" fontId="7" fillId="3" borderId="1" xfId="81" applyNumberFormat="1" applyFont="1" applyFill="1" applyBorder="1"/>
    <xf numFmtId="0" fontId="7" fillId="3" borderId="0" xfId="0" applyFont="1" applyFill="1"/>
    <xf numFmtId="165" fontId="7" fillId="3" borderId="1" xfId="81" applyNumberFormat="1" applyFont="1" applyFill="1" applyBorder="1" applyAlignment="1">
      <alignment horizontal="right"/>
    </xf>
    <xf numFmtId="0" fontId="16" fillId="3" borderId="1" xfId="0" applyFont="1" applyFill="1" applyBorder="1" applyAlignment="1">
      <alignment horizontal="right"/>
    </xf>
    <xf numFmtId="165" fontId="11" fillId="2" borderId="1" xfId="81" applyNumberFormat="1" applyFont="1" applyFill="1" applyBorder="1" applyAlignment="1">
      <alignment horizontal="right"/>
    </xf>
    <xf numFmtId="14" fontId="9" fillId="5" borderId="1" xfId="0" applyNumberFormat="1" applyFont="1" applyFill="1" applyBorder="1" applyAlignment="1">
      <alignment horizontal="right"/>
    </xf>
    <xf numFmtId="0" fontId="9" fillId="5" borderId="1" xfId="0" applyFont="1" applyFill="1" applyBorder="1"/>
    <xf numFmtId="0" fontId="0" fillId="5" borderId="1" xfId="0" applyFont="1" applyFill="1" applyBorder="1"/>
    <xf numFmtId="0" fontId="0" fillId="5" borderId="1" xfId="0" applyFont="1" applyFill="1" applyBorder="1" applyAlignment="1">
      <alignment horizontal="left"/>
    </xf>
    <xf numFmtId="14" fontId="0" fillId="5" borderId="1" xfId="0" applyNumberFormat="1" applyFont="1" applyFill="1" applyBorder="1"/>
    <xf numFmtId="165" fontId="1" fillId="5" borderId="0" xfId="414" applyNumberFormat="1" applyFont="1" applyFill="1"/>
    <xf numFmtId="0" fontId="0" fillId="5" borderId="0" xfId="0" applyFont="1" applyFill="1"/>
    <xf numFmtId="0" fontId="0" fillId="5" borderId="1" xfId="0" applyFont="1" applyFill="1" applyBorder="1" applyAlignment="1">
      <alignment horizontal="right"/>
    </xf>
    <xf numFmtId="165" fontId="1" fillId="5" borderId="1" xfId="81" applyNumberFormat="1" applyFont="1" applyFill="1" applyBorder="1" applyAlignment="1">
      <alignment horizontal="right"/>
    </xf>
    <xf numFmtId="0" fontId="9" fillId="2" borderId="1" xfId="0" applyFont="1" applyFill="1" applyBorder="1"/>
    <xf numFmtId="0" fontId="9" fillId="7" borderId="1" xfId="0" applyFont="1" applyFill="1" applyBorder="1"/>
    <xf numFmtId="0" fontId="9" fillId="8" borderId="1" xfId="0" applyFont="1" applyFill="1" applyBorder="1"/>
    <xf numFmtId="0" fontId="9" fillId="2" borderId="1" xfId="0" applyFont="1" applyFill="1" applyBorder="1" applyAlignment="1">
      <alignment horizontal="left"/>
    </xf>
    <xf numFmtId="0" fontId="11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horizontal="center"/>
    </xf>
    <xf numFmtId="0" fontId="16" fillId="2" borderId="1" xfId="0" applyFont="1" applyFill="1" applyBorder="1" applyAlignment="1">
      <alignment horizontal="center"/>
    </xf>
    <xf numFmtId="0" fontId="12" fillId="2" borderId="1" xfId="0" applyFont="1" applyFill="1" applyBorder="1" applyAlignment="1">
      <alignment horizontal="left"/>
    </xf>
    <xf numFmtId="0" fontId="0" fillId="0" borderId="1" xfId="0" applyFont="1" applyBorder="1" applyAlignment="1">
      <alignment horizontal="center" wrapText="1"/>
    </xf>
    <xf numFmtId="0" fontId="0" fillId="0" borderId="1" xfId="0" applyFont="1" applyBorder="1" applyAlignment="1">
      <alignment horizontal="left" wrapText="1"/>
    </xf>
    <xf numFmtId="0" fontId="0" fillId="0" borderId="1" xfId="0" applyFont="1" applyBorder="1" applyAlignment="1">
      <alignment horizontal="right" wrapText="1"/>
    </xf>
    <xf numFmtId="165" fontId="1" fillId="0" borderId="1" xfId="81" applyNumberFormat="1" applyFont="1" applyBorder="1" applyAlignment="1">
      <alignment horizontal="right" wrapText="1"/>
    </xf>
    <xf numFmtId="0" fontId="0" fillId="0" borderId="0" xfId="0" applyFont="1" applyAlignment="1">
      <alignment horizontal="center" wrapText="1"/>
    </xf>
    <xf numFmtId="0" fontId="0" fillId="4" borderId="1" xfId="0" applyFont="1" applyFill="1" applyBorder="1" applyAlignment="1">
      <alignment horizontal="center"/>
    </xf>
    <xf numFmtId="0" fontId="0" fillId="4" borderId="1" xfId="0" applyFont="1" applyFill="1" applyBorder="1"/>
    <xf numFmtId="0" fontId="0" fillId="4" borderId="1" xfId="0" applyFont="1" applyFill="1" applyBorder="1" applyAlignment="1">
      <alignment horizontal="left"/>
    </xf>
    <xf numFmtId="14" fontId="0" fillId="4" borderId="1" xfId="0" applyNumberFormat="1" applyFont="1" applyFill="1" applyBorder="1"/>
    <xf numFmtId="0" fontId="0" fillId="4" borderId="1" xfId="0" applyFont="1" applyFill="1" applyBorder="1" applyAlignment="1">
      <alignment horizontal="right"/>
    </xf>
    <xf numFmtId="165" fontId="1" fillId="4" borderId="1" xfId="81" applyNumberFormat="1" applyFont="1" applyFill="1" applyBorder="1" applyAlignment="1">
      <alignment horizontal="right"/>
    </xf>
    <xf numFmtId="165" fontId="1" fillId="4" borderId="0" xfId="414" applyNumberFormat="1" applyFont="1" applyFill="1"/>
    <xf numFmtId="0" fontId="0" fillId="4" borderId="0" xfId="0" applyFont="1" applyFill="1"/>
    <xf numFmtId="0" fontId="0" fillId="8" borderId="1" xfId="0" applyFont="1" applyFill="1" applyBorder="1" applyAlignment="1">
      <alignment horizontal="center"/>
    </xf>
    <xf numFmtId="0" fontId="0" fillId="8" borderId="1" xfId="0" applyFont="1" applyFill="1" applyBorder="1"/>
    <xf numFmtId="0" fontId="0" fillId="8" borderId="1" xfId="0" applyFont="1" applyFill="1" applyBorder="1" applyAlignment="1">
      <alignment horizontal="left"/>
    </xf>
    <xf numFmtId="14" fontId="0" fillId="8" borderId="1" xfId="0" applyNumberFormat="1" applyFont="1" applyFill="1" applyBorder="1"/>
    <xf numFmtId="0" fontId="0" fillId="8" borderId="1" xfId="0" applyFont="1" applyFill="1" applyBorder="1" applyAlignment="1">
      <alignment horizontal="right"/>
    </xf>
    <xf numFmtId="165" fontId="1" fillId="8" borderId="1" xfId="81" applyNumberFormat="1" applyFont="1" applyFill="1" applyBorder="1" applyAlignment="1">
      <alignment horizontal="right"/>
    </xf>
    <xf numFmtId="165" fontId="1" fillId="8" borderId="0" xfId="414" applyNumberFormat="1" applyFont="1" applyFill="1"/>
    <xf numFmtId="0" fontId="0" fillId="8" borderId="0" xfId="0" applyFont="1" applyFill="1"/>
    <xf numFmtId="0" fontId="0" fillId="2" borderId="1" xfId="0" applyFont="1" applyFill="1" applyBorder="1" applyAlignment="1">
      <alignment horizontal="center"/>
    </xf>
    <xf numFmtId="0" fontId="0" fillId="2" borderId="1" xfId="0" applyFont="1" applyFill="1" applyBorder="1"/>
    <xf numFmtId="0" fontId="0" fillId="2" borderId="1" xfId="0" applyFont="1" applyFill="1" applyBorder="1" applyAlignment="1">
      <alignment horizontal="left"/>
    </xf>
    <xf numFmtId="14" fontId="0" fillId="2" borderId="1" xfId="0" applyNumberFormat="1" applyFont="1" applyFill="1" applyBorder="1"/>
    <xf numFmtId="0" fontId="0" fillId="2" borderId="1" xfId="0" applyFont="1" applyFill="1" applyBorder="1" applyAlignment="1">
      <alignment horizontal="right"/>
    </xf>
    <xf numFmtId="165" fontId="1" fillId="2" borderId="1" xfId="81" applyNumberFormat="1" applyFont="1" applyFill="1" applyBorder="1" applyAlignment="1">
      <alignment horizontal="right"/>
    </xf>
    <xf numFmtId="165" fontId="1" fillId="2" borderId="0" xfId="414" applyNumberFormat="1" applyFont="1" applyFill="1"/>
    <xf numFmtId="0" fontId="0" fillId="2" borderId="0" xfId="0" applyFont="1" applyFill="1"/>
    <xf numFmtId="0" fontId="9" fillId="5" borderId="1" xfId="0" applyFont="1" applyFill="1" applyBorder="1" applyAlignment="1">
      <alignment horizontal="left"/>
    </xf>
    <xf numFmtId="0" fontId="0" fillId="6" borderId="1" xfId="0" applyFont="1" applyFill="1" applyBorder="1" applyAlignment="1">
      <alignment horizontal="center"/>
    </xf>
    <xf numFmtId="0" fontId="9" fillId="6" borderId="1" xfId="0" applyFont="1" applyFill="1" applyBorder="1"/>
    <xf numFmtId="0" fontId="9" fillId="6" borderId="1" xfId="0" applyFont="1" applyFill="1" applyBorder="1" applyAlignment="1">
      <alignment horizontal="left"/>
    </xf>
    <xf numFmtId="0" fontId="0" fillId="6" borderId="1" xfId="0" applyFont="1" applyFill="1" applyBorder="1"/>
    <xf numFmtId="0" fontId="0" fillId="6" borderId="1" xfId="0" applyFont="1" applyFill="1" applyBorder="1" applyAlignment="1">
      <alignment horizontal="left"/>
    </xf>
    <xf numFmtId="14" fontId="0" fillId="6" borderId="1" xfId="0" applyNumberFormat="1" applyFont="1" applyFill="1" applyBorder="1"/>
    <xf numFmtId="0" fontId="0" fillId="6" borderId="1" xfId="0" applyFont="1" applyFill="1" applyBorder="1" applyAlignment="1">
      <alignment horizontal="right"/>
    </xf>
    <xf numFmtId="165" fontId="1" fillId="6" borderId="1" xfId="81" applyNumberFormat="1" applyFont="1" applyFill="1" applyBorder="1" applyAlignment="1">
      <alignment horizontal="right"/>
    </xf>
    <xf numFmtId="0" fontId="0" fillId="6" borderId="0" xfId="0" applyFont="1" applyFill="1"/>
    <xf numFmtId="0" fontId="19" fillId="6" borderId="1" xfId="0" applyFont="1" applyFill="1" applyBorder="1" applyAlignment="1">
      <alignment horizontal="center"/>
    </xf>
    <xf numFmtId="0" fontId="19" fillId="6" borderId="1" xfId="0" applyFont="1" applyFill="1" applyBorder="1"/>
    <xf numFmtId="14" fontId="19" fillId="6" borderId="1" xfId="0" applyNumberFormat="1" applyFont="1" applyFill="1" applyBorder="1"/>
    <xf numFmtId="0" fontId="19" fillId="6" borderId="1" xfId="0" applyFont="1" applyFill="1" applyBorder="1" applyAlignment="1">
      <alignment horizontal="right"/>
    </xf>
    <xf numFmtId="165" fontId="19" fillId="6" borderId="1" xfId="81" applyNumberFormat="1" applyFont="1" applyFill="1" applyBorder="1" applyAlignment="1">
      <alignment horizontal="right"/>
    </xf>
    <xf numFmtId="0" fontId="19" fillId="6" borderId="0" xfId="0" applyFont="1" applyFill="1"/>
    <xf numFmtId="0" fontId="0" fillId="7" borderId="1" xfId="0" applyFont="1" applyFill="1" applyBorder="1" applyAlignment="1">
      <alignment horizontal="center"/>
    </xf>
    <xf numFmtId="0" fontId="9" fillId="7" borderId="1" xfId="0" applyFont="1" applyFill="1" applyBorder="1" applyAlignment="1">
      <alignment horizontal="left"/>
    </xf>
    <xf numFmtId="0" fontId="0" fillId="7" borderId="1" xfId="0" applyFont="1" applyFill="1" applyBorder="1"/>
    <xf numFmtId="0" fontId="0" fillId="7" borderId="1" xfId="0" applyFont="1" applyFill="1" applyBorder="1" applyAlignment="1">
      <alignment horizontal="left"/>
    </xf>
    <xf numFmtId="14" fontId="0" fillId="7" borderId="1" xfId="0" applyNumberFormat="1" applyFont="1" applyFill="1" applyBorder="1"/>
    <xf numFmtId="0" fontId="0" fillId="7" borderId="1" xfId="0" applyFont="1" applyFill="1" applyBorder="1" applyAlignment="1">
      <alignment horizontal="right"/>
    </xf>
    <xf numFmtId="165" fontId="1" fillId="7" borderId="1" xfId="81" applyNumberFormat="1" applyFont="1" applyFill="1" applyBorder="1" applyAlignment="1">
      <alignment horizontal="right"/>
    </xf>
    <xf numFmtId="0" fontId="0" fillId="7" borderId="0" xfId="0" applyFont="1" applyFill="1"/>
    <xf numFmtId="0" fontId="0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left"/>
    </xf>
    <xf numFmtId="0" fontId="0" fillId="0" borderId="0" xfId="0" applyFont="1" applyAlignment="1">
      <alignment horizontal="right"/>
    </xf>
    <xf numFmtId="165" fontId="1" fillId="0" borderId="0" xfId="81" applyNumberFormat="1" applyFont="1" applyAlignment="1">
      <alignment horizontal="right"/>
    </xf>
  </cellXfs>
  <cellStyles count="505">
    <cellStyle name="Comma" xfId="81" builtinId="3"/>
    <cellStyle name="Comma 2" xfId="175" xr:uid="{00000000-0005-0000-0000-000001000000}"/>
    <cellStyle name="Comma 3" xfId="414" xr:uid="{00000000-0005-0000-0000-000002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Normal" xfId="0" builtinId="0"/>
    <cellStyle name="Percent" xfId="102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8"/>
  <sheetViews>
    <sheetView showRuler="0" topLeftCell="A43" workbookViewId="0">
      <selection activeCell="P48" sqref="P48"/>
    </sheetView>
  </sheetViews>
  <sheetFormatPr baseColWidth="10" defaultRowHeight="16" x14ac:dyDescent="0.2"/>
  <cols>
    <col min="1" max="1" width="11.33203125" style="11" customWidth="1"/>
    <col min="2" max="3" width="10.83203125" style="11" customWidth="1"/>
    <col min="4" max="4" width="16" style="11" customWidth="1"/>
    <col min="5" max="5" width="10" style="11" customWidth="1"/>
    <col min="6" max="6" width="12.33203125" style="11" customWidth="1"/>
    <col min="7" max="7" width="5.5" style="11" customWidth="1"/>
    <col min="8" max="8" width="11.5" style="11" customWidth="1"/>
    <col min="9" max="9" width="14.6640625" style="11" customWidth="1"/>
    <col min="10" max="10" width="16.33203125" style="11" customWidth="1"/>
    <col min="11" max="11" width="10.83203125" style="11" customWidth="1"/>
    <col min="12" max="12" width="11.1640625" style="18" customWidth="1"/>
    <col min="13" max="13" width="17.6640625" style="12" customWidth="1"/>
    <col min="14" max="16" width="14" style="13" customWidth="1"/>
    <col min="17" max="17" width="29.5" style="11" customWidth="1"/>
    <col min="18" max="16384" width="10.83203125" style="11"/>
  </cols>
  <sheetData>
    <row r="1" spans="1:17" s="8" customFormat="1" ht="51" x14ac:dyDescent="0.2">
      <c r="A1" s="8" t="s">
        <v>69</v>
      </c>
      <c r="B1" s="8" t="s">
        <v>0</v>
      </c>
      <c r="C1" s="8" t="s">
        <v>134</v>
      </c>
      <c r="D1" s="8" t="s">
        <v>56</v>
      </c>
      <c r="E1" s="8" t="s">
        <v>176</v>
      </c>
      <c r="F1" s="8" t="s">
        <v>177</v>
      </c>
      <c r="G1" s="8" t="s">
        <v>1</v>
      </c>
      <c r="H1" s="8" t="s">
        <v>2</v>
      </c>
      <c r="I1" s="8" t="s">
        <v>3</v>
      </c>
      <c r="J1" s="8" t="s">
        <v>4</v>
      </c>
      <c r="K1" s="8" t="s">
        <v>44</v>
      </c>
      <c r="L1" s="17" t="s">
        <v>178</v>
      </c>
      <c r="M1" s="9" t="s">
        <v>42</v>
      </c>
      <c r="N1" s="10" t="s">
        <v>41</v>
      </c>
      <c r="O1" s="10" t="s">
        <v>179</v>
      </c>
      <c r="P1" s="10" t="s">
        <v>180</v>
      </c>
      <c r="Q1" s="8" t="s">
        <v>38</v>
      </c>
    </row>
    <row r="2" spans="1:17" x14ac:dyDescent="0.2">
      <c r="A2" s="11" t="s">
        <v>20</v>
      </c>
      <c r="B2" s="11" t="s">
        <v>5</v>
      </c>
      <c r="D2" s="11" t="s">
        <v>57</v>
      </c>
      <c r="F2" s="11" t="s">
        <v>45</v>
      </c>
      <c r="G2" s="11" t="s">
        <v>6</v>
      </c>
      <c r="H2" s="11">
        <v>12</v>
      </c>
      <c r="I2" s="11">
        <v>1.5327999999999999</v>
      </c>
      <c r="J2" s="11">
        <v>1.55</v>
      </c>
      <c r="K2" s="11">
        <f t="shared" ref="K2:K22" si="0">1000*(J2-I2)</f>
        <v>17.200000000000102</v>
      </c>
      <c r="M2" s="12">
        <v>2.48</v>
      </c>
      <c r="N2" s="13">
        <f>M2*(200-10)</f>
        <v>471.2</v>
      </c>
      <c r="O2" s="13">
        <f>0.01*N2</f>
        <v>4.7119999999999997</v>
      </c>
    </row>
    <row r="3" spans="1:17" x14ac:dyDescent="0.2">
      <c r="A3" s="11" t="s">
        <v>21</v>
      </c>
      <c r="B3" s="11" t="s">
        <v>8</v>
      </c>
      <c r="D3" s="11" t="s">
        <v>57</v>
      </c>
      <c r="F3" s="11" t="s">
        <v>45</v>
      </c>
      <c r="G3" s="11" t="s">
        <v>10</v>
      </c>
      <c r="H3" s="11">
        <v>12</v>
      </c>
      <c r="I3" s="11">
        <v>1.5287999999999999</v>
      </c>
      <c r="J3" s="11">
        <v>1.54</v>
      </c>
      <c r="K3" s="11">
        <f t="shared" si="0"/>
        <v>11.200000000000099</v>
      </c>
      <c r="M3" s="12">
        <v>3.82</v>
      </c>
      <c r="N3" s="13">
        <f>M3*(200-10)</f>
        <v>725.8</v>
      </c>
      <c r="O3" s="13">
        <f t="shared" ref="O3:O9" si="1">0.01*N3</f>
        <v>7.258</v>
      </c>
    </row>
    <row r="4" spans="1:17" x14ac:dyDescent="0.2">
      <c r="A4" s="11" t="s">
        <v>22</v>
      </c>
      <c r="B4" s="11" t="s">
        <v>7</v>
      </c>
      <c r="D4" s="11" t="s">
        <v>57</v>
      </c>
      <c r="F4" s="11" t="s">
        <v>45</v>
      </c>
      <c r="G4" s="11" t="s">
        <v>10</v>
      </c>
      <c r="H4" s="11">
        <v>12</v>
      </c>
      <c r="I4" s="11">
        <v>1.5508</v>
      </c>
      <c r="J4" s="11">
        <v>1.5634999999999999</v>
      </c>
      <c r="K4" s="11">
        <f t="shared" si="0"/>
        <v>12.699999999999934</v>
      </c>
      <c r="M4" s="12">
        <v>0.80800000000000005</v>
      </c>
      <c r="N4" s="13">
        <f>M4*(200-10)</f>
        <v>153.52000000000001</v>
      </c>
      <c r="O4" s="13">
        <f t="shared" si="1"/>
        <v>1.5352000000000001</v>
      </c>
    </row>
    <row r="5" spans="1:17" x14ac:dyDescent="0.2">
      <c r="A5" s="11" t="s">
        <v>23</v>
      </c>
      <c r="B5" s="11" t="s">
        <v>9</v>
      </c>
      <c r="D5" s="11" t="s">
        <v>58</v>
      </c>
      <c r="F5" s="11" t="s">
        <v>45</v>
      </c>
      <c r="G5" s="11" t="s">
        <v>6</v>
      </c>
      <c r="H5" s="11">
        <v>2</v>
      </c>
      <c r="I5" s="11">
        <v>1.5489999999999999</v>
      </c>
      <c r="J5" s="11">
        <v>1.5595000000000001</v>
      </c>
      <c r="K5" s="11">
        <f t="shared" si="0"/>
        <v>10.500000000000176</v>
      </c>
      <c r="M5" s="12">
        <v>8.99</v>
      </c>
      <c r="N5" s="13">
        <f>M5*(200-10)</f>
        <v>1708.1000000000001</v>
      </c>
      <c r="O5" s="13">
        <f t="shared" si="1"/>
        <v>17.081000000000003</v>
      </c>
    </row>
    <row r="6" spans="1:17" x14ac:dyDescent="0.2">
      <c r="A6" s="11" t="s">
        <v>31</v>
      </c>
      <c r="B6" s="11" t="s">
        <v>24</v>
      </c>
      <c r="D6" s="11" t="s">
        <v>59</v>
      </c>
      <c r="F6" s="11" t="s">
        <v>45</v>
      </c>
      <c r="G6" s="11" t="s">
        <v>6</v>
      </c>
      <c r="H6" s="11">
        <v>1</v>
      </c>
      <c r="I6" s="11">
        <v>1.5496000000000001</v>
      </c>
      <c r="J6" s="11">
        <v>1.5623</v>
      </c>
      <c r="K6" s="11">
        <f t="shared" si="0"/>
        <v>12.699999999999934</v>
      </c>
      <c r="M6" s="12">
        <v>0.56666666666666654</v>
      </c>
      <c r="N6" s="13">
        <f>M6*(200-20)</f>
        <v>101.99999999999997</v>
      </c>
      <c r="O6" s="13">
        <f t="shared" si="1"/>
        <v>1.0199999999999998</v>
      </c>
      <c r="Q6" s="11" t="s">
        <v>39</v>
      </c>
    </row>
    <row r="7" spans="1:17" x14ac:dyDescent="0.2">
      <c r="A7" s="11" t="s">
        <v>32</v>
      </c>
      <c r="B7" s="11" t="s">
        <v>25</v>
      </c>
      <c r="D7" s="11" t="s">
        <v>59</v>
      </c>
      <c r="F7" s="11" t="s">
        <v>45</v>
      </c>
      <c r="G7" s="11" t="s">
        <v>27</v>
      </c>
      <c r="H7" s="11">
        <v>1</v>
      </c>
      <c r="I7" s="11">
        <v>1.5373000000000001</v>
      </c>
      <c r="J7" s="11">
        <v>1.5504</v>
      </c>
      <c r="K7" s="11">
        <f t="shared" si="0"/>
        <v>13.09999999999989</v>
      </c>
      <c r="M7" s="12">
        <v>3.6633333333333336</v>
      </c>
      <c r="N7" s="13">
        <f>M7*(200-20)</f>
        <v>659.40000000000009</v>
      </c>
      <c r="O7" s="13">
        <f t="shared" si="1"/>
        <v>6.5940000000000012</v>
      </c>
    </row>
    <row r="8" spans="1:17" x14ac:dyDescent="0.2">
      <c r="A8" s="11" t="s">
        <v>33</v>
      </c>
      <c r="B8" s="11" t="s">
        <v>26</v>
      </c>
      <c r="D8" s="11" t="s">
        <v>59</v>
      </c>
      <c r="F8" s="11" t="s">
        <v>45</v>
      </c>
      <c r="G8" s="11" t="s">
        <v>27</v>
      </c>
      <c r="H8" s="11">
        <v>2</v>
      </c>
      <c r="I8" s="11">
        <v>1.5512999999999999</v>
      </c>
      <c r="J8" s="11">
        <v>1.5667</v>
      </c>
      <c r="K8" s="11">
        <f t="shared" si="0"/>
        <v>15.40000000000008</v>
      </c>
      <c r="M8" s="12">
        <v>1.3533333333333335</v>
      </c>
      <c r="N8" s="13">
        <f>M8*(200-20)</f>
        <v>243.60000000000002</v>
      </c>
      <c r="O8" s="13">
        <f t="shared" si="1"/>
        <v>2.4360000000000004</v>
      </c>
    </row>
    <row r="9" spans="1:17" x14ac:dyDescent="0.2">
      <c r="A9" s="11" t="s">
        <v>34</v>
      </c>
      <c r="B9" s="11" t="s">
        <v>29</v>
      </c>
      <c r="D9" s="11" t="s">
        <v>60</v>
      </c>
      <c r="F9" s="11" t="s">
        <v>45</v>
      </c>
      <c r="G9" s="11" t="s">
        <v>6</v>
      </c>
      <c r="H9" s="11">
        <v>13</v>
      </c>
      <c r="I9" s="11">
        <v>1.5533999999999999</v>
      </c>
      <c r="J9" s="11">
        <v>1.5688</v>
      </c>
      <c r="K9" s="11">
        <f t="shared" si="0"/>
        <v>15.40000000000008</v>
      </c>
      <c r="M9" s="12">
        <v>0.88133333333333341</v>
      </c>
      <c r="N9" s="13">
        <f>M9*(200-20)</f>
        <v>158.64000000000001</v>
      </c>
      <c r="O9" s="13">
        <f t="shared" si="1"/>
        <v>1.5864000000000003</v>
      </c>
    </row>
    <row r="10" spans="1:17" x14ac:dyDescent="0.2">
      <c r="A10" s="11" t="s">
        <v>30</v>
      </c>
      <c r="B10" s="11" t="s">
        <v>24</v>
      </c>
      <c r="D10" s="11" t="s">
        <v>59</v>
      </c>
      <c r="F10" s="11" t="s">
        <v>45</v>
      </c>
      <c r="G10" s="11" t="s">
        <v>6</v>
      </c>
      <c r="H10" s="11">
        <v>1</v>
      </c>
      <c r="I10" s="11">
        <v>1.5444</v>
      </c>
      <c r="J10" s="11">
        <v>1.5508</v>
      </c>
      <c r="K10" s="11">
        <f t="shared" si="0"/>
        <v>6.3999999999999613</v>
      </c>
      <c r="M10" s="12" t="s">
        <v>72</v>
      </c>
    </row>
    <row r="11" spans="1:17" x14ac:dyDescent="0.2">
      <c r="A11" s="11" t="s">
        <v>35</v>
      </c>
      <c r="B11" s="11" t="s">
        <v>25</v>
      </c>
      <c r="D11" s="11" t="s">
        <v>59</v>
      </c>
      <c r="F11" s="11" t="s">
        <v>45</v>
      </c>
      <c r="G11" s="11" t="s">
        <v>27</v>
      </c>
      <c r="H11" s="11">
        <v>1</v>
      </c>
      <c r="I11" s="11">
        <v>1.5481</v>
      </c>
      <c r="J11" s="11">
        <v>1.5546</v>
      </c>
      <c r="K11" s="11">
        <f t="shared" si="0"/>
        <v>6.4999999999999503</v>
      </c>
      <c r="M11" s="12" t="s">
        <v>72</v>
      </c>
    </row>
    <row r="12" spans="1:17" x14ac:dyDescent="0.2">
      <c r="A12" s="11" t="s">
        <v>36</v>
      </c>
      <c r="B12" s="11" t="s">
        <v>26</v>
      </c>
      <c r="D12" s="11" t="s">
        <v>59</v>
      </c>
      <c r="F12" s="11" t="s">
        <v>45</v>
      </c>
      <c r="G12" s="11" t="s">
        <v>27</v>
      </c>
      <c r="H12" s="11">
        <v>2</v>
      </c>
      <c r="I12" s="11">
        <v>1.5512999999999999</v>
      </c>
      <c r="J12" s="11">
        <v>1.5544</v>
      </c>
      <c r="K12" s="11">
        <f t="shared" si="0"/>
        <v>3.1000000000001027</v>
      </c>
      <c r="M12" s="12" t="s">
        <v>72</v>
      </c>
    </row>
    <row r="13" spans="1:17" x14ac:dyDescent="0.2">
      <c r="A13" s="11" t="s">
        <v>37</v>
      </c>
      <c r="B13" s="11" t="s">
        <v>29</v>
      </c>
      <c r="D13" s="11" t="s">
        <v>60</v>
      </c>
      <c r="F13" s="11" t="s">
        <v>45</v>
      </c>
      <c r="G13" s="11" t="s">
        <v>6</v>
      </c>
      <c r="H13" s="11">
        <v>13</v>
      </c>
      <c r="I13" s="11">
        <v>1.5496000000000001</v>
      </c>
      <c r="J13" s="11">
        <v>1.5542</v>
      </c>
      <c r="K13" s="11">
        <f t="shared" si="0"/>
        <v>4.5999999999999375</v>
      </c>
      <c r="M13" s="12" t="s">
        <v>72</v>
      </c>
    </row>
    <row r="14" spans="1:17" x14ac:dyDescent="0.2">
      <c r="A14" s="11" t="s">
        <v>47</v>
      </c>
      <c r="B14" s="11" t="s">
        <v>28</v>
      </c>
      <c r="D14" s="11" t="s">
        <v>40</v>
      </c>
      <c r="F14" s="11" t="s">
        <v>46</v>
      </c>
      <c r="G14" s="11" t="s">
        <v>40</v>
      </c>
      <c r="H14" s="11">
        <v>2</v>
      </c>
      <c r="I14" s="11">
        <v>1.5509999999999999</v>
      </c>
      <c r="J14" s="11">
        <v>1.5623</v>
      </c>
      <c r="K14" s="11">
        <f t="shared" si="0"/>
        <v>11.300000000000088</v>
      </c>
      <c r="M14" s="14" t="s">
        <v>43</v>
      </c>
      <c r="N14" s="13" t="s">
        <v>40</v>
      </c>
      <c r="O14" s="13" t="s">
        <v>40</v>
      </c>
    </row>
    <row r="15" spans="1:17" x14ac:dyDescent="0.2">
      <c r="A15" s="11" t="s">
        <v>70</v>
      </c>
      <c r="B15" s="11" t="s">
        <v>65</v>
      </c>
      <c r="D15" s="11" t="s">
        <v>61</v>
      </c>
      <c r="F15" s="11" t="s">
        <v>54</v>
      </c>
      <c r="I15" s="11">
        <v>1.0233000000000001</v>
      </c>
      <c r="J15" s="11">
        <v>1.0583</v>
      </c>
      <c r="K15" s="11">
        <f>1000*(J15-I15)</f>
        <v>34.999999999999922</v>
      </c>
      <c r="M15" s="11">
        <v>10</v>
      </c>
      <c r="N15" s="13">
        <f>M15*(200-10)</f>
        <v>1900</v>
      </c>
      <c r="O15" s="13">
        <f>N15*0.01</f>
        <v>19</v>
      </c>
    </row>
    <row r="16" spans="1:17" x14ac:dyDescent="0.2">
      <c r="A16" s="11" t="s">
        <v>71</v>
      </c>
      <c r="B16" s="11" t="s">
        <v>66</v>
      </c>
      <c r="D16" s="11" t="s">
        <v>61</v>
      </c>
      <c r="F16" s="11" t="s">
        <v>54</v>
      </c>
      <c r="I16" s="11">
        <v>1.0256000000000001</v>
      </c>
      <c r="J16" s="11">
        <v>1.0625</v>
      </c>
      <c r="K16" s="11">
        <f>1000*(J16-I16)</f>
        <v>36.899999999999935</v>
      </c>
      <c r="M16" s="11">
        <v>12.1</v>
      </c>
      <c r="N16" s="13">
        <f t="shared" ref="N16:N22" si="2">M16*(200-10)</f>
        <v>2299</v>
      </c>
      <c r="O16" s="13">
        <f t="shared" ref="O16:O22" si="3">N16*0.01</f>
        <v>22.990000000000002</v>
      </c>
    </row>
    <row r="17" spans="1:16" x14ac:dyDescent="0.2">
      <c r="A17" s="11" t="s">
        <v>50</v>
      </c>
      <c r="B17" s="11" t="s">
        <v>68</v>
      </c>
      <c r="D17" s="11" t="s">
        <v>61</v>
      </c>
      <c r="F17" s="11" t="s">
        <v>54</v>
      </c>
      <c r="I17" s="11">
        <v>1.0072000000000001</v>
      </c>
      <c r="J17" s="11">
        <v>1.0198</v>
      </c>
      <c r="K17" s="11">
        <f t="shared" si="0"/>
        <v>12.599999999999945</v>
      </c>
      <c r="M17" s="11">
        <v>5.5</v>
      </c>
      <c r="N17" s="13">
        <f t="shared" si="2"/>
        <v>1045</v>
      </c>
      <c r="O17" s="13">
        <f t="shared" si="3"/>
        <v>10.450000000000001</v>
      </c>
    </row>
    <row r="18" spans="1:16" x14ac:dyDescent="0.2">
      <c r="A18" s="11" t="s">
        <v>51</v>
      </c>
      <c r="B18" s="11" t="s">
        <v>67</v>
      </c>
      <c r="D18" s="11" t="s">
        <v>62</v>
      </c>
      <c r="F18" s="11" t="s">
        <v>54</v>
      </c>
      <c r="I18" s="11">
        <v>0.99960000000000004</v>
      </c>
      <c r="J18" s="11">
        <v>1.0290999999999999</v>
      </c>
      <c r="K18" s="11">
        <f t="shared" si="0"/>
        <v>29.499999999999858</v>
      </c>
      <c r="M18" s="11">
        <v>12.75</v>
      </c>
      <c r="N18" s="13">
        <f t="shared" si="2"/>
        <v>2422.5</v>
      </c>
      <c r="O18" s="13">
        <f t="shared" si="3"/>
        <v>24.225000000000001</v>
      </c>
    </row>
    <row r="19" spans="1:16" x14ac:dyDescent="0.2">
      <c r="A19" s="11" t="s">
        <v>52</v>
      </c>
      <c r="B19" s="11" t="s">
        <v>24</v>
      </c>
      <c r="D19" s="11" t="s">
        <v>61</v>
      </c>
      <c r="F19" s="11" t="s">
        <v>55</v>
      </c>
      <c r="I19" s="11">
        <v>1.0003</v>
      </c>
      <c r="J19" s="11">
        <v>1.0284</v>
      </c>
      <c r="K19" s="11">
        <f t="shared" si="0"/>
        <v>28.100000000000016</v>
      </c>
      <c r="M19" s="11">
        <v>11.4</v>
      </c>
      <c r="N19" s="13">
        <f t="shared" si="2"/>
        <v>2166</v>
      </c>
      <c r="O19" s="13">
        <f t="shared" si="3"/>
        <v>21.66</v>
      </c>
    </row>
    <row r="20" spans="1:16" x14ac:dyDescent="0.2">
      <c r="A20" s="11" t="s">
        <v>53</v>
      </c>
      <c r="B20" s="11" t="s">
        <v>25</v>
      </c>
      <c r="D20" s="11" t="s">
        <v>61</v>
      </c>
      <c r="F20" s="11" t="s">
        <v>55</v>
      </c>
      <c r="I20" s="11">
        <v>1.0004</v>
      </c>
      <c r="J20" s="11">
        <v>1.0145</v>
      </c>
      <c r="K20" s="11">
        <f t="shared" si="0"/>
        <v>14.100000000000001</v>
      </c>
      <c r="M20" s="11">
        <v>6.18</v>
      </c>
      <c r="N20" s="13">
        <f t="shared" si="2"/>
        <v>1174.2</v>
      </c>
      <c r="O20" s="13">
        <f t="shared" si="3"/>
        <v>11.742000000000001</v>
      </c>
    </row>
    <row r="21" spans="1:16" x14ac:dyDescent="0.2">
      <c r="A21" s="11" t="s">
        <v>63</v>
      </c>
      <c r="B21" s="11" t="s">
        <v>5</v>
      </c>
      <c r="D21" s="11" t="s">
        <v>62</v>
      </c>
      <c r="F21" s="11" t="s">
        <v>55</v>
      </c>
      <c r="I21" s="11">
        <v>1.0130999999999999</v>
      </c>
      <c r="J21" s="11">
        <v>1.048</v>
      </c>
      <c r="K21" s="11">
        <f t="shared" si="0"/>
        <v>34.900000000000155</v>
      </c>
      <c r="M21" s="11">
        <v>10.475</v>
      </c>
      <c r="N21" s="13">
        <f t="shared" si="2"/>
        <v>1990.25</v>
      </c>
      <c r="O21" s="13">
        <f t="shared" si="3"/>
        <v>19.9025</v>
      </c>
    </row>
    <row r="22" spans="1:16" x14ac:dyDescent="0.2">
      <c r="A22" s="11" t="s">
        <v>64</v>
      </c>
      <c r="B22" s="11" t="s">
        <v>8</v>
      </c>
      <c r="D22" s="11" t="s">
        <v>62</v>
      </c>
      <c r="F22" s="11" t="s">
        <v>55</v>
      </c>
      <c r="I22" s="11">
        <v>1.0068999999999999</v>
      </c>
      <c r="J22" s="11">
        <v>1.0414000000000001</v>
      </c>
      <c r="K22" s="11">
        <f t="shared" si="0"/>
        <v>34.500000000000199</v>
      </c>
      <c r="M22" s="11">
        <v>4.68</v>
      </c>
      <c r="N22" s="13">
        <f t="shared" si="2"/>
        <v>889.19999999999993</v>
      </c>
      <c r="O22" s="13">
        <f t="shared" si="3"/>
        <v>8.8919999999999995</v>
      </c>
    </row>
    <row r="23" spans="1:16" x14ac:dyDescent="0.2">
      <c r="A23" s="11" t="s">
        <v>48</v>
      </c>
      <c r="B23" s="11" t="s">
        <v>65</v>
      </c>
      <c r="D23" s="11" t="s">
        <v>61</v>
      </c>
      <c r="F23" s="11" t="s">
        <v>54</v>
      </c>
      <c r="I23" s="11">
        <v>1.0037</v>
      </c>
      <c r="J23" s="11" t="s">
        <v>74</v>
      </c>
      <c r="K23" s="11" t="e">
        <f>1000*(J23-I23)</f>
        <v>#VALUE!</v>
      </c>
      <c r="M23" s="12" t="s">
        <v>72</v>
      </c>
    </row>
    <row r="24" spans="1:16" x14ac:dyDescent="0.2">
      <c r="A24" s="11" t="s">
        <v>49</v>
      </c>
      <c r="B24" s="11" t="s">
        <v>66</v>
      </c>
      <c r="D24" s="11" t="s">
        <v>61</v>
      </c>
      <c r="F24" s="11" t="s">
        <v>54</v>
      </c>
      <c r="I24" s="11">
        <v>1.0105999999999999</v>
      </c>
      <c r="J24" s="11" t="s">
        <v>74</v>
      </c>
      <c r="K24" s="11" t="e">
        <f>1000*(J24-I24)</f>
        <v>#VALUE!</v>
      </c>
      <c r="M24" s="12" t="s">
        <v>72</v>
      </c>
    </row>
    <row r="25" spans="1:16" x14ac:dyDescent="0.2">
      <c r="A25" s="11" t="s">
        <v>73</v>
      </c>
      <c r="B25" s="11" t="s">
        <v>8</v>
      </c>
      <c r="D25" s="11" t="s">
        <v>62</v>
      </c>
      <c r="F25" s="11" t="s">
        <v>55</v>
      </c>
      <c r="I25" s="11">
        <v>1.0099</v>
      </c>
      <c r="J25" s="11" t="s">
        <v>74</v>
      </c>
      <c r="K25" s="11" t="e">
        <f>1000*(J25-I25)</f>
        <v>#VALUE!</v>
      </c>
      <c r="M25" s="12" t="s">
        <v>72</v>
      </c>
    </row>
    <row r="27" spans="1:16" ht="28" customHeight="1" x14ac:dyDescent="0.2">
      <c r="A27" s="11" t="s">
        <v>153</v>
      </c>
      <c r="B27" s="11" t="s">
        <v>234</v>
      </c>
      <c r="C27" s="15">
        <v>42877</v>
      </c>
      <c r="D27" s="11" t="s">
        <v>137</v>
      </c>
      <c r="E27" s="16">
        <v>118433</v>
      </c>
      <c r="F27" s="11" t="s">
        <v>54</v>
      </c>
      <c r="I27" s="11">
        <v>1.5334000000000001</v>
      </c>
      <c r="J27" s="11">
        <v>1.5747</v>
      </c>
      <c r="K27" s="11">
        <f>(J27-I27)*1000</f>
        <v>41.299999999999891</v>
      </c>
      <c r="L27" s="18">
        <f t="shared" ref="L27:L41" si="4">(K27/30)*350</f>
        <v>481.83333333333201</v>
      </c>
      <c r="M27" s="12">
        <v>17.600000000000001</v>
      </c>
      <c r="N27" s="13">
        <v>2200</v>
      </c>
      <c r="O27" s="13">
        <f>0.01*N27</f>
        <v>22</v>
      </c>
      <c r="P27" s="19">
        <f>0.01*(SUM(N27:N29))</f>
        <v>70.5</v>
      </c>
    </row>
    <row r="28" spans="1:16" ht="28" customHeight="1" x14ac:dyDescent="0.2">
      <c r="A28" s="11" t="s">
        <v>154</v>
      </c>
      <c r="B28" s="11" t="s">
        <v>234</v>
      </c>
      <c r="C28" s="15">
        <v>42877</v>
      </c>
      <c r="D28" s="11" t="s">
        <v>137</v>
      </c>
      <c r="E28" s="16"/>
      <c r="F28" s="11" t="s">
        <v>54</v>
      </c>
      <c r="I28" s="11">
        <v>1.5476000000000001</v>
      </c>
      <c r="J28" s="11">
        <v>1.5928</v>
      </c>
      <c r="K28" s="11">
        <f t="shared" ref="K28:K50" si="5">(J28-I28)*1000</f>
        <v>45.199999999999903</v>
      </c>
      <c r="L28" s="18">
        <f t="shared" si="4"/>
        <v>527.33333333333223</v>
      </c>
      <c r="M28" s="12">
        <v>18.8</v>
      </c>
      <c r="N28" s="13">
        <v>2350</v>
      </c>
      <c r="O28" s="13">
        <f>0.01*N28</f>
        <v>23.5</v>
      </c>
    </row>
    <row r="29" spans="1:16" ht="28" customHeight="1" x14ac:dyDescent="0.2">
      <c r="A29" s="11" t="s">
        <v>154</v>
      </c>
      <c r="B29" s="11" t="s">
        <v>234</v>
      </c>
      <c r="C29" s="15">
        <v>42877</v>
      </c>
      <c r="D29" s="11" t="s">
        <v>137</v>
      </c>
      <c r="E29" s="16"/>
      <c r="F29" s="11" t="s">
        <v>54</v>
      </c>
      <c r="I29" s="11">
        <v>1.5486</v>
      </c>
      <c r="J29" s="11">
        <v>1.5842000000000001</v>
      </c>
      <c r="K29" s="11">
        <f t="shared" si="5"/>
        <v>35.60000000000008</v>
      </c>
      <c r="L29" s="18">
        <f t="shared" si="4"/>
        <v>415.33333333333428</v>
      </c>
      <c r="M29" s="12">
        <v>20</v>
      </c>
      <c r="N29" s="13">
        <v>2500</v>
      </c>
      <c r="O29" s="13">
        <f>0.01*N29</f>
        <v>25</v>
      </c>
    </row>
    <row r="30" spans="1:16" ht="28" customHeight="1" x14ac:dyDescent="0.2">
      <c r="A30" s="11" t="s">
        <v>155</v>
      </c>
      <c r="B30" s="11" t="s">
        <v>140</v>
      </c>
      <c r="C30" s="15">
        <v>42900</v>
      </c>
      <c r="D30" s="11" t="s">
        <v>137</v>
      </c>
      <c r="E30" s="16">
        <v>297807</v>
      </c>
      <c r="F30" s="11" t="s">
        <v>54</v>
      </c>
      <c r="I30" s="11">
        <v>1.5224</v>
      </c>
      <c r="J30" s="11">
        <v>1.5742</v>
      </c>
      <c r="K30" s="11">
        <f t="shared" si="5"/>
        <v>51.800000000000068</v>
      </c>
      <c r="L30" s="18">
        <f t="shared" si="4"/>
        <v>604.33333333333417</v>
      </c>
      <c r="M30" s="12">
        <v>25.5</v>
      </c>
      <c r="N30" s="13">
        <v>3187.5</v>
      </c>
      <c r="O30" s="13">
        <f>0.01*N30</f>
        <v>31.875</v>
      </c>
      <c r="P30" s="19">
        <f>0.01*(SUM(N30:N32))</f>
        <v>79.125</v>
      </c>
    </row>
    <row r="31" spans="1:16" ht="28" customHeight="1" x14ac:dyDescent="0.2">
      <c r="A31" s="11" t="s">
        <v>156</v>
      </c>
      <c r="B31" s="11" t="s">
        <v>140</v>
      </c>
      <c r="C31" s="15">
        <v>42900</v>
      </c>
      <c r="D31" s="11" t="s">
        <v>137</v>
      </c>
      <c r="E31" s="16"/>
      <c r="F31" s="11" t="s">
        <v>54</v>
      </c>
      <c r="I31" s="11">
        <v>1.5289999999999999</v>
      </c>
      <c r="J31" s="11">
        <v>1.581</v>
      </c>
      <c r="K31" s="11">
        <f t="shared" si="5"/>
        <v>52.000000000000043</v>
      </c>
      <c r="L31" s="18">
        <f t="shared" si="4"/>
        <v>606.6666666666672</v>
      </c>
      <c r="M31" s="12">
        <v>17</v>
      </c>
      <c r="N31" s="13">
        <v>2125</v>
      </c>
      <c r="O31" s="13">
        <f>0.01*N31</f>
        <v>21.25</v>
      </c>
    </row>
    <row r="32" spans="1:16" ht="28" customHeight="1" x14ac:dyDescent="0.2">
      <c r="A32" s="11" t="s">
        <v>157</v>
      </c>
      <c r="B32" s="11" t="s">
        <v>140</v>
      </c>
      <c r="C32" s="15">
        <v>42900</v>
      </c>
      <c r="D32" s="11" t="s">
        <v>137</v>
      </c>
      <c r="E32" s="16"/>
      <c r="F32" s="11" t="s">
        <v>54</v>
      </c>
      <c r="I32" s="11">
        <v>1.5563</v>
      </c>
      <c r="J32" s="11">
        <v>1.6075999999999999</v>
      </c>
      <c r="K32" s="11">
        <f t="shared" si="5"/>
        <v>51.299999999999898</v>
      </c>
      <c r="L32" s="18">
        <f t="shared" si="4"/>
        <v>598.49999999999886</v>
      </c>
      <c r="M32" s="12">
        <v>20.8</v>
      </c>
      <c r="N32" s="13">
        <v>2600</v>
      </c>
      <c r="O32" s="13">
        <f t="shared" ref="O32:O50" si="6">0.01*N32</f>
        <v>26</v>
      </c>
    </row>
    <row r="33" spans="1:16" ht="28" customHeight="1" x14ac:dyDescent="0.2">
      <c r="A33" s="11" t="s">
        <v>158</v>
      </c>
      <c r="B33" s="11" t="s">
        <v>151</v>
      </c>
      <c r="C33" s="15">
        <v>42901</v>
      </c>
      <c r="D33" s="11" t="s">
        <v>137</v>
      </c>
      <c r="E33" s="16">
        <v>80000</v>
      </c>
      <c r="F33" s="11" t="s">
        <v>54</v>
      </c>
      <c r="I33" s="11">
        <v>1.5323</v>
      </c>
      <c r="J33" s="11">
        <v>1.5819000000000001</v>
      </c>
      <c r="K33" s="11">
        <f t="shared" si="5"/>
        <v>49.600000000000087</v>
      </c>
      <c r="L33" s="18">
        <f t="shared" si="4"/>
        <v>578.66666666666765</v>
      </c>
      <c r="M33" s="12">
        <v>29</v>
      </c>
      <c r="N33" s="13">
        <v>3625</v>
      </c>
      <c r="O33" s="13">
        <f t="shared" si="6"/>
        <v>36.25</v>
      </c>
      <c r="P33" s="19">
        <f>0.01*(SUM(N33:N35))</f>
        <v>103.125</v>
      </c>
    </row>
    <row r="34" spans="1:16" ht="28" customHeight="1" x14ac:dyDescent="0.2">
      <c r="A34" s="11" t="s">
        <v>159</v>
      </c>
      <c r="B34" s="11" t="s">
        <v>151</v>
      </c>
      <c r="C34" s="15">
        <v>42901</v>
      </c>
      <c r="D34" s="11" t="s">
        <v>137</v>
      </c>
      <c r="E34" s="16"/>
      <c r="F34" s="11" t="s">
        <v>54</v>
      </c>
      <c r="I34" s="11">
        <v>1.5562</v>
      </c>
      <c r="J34" s="11">
        <v>1.5936999999999999</v>
      </c>
      <c r="K34" s="11">
        <f t="shared" si="5"/>
        <v>37.499999999999865</v>
      </c>
      <c r="L34" s="18">
        <f t="shared" si="4"/>
        <v>437.49999999999847</v>
      </c>
      <c r="M34" s="12">
        <v>28</v>
      </c>
      <c r="N34" s="13">
        <v>3500</v>
      </c>
      <c r="O34" s="13">
        <f t="shared" si="6"/>
        <v>35</v>
      </c>
    </row>
    <row r="35" spans="1:16" ht="28" customHeight="1" x14ac:dyDescent="0.2">
      <c r="A35" s="11" t="s">
        <v>160</v>
      </c>
      <c r="B35" s="11" t="s">
        <v>151</v>
      </c>
      <c r="C35" s="15">
        <v>42901</v>
      </c>
      <c r="D35" s="11" t="s">
        <v>137</v>
      </c>
      <c r="E35" s="16"/>
      <c r="F35" s="11" t="s">
        <v>54</v>
      </c>
      <c r="I35" s="11">
        <v>1.5237000000000001</v>
      </c>
      <c r="J35" s="11">
        <v>1.5641</v>
      </c>
      <c r="K35" s="11">
        <f t="shared" si="5"/>
        <v>40.399999999999991</v>
      </c>
      <c r="L35" s="18">
        <f t="shared" si="4"/>
        <v>471.33333333333326</v>
      </c>
      <c r="M35" s="12">
        <v>25.5</v>
      </c>
      <c r="N35" s="13">
        <v>3187.5</v>
      </c>
      <c r="O35" s="13">
        <f t="shared" si="6"/>
        <v>31.875</v>
      </c>
    </row>
    <row r="36" spans="1:16" ht="28" customHeight="1" x14ac:dyDescent="0.2">
      <c r="A36" s="11" t="s">
        <v>161</v>
      </c>
      <c r="B36" s="11" t="s">
        <v>144</v>
      </c>
      <c r="C36" s="15">
        <v>46534</v>
      </c>
      <c r="D36" s="11" t="s">
        <v>137</v>
      </c>
      <c r="E36" s="16">
        <v>104500</v>
      </c>
      <c r="F36" s="11" t="s">
        <v>54</v>
      </c>
      <c r="I36" s="11">
        <v>1.5235000000000001</v>
      </c>
      <c r="J36" s="11">
        <v>1.5671999999999999</v>
      </c>
      <c r="K36" s="11">
        <f t="shared" si="5"/>
        <v>43.699999999999847</v>
      </c>
      <c r="L36" s="18">
        <f t="shared" si="4"/>
        <v>509.8333333333315</v>
      </c>
      <c r="M36" s="12">
        <v>29.5</v>
      </c>
      <c r="N36" s="13">
        <v>3687.5</v>
      </c>
      <c r="O36" s="13">
        <f t="shared" si="6"/>
        <v>36.875</v>
      </c>
      <c r="P36" s="19">
        <f>0.01*(SUM(N36:N38))</f>
        <v>111.25</v>
      </c>
    </row>
    <row r="37" spans="1:16" ht="28" customHeight="1" x14ac:dyDescent="0.2">
      <c r="A37" s="11" t="s">
        <v>162</v>
      </c>
      <c r="B37" s="11" t="s">
        <v>144</v>
      </c>
      <c r="C37" s="15">
        <v>46534</v>
      </c>
      <c r="D37" s="11" t="s">
        <v>137</v>
      </c>
      <c r="E37" s="16"/>
      <c r="F37" s="11" t="s">
        <v>54</v>
      </c>
      <c r="I37" s="11">
        <v>1.5462</v>
      </c>
      <c r="J37" s="11">
        <v>1.5851</v>
      </c>
      <c r="K37" s="11">
        <f t="shared" si="5"/>
        <v>38.899999999999935</v>
      </c>
      <c r="L37" s="18">
        <f t="shared" si="4"/>
        <v>453.83333333333252</v>
      </c>
      <c r="M37" s="12">
        <v>29.5</v>
      </c>
      <c r="N37" s="13">
        <v>3687.5</v>
      </c>
      <c r="O37" s="13">
        <f t="shared" si="6"/>
        <v>36.875</v>
      </c>
    </row>
    <row r="38" spans="1:16" ht="28" customHeight="1" x14ac:dyDescent="0.2">
      <c r="A38" s="11" t="s">
        <v>163</v>
      </c>
      <c r="B38" s="11" t="s">
        <v>144</v>
      </c>
      <c r="C38" s="15">
        <v>46534</v>
      </c>
      <c r="D38" s="11" t="s">
        <v>137</v>
      </c>
      <c r="E38" s="16"/>
      <c r="F38" s="11" t="s">
        <v>54</v>
      </c>
      <c r="I38" s="11">
        <v>1.5533999999999999</v>
      </c>
      <c r="J38" s="11">
        <v>1.5914999999999999</v>
      </c>
      <c r="K38" s="11">
        <f t="shared" si="5"/>
        <v>38.100000000000023</v>
      </c>
      <c r="L38" s="18">
        <f t="shared" si="4"/>
        <v>444.50000000000023</v>
      </c>
      <c r="M38" s="12">
        <v>30</v>
      </c>
      <c r="N38" s="13">
        <v>3750</v>
      </c>
      <c r="O38" s="13">
        <f t="shared" si="6"/>
        <v>37.5</v>
      </c>
    </row>
    <row r="39" spans="1:16" ht="28" customHeight="1" x14ac:dyDescent="0.2">
      <c r="A39" s="11" t="s">
        <v>164</v>
      </c>
      <c r="B39" s="11" t="s">
        <v>143</v>
      </c>
      <c r="C39" s="15">
        <v>42905</v>
      </c>
      <c r="D39" s="11" t="s">
        <v>142</v>
      </c>
      <c r="E39" s="16">
        <v>107100</v>
      </c>
      <c r="F39" s="11" t="s">
        <v>54</v>
      </c>
      <c r="I39" s="11">
        <v>1.5432999999999999</v>
      </c>
      <c r="J39" s="11">
        <v>1.5798000000000001</v>
      </c>
      <c r="K39" s="11">
        <f t="shared" si="5"/>
        <v>36.500000000000199</v>
      </c>
      <c r="L39" s="18">
        <f t="shared" si="4"/>
        <v>425.83333333333564</v>
      </c>
      <c r="M39" s="12">
        <v>23.5</v>
      </c>
      <c r="N39" s="13">
        <v>2937.5</v>
      </c>
      <c r="O39" s="13">
        <f t="shared" si="6"/>
        <v>29.375</v>
      </c>
      <c r="P39" s="19">
        <f>0.01*(SUM(N39:N41))</f>
        <v>92.5</v>
      </c>
    </row>
    <row r="40" spans="1:16" ht="28" customHeight="1" x14ac:dyDescent="0.2">
      <c r="A40" s="11" t="s">
        <v>165</v>
      </c>
      <c r="B40" s="11" t="s">
        <v>143</v>
      </c>
      <c r="C40" s="15">
        <v>42905</v>
      </c>
      <c r="D40" s="11" t="s">
        <v>142</v>
      </c>
      <c r="E40" s="16"/>
      <c r="F40" s="11" t="s">
        <v>54</v>
      </c>
      <c r="I40" s="11">
        <v>1.5454000000000001</v>
      </c>
      <c r="J40" s="11">
        <v>1.5778000000000001</v>
      </c>
      <c r="K40" s="11">
        <f t="shared" si="5"/>
        <v>32.399999999999984</v>
      </c>
      <c r="L40" s="18">
        <f t="shared" si="4"/>
        <v>377.99999999999977</v>
      </c>
      <c r="M40" s="12">
        <v>23.5</v>
      </c>
      <c r="N40" s="13">
        <v>2937.5</v>
      </c>
      <c r="O40" s="13">
        <f t="shared" si="6"/>
        <v>29.375</v>
      </c>
    </row>
    <row r="41" spans="1:16" ht="28" customHeight="1" x14ac:dyDescent="0.2">
      <c r="A41" s="11" t="s">
        <v>166</v>
      </c>
      <c r="B41" s="11" t="s">
        <v>143</v>
      </c>
      <c r="C41" s="15">
        <v>42905</v>
      </c>
      <c r="D41" s="11" t="s">
        <v>142</v>
      </c>
      <c r="E41" s="16"/>
      <c r="F41" s="11" t="s">
        <v>54</v>
      </c>
      <c r="I41" s="11">
        <v>1.5327</v>
      </c>
      <c r="J41" s="11">
        <v>1.5720000000000001</v>
      </c>
      <c r="K41" s="11">
        <f t="shared" si="5"/>
        <v>39.300000000000111</v>
      </c>
      <c r="L41" s="18">
        <f t="shared" si="4"/>
        <v>458.50000000000125</v>
      </c>
      <c r="M41" s="12">
        <v>27</v>
      </c>
      <c r="N41" s="13">
        <v>3375</v>
      </c>
      <c r="O41" s="13">
        <f t="shared" si="6"/>
        <v>33.75</v>
      </c>
    </row>
    <row r="42" spans="1:16" ht="28" customHeight="1" x14ac:dyDescent="0.2">
      <c r="A42" s="11" t="s">
        <v>167</v>
      </c>
      <c r="B42" s="11" t="s">
        <v>135</v>
      </c>
      <c r="C42" s="15">
        <v>42878</v>
      </c>
      <c r="D42" s="11" t="s">
        <v>136</v>
      </c>
      <c r="E42" s="16">
        <v>143733</v>
      </c>
      <c r="F42" s="11" t="s">
        <v>54</v>
      </c>
      <c r="I42" s="11">
        <v>1.5527</v>
      </c>
      <c r="J42" s="11">
        <v>1.5841000000000001</v>
      </c>
      <c r="K42" s="11">
        <f t="shared" si="5"/>
        <v>31.400000000000095</v>
      </c>
      <c r="L42" s="18">
        <f t="shared" ref="L42:L50" si="7">(K42/30)*350</f>
        <v>366.33333333333439</v>
      </c>
      <c r="M42" s="12">
        <v>26.5</v>
      </c>
      <c r="N42" s="13">
        <v>3312.5</v>
      </c>
      <c r="O42" s="13">
        <f t="shared" si="6"/>
        <v>33.125</v>
      </c>
      <c r="P42" s="19">
        <f>0.01*(SUM(N42:N44))</f>
        <v>99.3125</v>
      </c>
    </row>
    <row r="43" spans="1:16" ht="28" customHeight="1" x14ac:dyDescent="0.2">
      <c r="A43" s="11" t="s">
        <v>168</v>
      </c>
      <c r="B43" s="11" t="s">
        <v>135</v>
      </c>
      <c r="C43" s="15">
        <v>42878</v>
      </c>
      <c r="D43" s="11" t="s">
        <v>136</v>
      </c>
      <c r="E43" s="16"/>
      <c r="F43" s="11" t="s">
        <v>54</v>
      </c>
      <c r="I43" s="11">
        <v>1.5489999999999999</v>
      </c>
      <c r="J43" s="11">
        <v>1.5886</v>
      </c>
      <c r="K43" s="11">
        <f t="shared" si="5"/>
        <v>39.60000000000008</v>
      </c>
      <c r="L43" s="18">
        <f t="shared" si="7"/>
        <v>462.00000000000097</v>
      </c>
      <c r="M43" s="12">
        <v>28.200000000000003</v>
      </c>
      <c r="N43" s="13">
        <v>3525.0000000000005</v>
      </c>
      <c r="O43" s="13">
        <f t="shared" si="6"/>
        <v>35.250000000000007</v>
      </c>
    </row>
    <row r="44" spans="1:16" ht="28" customHeight="1" x14ac:dyDescent="0.2">
      <c r="A44" s="11" t="s">
        <v>169</v>
      </c>
      <c r="B44" s="11" t="s">
        <v>135</v>
      </c>
      <c r="C44" s="15">
        <v>42878</v>
      </c>
      <c r="D44" s="11" t="s">
        <v>136</v>
      </c>
      <c r="E44" s="16"/>
      <c r="F44" s="11" t="s">
        <v>54</v>
      </c>
      <c r="I44" s="11">
        <v>1.5525</v>
      </c>
      <c r="J44" s="11">
        <v>1.5827</v>
      </c>
      <c r="K44" s="11">
        <f t="shared" si="5"/>
        <v>30.200000000000003</v>
      </c>
      <c r="L44" s="18">
        <f t="shared" si="7"/>
        <v>352.33333333333337</v>
      </c>
      <c r="M44" s="12">
        <v>24.75</v>
      </c>
      <c r="N44" s="13">
        <v>3093.75</v>
      </c>
      <c r="O44" s="13">
        <f t="shared" si="6"/>
        <v>30.9375</v>
      </c>
    </row>
    <row r="45" spans="1:16" ht="28" customHeight="1" x14ac:dyDescent="0.2">
      <c r="A45" s="11" t="s">
        <v>170</v>
      </c>
      <c r="B45" s="11" t="s">
        <v>139</v>
      </c>
      <c r="C45" s="15">
        <v>42891</v>
      </c>
      <c r="D45" s="11" t="s">
        <v>136</v>
      </c>
      <c r="E45" s="16">
        <v>378333</v>
      </c>
      <c r="F45" s="11" t="s">
        <v>54</v>
      </c>
      <c r="I45" s="11">
        <v>1.5546</v>
      </c>
      <c r="J45" s="11">
        <v>1.6075999999999999</v>
      </c>
      <c r="K45" s="11">
        <f t="shared" si="5"/>
        <v>52.999999999999936</v>
      </c>
      <c r="L45" s="18">
        <f t="shared" si="7"/>
        <v>618.33333333333258</v>
      </c>
      <c r="M45" s="12">
        <v>25.5</v>
      </c>
      <c r="N45" s="13">
        <v>3187.5</v>
      </c>
      <c r="O45" s="13">
        <f t="shared" si="6"/>
        <v>31.875</v>
      </c>
      <c r="P45" s="19">
        <f>0.01*(SUM(N45:N47))</f>
        <v>89.0625</v>
      </c>
    </row>
    <row r="46" spans="1:16" ht="28" customHeight="1" x14ac:dyDescent="0.2">
      <c r="A46" s="11" t="s">
        <v>171</v>
      </c>
      <c r="B46" s="11" t="s">
        <v>139</v>
      </c>
      <c r="C46" s="15">
        <v>42891</v>
      </c>
      <c r="D46" s="11" t="s">
        <v>136</v>
      </c>
      <c r="E46" s="16"/>
      <c r="F46" s="11" t="s">
        <v>54</v>
      </c>
      <c r="I46" s="11">
        <v>1.5487</v>
      </c>
      <c r="J46" s="11">
        <v>1.5959000000000001</v>
      </c>
      <c r="K46" s="11">
        <f t="shared" si="5"/>
        <v>47.200000000000131</v>
      </c>
      <c r="L46" s="18">
        <f t="shared" si="7"/>
        <v>550.66666666666822</v>
      </c>
      <c r="M46" s="12">
        <v>22</v>
      </c>
      <c r="N46" s="13">
        <v>2750</v>
      </c>
      <c r="O46" s="13">
        <f t="shared" si="6"/>
        <v>27.5</v>
      </c>
    </row>
    <row r="47" spans="1:16" ht="28" customHeight="1" x14ac:dyDescent="0.2">
      <c r="A47" s="11" t="s">
        <v>172</v>
      </c>
      <c r="B47" s="11" t="s">
        <v>139</v>
      </c>
      <c r="C47" s="15">
        <v>42891</v>
      </c>
      <c r="D47" s="11" t="s">
        <v>136</v>
      </c>
      <c r="E47" s="16"/>
      <c r="F47" s="11" t="s">
        <v>54</v>
      </c>
      <c r="I47" s="11">
        <v>1.5563</v>
      </c>
      <c r="J47" s="11">
        <v>1.6064000000000001</v>
      </c>
      <c r="K47" s="11">
        <f t="shared" si="5"/>
        <v>50.100000000000037</v>
      </c>
      <c r="L47" s="18">
        <f t="shared" si="7"/>
        <v>584.50000000000045</v>
      </c>
      <c r="M47" s="12">
        <v>23.75</v>
      </c>
      <c r="N47" s="13">
        <v>2968.75</v>
      </c>
      <c r="O47" s="13">
        <f t="shared" si="6"/>
        <v>29.6875</v>
      </c>
    </row>
    <row r="48" spans="1:16" ht="28" customHeight="1" x14ac:dyDescent="0.2">
      <c r="A48" s="11" t="s">
        <v>173</v>
      </c>
      <c r="B48" s="11" t="s">
        <v>141</v>
      </c>
      <c r="C48" s="15">
        <v>42901</v>
      </c>
      <c r="D48" s="11" t="s">
        <v>136</v>
      </c>
      <c r="E48" s="16">
        <v>176400</v>
      </c>
      <c r="F48" s="11" t="s">
        <v>54</v>
      </c>
      <c r="I48" s="11">
        <v>1.5258</v>
      </c>
      <c r="J48" s="11">
        <v>1.5662</v>
      </c>
      <c r="K48" s="11">
        <f t="shared" si="5"/>
        <v>40.399999999999991</v>
      </c>
      <c r="L48" s="18">
        <f t="shared" si="7"/>
        <v>471.33333333333326</v>
      </c>
      <c r="M48" s="12">
        <v>29.5</v>
      </c>
      <c r="N48" s="13">
        <v>3687.5</v>
      </c>
      <c r="O48" s="13">
        <f t="shared" si="6"/>
        <v>36.875</v>
      </c>
      <c r="P48" s="19">
        <f>0.01*(SUM(N48:N50))</f>
        <v>104.9375</v>
      </c>
    </row>
    <row r="49" spans="1:15" ht="28" customHeight="1" x14ac:dyDescent="0.2">
      <c r="A49" s="11" t="s">
        <v>174</v>
      </c>
      <c r="B49" s="11" t="s">
        <v>141</v>
      </c>
      <c r="C49" s="15">
        <v>42901</v>
      </c>
      <c r="D49" s="11" t="s">
        <v>136</v>
      </c>
      <c r="E49" s="16"/>
      <c r="F49" s="11" t="s">
        <v>54</v>
      </c>
      <c r="I49" s="11">
        <v>1.5478000000000001</v>
      </c>
      <c r="J49" s="11">
        <v>1.5914999999999999</v>
      </c>
      <c r="K49" s="11">
        <f t="shared" si="5"/>
        <v>43.699999999999847</v>
      </c>
      <c r="L49" s="18">
        <f t="shared" si="7"/>
        <v>509.8333333333315</v>
      </c>
      <c r="M49" s="12">
        <v>28.049999999999997</v>
      </c>
      <c r="N49" s="13">
        <v>3506.2499999999995</v>
      </c>
      <c r="O49" s="13">
        <f t="shared" si="6"/>
        <v>35.062499999999993</v>
      </c>
    </row>
    <row r="50" spans="1:15" ht="28" customHeight="1" x14ac:dyDescent="0.2">
      <c r="A50" s="11" t="s">
        <v>175</v>
      </c>
      <c r="B50" s="11" t="s">
        <v>141</v>
      </c>
      <c r="C50" s="15">
        <v>42901</v>
      </c>
      <c r="D50" s="11" t="s">
        <v>136</v>
      </c>
      <c r="E50" s="16"/>
      <c r="F50" s="11" t="s">
        <v>54</v>
      </c>
      <c r="I50" s="11">
        <v>1.5494000000000001</v>
      </c>
      <c r="J50" s="11">
        <v>1.593</v>
      </c>
      <c r="K50" s="11">
        <f t="shared" si="5"/>
        <v>43.599999999999859</v>
      </c>
      <c r="L50" s="18">
        <f t="shared" si="7"/>
        <v>508.66666666666504</v>
      </c>
      <c r="M50" s="12">
        <v>26.400000000000002</v>
      </c>
      <c r="N50" s="13">
        <v>3300.0000000000005</v>
      </c>
      <c r="O50" s="13">
        <f t="shared" si="6"/>
        <v>33.000000000000007</v>
      </c>
    </row>
    <row r="51" spans="1:15" x14ac:dyDescent="0.2">
      <c r="B51" s="11" t="s">
        <v>146</v>
      </c>
      <c r="C51" s="15">
        <v>42878</v>
      </c>
      <c r="D51" s="11" t="s">
        <v>137</v>
      </c>
      <c r="E51" s="16">
        <v>33800</v>
      </c>
      <c r="F51" s="11" t="s">
        <v>54</v>
      </c>
    </row>
    <row r="52" spans="1:15" x14ac:dyDescent="0.2">
      <c r="B52" s="11" t="s">
        <v>148</v>
      </c>
      <c r="C52" s="15">
        <v>42886</v>
      </c>
      <c r="D52" s="11" t="s">
        <v>149</v>
      </c>
      <c r="E52" s="16">
        <v>15000</v>
      </c>
      <c r="F52" s="11" t="s">
        <v>54</v>
      </c>
    </row>
    <row r="53" spans="1:15" x14ac:dyDescent="0.2">
      <c r="B53" s="11" t="s">
        <v>138</v>
      </c>
      <c r="C53" s="15">
        <v>42889</v>
      </c>
      <c r="D53" s="11" t="s">
        <v>136</v>
      </c>
      <c r="E53" s="16">
        <v>92750</v>
      </c>
      <c r="F53" s="11" t="s">
        <v>54</v>
      </c>
    </row>
    <row r="54" spans="1:15" x14ac:dyDescent="0.2">
      <c r="B54" s="11" t="s">
        <v>150</v>
      </c>
      <c r="C54" s="15">
        <v>42892</v>
      </c>
      <c r="D54" s="11" t="s">
        <v>136</v>
      </c>
      <c r="E54" s="16">
        <v>9867</v>
      </c>
      <c r="F54" s="11" t="s">
        <v>54</v>
      </c>
    </row>
    <row r="55" spans="1:15" x14ac:dyDescent="0.2">
      <c r="B55" s="11" t="s">
        <v>152</v>
      </c>
      <c r="C55" s="15">
        <v>42903</v>
      </c>
      <c r="D55" s="11" t="s">
        <v>136</v>
      </c>
      <c r="E55" s="16">
        <v>39200</v>
      </c>
      <c r="F55" s="11" t="s">
        <v>54</v>
      </c>
    </row>
    <row r="56" spans="1:15" x14ac:dyDescent="0.2">
      <c r="B56" s="11" t="s">
        <v>145</v>
      </c>
      <c r="C56" s="15">
        <v>42910</v>
      </c>
      <c r="D56" s="11" t="s">
        <v>149</v>
      </c>
      <c r="E56" s="16">
        <v>17900</v>
      </c>
      <c r="F56" s="11" t="s">
        <v>54</v>
      </c>
    </row>
    <row r="57" spans="1:15" x14ac:dyDescent="0.2">
      <c r="B57" s="11" t="s">
        <v>147</v>
      </c>
      <c r="C57" s="15">
        <v>46533</v>
      </c>
      <c r="D57" s="11" t="s">
        <v>137</v>
      </c>
      <c r="E57" s="16">
        <v>57867</v>
      </c>
      <c r="F57" s="11" t="s">
        <v>54</v>
      </c>
    </row>
    <row r="58" spans="1:15" x14ac:dyDescent="0.2">
      <c r="E58" s="16"/>
    </row>
  </sheetData>
  <sortState ref="A27:O34">
    <sortCondition ref="A27:A34"/>
    <sortCondition ref="C27:C34"/>
  </sortState>
  <phoneticPr fontId="8" type="noConversion"/>
  <pageMargins left="0.75" right="0.75" top="1" bottom="1" header="0.5" footer="0.5"/>
  <pageSetup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T51"/>
  <sheetViews>
    <sheetView tabSelected="1" showRuler="0" topLeftCell="E1" workbookViewId="0">
      <selection activeCell="G60" sqref="G60"/>
    </sheetView>
  </sheetViews>
  <sheetFormatPr baseColWidth="10" defaultRowHeight="16" x14ac:dyDescent="0.2"/>
  <cols>
    <col min="1" max="1" width="10.33203125" style="64" customWidth="1"/>
    <col min="2" max="2" width="13" customWidth="1"/>
    <col min="3" max="3" width="13.33203125" customWidth="1"/>
    <col min="4" max="4" width="12.5" customWidth="1"/>
    <col min="5" max="5" width="10.83203125" customWidth="1"/>
    <col min="6" max="6" width="10.83203125" style="97" customWidth="1"/>
    <col min="7" max="7" width="21.5" customWidth="1"/>
    <col min="8" max="8" width="12.1640625" customWidth="1"/>
    <col min="9" max="9" width="14.5" customWidth="1"/>
    <col min="10" max="10" width="10.83203125" customWidth="1"/>
    <col min="11" max="11" width="24" customWidth="1"/>
    <col min="12" max="12" width="24.33203125" style="3" customWidth="1"/>
    <col min="13" max="13" width="89.83203125" customWidth="1"/>
    <col min="14" max="14" width="31.83203125" customWidth="1"/>
  </cols>
  <sheetData>
    <row r="1" spans="1:20" s="66" customFormat="1" ht="42" customHeight="1" x14ac:dyDescent="0.2">
      <c r="A1" s="8" t="s">
        <v>342</v>
      </c>
      <c r="B1" s="8" t="s">
        <v>235</v>
      </c>
      <c r="C1" s="8" t="s">
        <v>121</v>
      </c>
      <c r="D1" s="8" t="s">
        <v>262</v>
      </c>
      <c r="E1" s="8" t="s">
        <v>354</v>
      </c>
      <c r="F1" s="8" t="s">
        <v>355</v>
      </c>
      <c r="G1" s="8" t="s">
        <v>177</v>
      </c>
      <c r="H1" s="8" t="s">
        <v>356</v>
      </c>
      <c r="I1" s="8"/>
      <c r="J1" s="8" t="s">
        <v>357</v>
      </c>
      <c r="K1" s="8" t="s">
        <v>321</v>
      </c>
      <c r="L1" s="10" t="s">
        <v>322</v>
      </c>
      <c r="M1" s="8" t="s">
        <v>274</v>
      </c>
      <c r="N1" s="65" t="s">
        <v>260</v>
      </c>
    </row>
    <row r="2" spans="1:20" hidden="1" x14ac:dyDescent="0.2">
      <c r="A2" s="33"/>
      <c r="B2" s="11">
        <v>1</v>
      </c>
      <c r="C2" s="11" t="s">
        <v>245</v>
      </c>
      <c r="D2" s="11" t="s">
        <v>263</v>
      </c>
      <c r="E2" s="11" t="s">
        <v>27</v>
      </c>
      <c r="F2" s="89"/>
      <c r="G2" s="11" t="s">
        <v>261</v>
      </c>
      <c r="H2" s="15">
        <v>42833</v>
      </c>
      <c r="I2" s="15"/>
      <c r="J2" s="15">
        <v>43186</v>
      </c>
      <c r="K2" s="11">
        <v>17.5</v>
      </c>
      <c r="L2" s="13">
        <f>K2*46</f>
        <v>805</v>
      </c>
      <c r="M2" s="11"/>
    </row>
    <row r="3" spans="1:20" s="46" customFormat="1" hidden="1" x14ac:dyDescent="0.2">
      <c r="A3" s="59" t="s">
        <v>341</v>
      </c>
      <c r="B3" s="43">
        <v>2</v>
      </c>
      <c r="C3" s="43" t="s">
        <v>246</v>
      </c>
      <c r="D3" s="43" t="s">
        <v>263</v>
      </c>
      <c r="E3" s="47" t="s">
        <v>27</v>
      </c>
      <c r="F3" s="90">
        <v>2</v>
      </c>
      <c r="G3" s="43" t="s">
        <v>261</v>
      </c>
      <c r="H3" s="78">
        <v>42833</v>
      </c>
      <c r="I3" s="78"/>
      <c r="J3" s="78">
        <v>43186</v>
      </c>
      <c r="K3" s="43">
        <v>84</v>
      </c>
      <c r="L3" s="45">
        <f>K3*46</f>
        <v>3864</v>
      </c>
      <c r="M3" s="43"/>
      <c r="N3" s="79"/>
      <c r="P3" s="79"/>
    </row>
    <row r="4" spans="1:20" s="30" customFormat="1" hidden="1" x14ac:dyDescent="0.2">
      <c r="A4" s="58" t="s">
        <v>341</v>
      </c>
      <c r="B4" s="27">
        <v>3</v>
      </c>
      <c r="C4" s="27" t="s">
        <v>247</v>
      </c>
      <c r="D4" s="27" t="s">
        <v>263</v>
      </c>
      <c r="E4" s="31" t="s">
        <v>343</v>
      </c>
      <c r="F4" s="91">
        <v>2</v>
      </c>
      <c r="G4" s="27" t="s">
        <v>261</v>
      </c>
      <c r="H4" s="32">
        <v>42833</v>
      </c>
      <c r="I4" s="32"/>
      <c r="J4" s="32">
        <v>43186</v>
      </c>
      <c r="K4" s="27">
        <v>43.9</v>
      </c>
      <c r="L4" s="29">
        <f>K4*46</f>
        <v>2019.3999999999999</v>
      </c>
      <c r="M4" s="27"/>
      <c r="N4" s="34"/>
      <c r="P4" s="34"/>
    </row>
    <row r="5" spans="1:20" s="23" customFormat="1" hidden="1" x14ac:dyDescent="0.2">
      <c r="A5" s="24"/>
      <c r="B5" s="24" t="s">
        <v>277</v>
      </c>
      <c r="C5" s="21" t="s">
        <v>248</v>
      </c>
      <c r="D5" s="21" t="s">
        <v>263</v>
      </c>
      <c r="E5" s="11" t="s">
        <v>10</v>
      </c>
      <c r="F5" s="89"/>
      <c r="G5" s="21" t="s">
        <v>261</v>
      </c>
      <c r="H5" s="22">
        <v>42833</v>
      </c>
      <c r="I5" s="22"/>
      <c r="J5" s="15"/>
      <c r="K5" s="15"/>
      <c r="L5" s="26"/>
      <c r="M5" s="21" t="s">
        <v>275</v>
      </c>
      <c r="N5" s="25"/>
      <c r="O5"/>
      <c r="P5" s="25"/>
      <c r="Q5"/>
      <c r="R5"/>
      <c r="S5"/>
      <c r="T5"/>
    </row>
    <row r="6" spans="1:20" s="30" customFormat="1" hidden="1" x14ac:dyDescent="0.2">
      <c r="A6" s="58"/>
      <c r="B6" s="27">
        <v>5</v>
      </c>
      <c r="C6" s="27" t="s">
        <v>249</v>
      </c>
      <c r="D6" s="27" t="s">
        <v>263</v>
      </c>
      <c r="E6" s="31" t="s">
        <v>343</v>
      </c>
      <c r="F6" s="91">
        <v>0</v>
      </c>
      <c r="G6" s="27" t="s">
        <v>261</v>
      </c>
      <c r="H6" s="32">
        <v>42833</v>
      </c>
      <c r="I6" s="32"/>
      <c r="J6" s="32">
        <v>43186</v>
      </c>
      <c r="K6" s="27">
        <v>33.200000000000003</v>
      </c>
      <c r="L6" s="29">
        <f t="shared" ref="L6:L16" si="0">K6*46</f>
        <v>1527.2</v>
      </c>
      <c r="M6" s="27"/>
      <c r="N6" s="34"/>
      <c r="P6" s="34"/>
    </row>
    <row r="7" spans="1:20" s="50" customFormat="1" hidden="1" x14ac:dyDescent="0.2">
      <c r="A7" s="63"/>
      <c r="B7" s="47">
        <v>6</v>
      </c>
      <c r="C7" s="47" t="s">
        <v>250</v>
      </c>
      <c r="D7" s="47" t="s">
        <v>263</v>
      </c>
      <c r="E7" s="47" t="s">
        <v>27</v>
      </c>
      <c r="F7" s="90"/>
      <c r="G7" s="47" t="s">
        <v>261</v>
      </c>
      <c r="H7" s="44">
        <v>42833</v>
      </c>
      <c r="I7" s="44"/>
      <c r="J7" s="44">
        <v>43186</v>
      </c>
      <c r="K7" s="47">
        <v>8.94</v>
      </c>
      <c r="L7" s="49">
        <f t="shared" si="0"/>
        <v>411.23999999999995</v>
      </c>
      <c r="M7" s="47"/>
      <c r="N7" s="77"/>
      <c r="P7" s="77"/>
    </row>
    <row r="8" spans="1:20" s="30" customFormat="1" hidden="1" x14ac:dyDescent="0.2">
      <c r="A8" s="58" t="s">
        <v>341</v>
      </c>
      <c r="B8" s="27">
        <v>7</v>
      </c>
      <c r="C8" s="27" t="s">
        <v>251</v>
      </c>
      <c r="D8" s="27" t="s">
        <v>263</v>
      </c>
      <c r="E8" s="31" t="s">
        <v>343</v>
      </c>
      <c r="F8" s="91">
        <v>2</v>
      </c>
      <c r="G8" s="27" t="s">
        <v>261</v>
      </c>
      <c r="H8" s="32">
        <v>42833</v>
      </c>
      <c r="I8" s="32"/>
      <c r="J8" s="32">
        <v>43186</v>
      </c>
      <c r="K8" s="27">
        <v>56</v>
      </c>
      <c r="L8" s="29">
        <f t="shared" si="0"/>
        <v>2576</v>
      </c>
      <c r="M8" s="27"/>
      <c r="N8" s="34"/>
      <c r="P8" s="34"/>
    </row>
    <row r="9" spans="1:20" ht="15" hidden="1" customHeight="1" x14ac:dyDescent="0.2">
      <c r="A9" s="33"/>
      <c r="B9" s="11">
        <v>8</v>
      </c>
      <c r="C9" s="11" t="s">
        <v>252</v>
      </c>
      <c r="D9" s="11" t="s">
        <v>263</v>
      </c>
      <c r="E9" s="11" t="s">
        <v>10</v>
      </c>
      <c r="F9" s="89"/>
      <c r="G9" s="11" t="s">
        <v>261</v>
      </c>
      <c r="H9" s="15">
        <v>42833</v>
      </c>
      <c r="I9" s="15"/>
      <c r="J9" s="15">
        <v>43186</v>
      </c>
      <c r="K9" s="11">
        <v>18.3</v>
      </c>
      <c r="L9" s="13">
        <f t="shared" si="0"/>
        <v>841.80000000000007</v>
      </c>
      <c r="M9" s="11"/>
      <c r="N9" s="25"/>
      <c r="P9" s="25"/>
    </row>
    <row r="10" spans="1:20" s="30" customFormat="1" hidden="1" x14ac:dyDescent="0.2">
      <c r="A10" s="58"/>
      <c r="B10" s="27">
        <v>9</v>
      </c>
      <c r="C10" s="27" t="s">
        <v>253</v>
      </c>
      <c r="D10" s="27" t="s">
        <v>263</v>
      </c>
      <c r="E10" s="31" t="s">
        <v>343</v>
      </c>
      <c r="F10" s="91">
        <v>2</v>
      </c>
      <c r="G10" s="27" t="s">
        <v>261</v>
      </c>
      <c r="H10" s="32">
        <v>42833</v>
      </c>
      <c r="I10" s="32"/>
      <c r="J10" s="32">
        <v>43186</v>
      </c>
      <c r="K10" s="27">
        <v>24.2</v>
      </c>
      <c r="L10" s="29">
        <f t="shared" si="0"/>
        <v>1113.2</v>
      </c>
      <c r="M10" s="27"/>
      <c r="N10" s="34"/>
      <c r="P10" s="34"/>
    </row>
    <row r="11" spans="1:20" s="55" customFormat="1" hidden="1" x14ac:dyDescent="0.2">
      <c r="A11" s="60" t="s">
        <v>341</v>
      </c>
      <c r="B11" s="51">
        <v>10</v>
      </c>
      <c r="C11" s="51" t="s">
        <v>236</v>
      </c>
      <c r="D11" s="51" t="s">
        <v>264</v>
      </c>
      <c r="E11" s="73" t="s">
        <v>27</v>
      </c>
      <c r="F11" s="92">
        <v>2</v>
      </c>
      <c r="G11" s="51" t="s">
        <v>261</v>
      </c>
      <c r="H11" s="56">
        <v>42833</v>
      </c>
      <c r="I11" s="56"/>
      <c r="J11" s="56">
        <v>43186</v>
      </c>
      <c r="K11" s="51">
        <v>76</v>
      </c>
      <c r="L11" s="54">
        <f t="shared" si="0"/>
        <v>3496</v>
      </c>
      <c r="M11" s="51"/>
      <c r="N11" s="80"/>
      <c r="P11" s="80"/>
    </row>
    <row r="12" spans="1:20" s="55" customFormat="1" hidden="1" x14ac:dyDescent="0.2">
      <c r="A12" s="60" t="s">
        <v>341</v>
      </c>
      <c r="B12" s="51">
        <v>11</v>
      </c>
      <c r="C12" s="51" t="s">
        <v>237</v>
      </c>
      <c r="D12" s="51" t="s">
        <v>264</v>
      </c>
      <c r="E12" s="73" t="s">
        <v>6</v>
      </c>
      <c r="F12" s="92">
        <v>2</v>
      </c>
      <c r="G12" s="51" t="s">
        <v>261</v>
      </c>
      <c r="H12" s="56">
        <v>42833</v>
      </c>
      <c r="I12" s="56"/>
      <c r="J12" s="56">
        <v>43186</v>
      </c>
      <c r="K12" s="51">
        <v>51</v>
      </c>
      <c r="L12" s="54">
        <f t="shared" si="0"/>
        <v>2346</v>
      </c>
      <c r="M12" s="51"/>
      <c r="N12" s="80"/>
      <c r="P12" s="80"/>
    </row>
    <row r="13" spans="1:20" s="76" customFormat="1" hidden="1" x14ac:dyDescent="0.2">
      <c r="A13" s="72"/>
      <c r="B13" s="73">
        <v>12</v>
      </c>
      <c r="C13" s="74" t="s">
        <v>238</v>
      </c>
      <c r="D13" s="73" t="s">
        <v>264</v>
      </c>
      <c r="E13" s="73" t="s">
        <v>6</v>
      </c>
      <c r="F13" s="92"/>
      <c r="G13" s="73" t="s">
        <v>261</v>
      </c>
      <c r="H13" s="53">
        <v>42833</v>
      </c>
      <c r="I13" s="53"/>
      <c r="J13" s="53">
        <v>43186</v>
      </c>
      <c r="K13" s="73">
        <v>7.08</v>
      </c>
      <c r="L13" s="75">
        <f t="shared" si="0"/>
        <v>325.68</v>
      </c>
      <c r="M13" s="73"/>
      <c r="N13" s="82"/>
      <c r="P13" s="82"/>
    </row>
    <row r="14" spans="1:20" s="55" customFormat="1" hidden="1" x14ac:dyDescent="0.2">
      <c r="A14" s="60" t="s">
        <v>341</v>
      </c>
      <c r="B14" s="51">
        <v>13</v>
      </c>
      <c r="C14" s="52" t="s">
        <v>239</v>
      </c>
      <c r="D14" s="51" t="s">
        <v>264</v>
      </c>
      <c r="E14" s="73" t="s">
        <v>344</v>
      </c>
      <c r="F14" s="92">
        <v>2</v>
      </c>
      <c r="G14" s="51" t="s">
        <v>261</v>
      </c>
      <c r="H14" s="56">
        <v>42833</v>
      </c>
      <c r="I14" s="56"/>
      <c r="J14" s="56">
        <v>43186</v>
      </c>
      <c r="K14" s="51">
        <v>34.6</v>
      </c>
      <c r="L14" s="54">
        <f t="shared" si="0"/>
        <v>1591.6000000000001</v>
      </c>
      <c r="M14" s="51"/>
      <c r="N14" s="80"/>
      <c r="P14" s="80"/>
    </row>
    <row r="15" spans="1:20" s="55" customFormat="1" hidden="1" x14ac:dyDescent="0.2">
      <c r="A15" s="60" t="s">
        <v>341</v>
      </c>
      <c r="B15" s="51">
        <v>14</v>
      </c>
      <c r="C15" s="52" t="s">
        <v>240</v>
      </c>
      <c r="D15" s="51" t="s">
        <v>264</v>
      </c>
      <c r="E15" s="73" t="s">
        <v>27</v>
      </c>
      <c r="F15" s="92">
        <v>3</v>
      </c>
      <c r="G15" s="51" t="s">
        <v>261</v>
      </c>
      <c r="H15" s="56">
        <v>42833</v>
      </c>
      <c r="I15" s="56"/>
      <c r="J15" s="56">
        <v>43186</v>
      </c>
      <c r="K15" s="51">
        <v>49.6</v>
      </c>
      <c r="L15" s="54">
        <f t="shared" si="0"/>
        <v>2281.6</v>
      </c>
      <c r="M15" s="51"/>
      <c r="N15" s="80"/>
      <c r="P15" s="80"/>
    </row>
    <row r="16" spans="1:20" s="55" customFormat="1" hidden="1" x14ac:dyDescent="0.2">
      <c r="A16" s="60" t="s">
        <v>341</v>
      </c>
      <c r="B16" s="51">
        <v>15</v>
      </c>
      <c r="C16" s="52" t="s">
        <v>241</v>
      </c>
      <c r="D16" s="51" t="s">
        <v>264</v>
      </c>
      <c r="E16" s="73" t="s">
        <v>6</v>
      </c>
      <c r="F16" s="92">
        <v>3</v>
      </c>
      <c r="G16" s="51" t="s">
        <v>261</v>
      </c>
      <c r="H16" s="56">
        <v>42833</v>
      </c>
      <c r="I16" s="56"/>
      <c r="J16" s="56">
        <v>43186</v>
      </c>
      <c r="K16" s="51">
        <v>57</v>
      </c>
      <c r="L16" s="54">
        <f t="shared" si="0"/>
        <v>2622</v>
      </c>
      <c r="M16" s="51"/>
      <c r="N16" s="80"/>
      <c r="P16" s="80"/>
    </row>
    <row r="17" spans="1:20" s="88" customFormat="1" hidden="1" x14ac:dyDescent="0.2">
      <c r="A17" s="81"/>
      <c r="B17" s="81" t="s">
        <v>277</v>
      </c>
      <c r="C17" s="84" t="s">
        <v>242</v>
      </c>
      <c r="D17" s="85" t="s">
        <v>264</v>
      </c>
      <c r="E17" s="73" t="s">
        <v>10</v>
      </c>
      <c r="F17" s="92"/>
      <c r="G17" s="85" t="s">
        <v>261</v>
      </c>
      <c r="H17" s="86">
        <v>42833</v>
      </c>
      <c r="I17" s="86"/>
      <c r="J17" s="53"/>
      <c r="K17" s="53"/>
      <c r="L17" s="87"/>
      <c r="M17" s="85" t="s">
        <v>275</v>
      </c>
      <c r="N17" s="82"/>
      <c r="O17" s="76"/>
      <c r="P17" s="82"/>
      <c r="Q17" s="76"/>
      <c r="R17" s="76"/>
      <c r="S17" s="76"/>
      <c r="T17" s="76"/>
    </row>
    <row r="18" spans="1:20" s="76" customFormat="1" hidden="1" x14ac:dyDescent="0.2">
      <c r="A18" s="72"/>
      <c r="B18" s="73">
        <v>17</v>
      </c>
      <c r="C18" s="74" t="s">
        <v>243</v>
      </c>
      <c r="D18" s="73" t="s">
        <v>264</v>
      </c>
      <c r="E18" s="73" t="s">
        <v>343</v>
      </c>
      <c r="F18" s="92"/>
      <c r="G18" s="73" t="s">
        <v>261</v>
      </c>
      <c r="H18" s="53">
        <v>42833</v>
      </c>
      <c r="I18" s="53"/>
      <c r="J18" s="53">
        <v>43186</v>
      </c>
      <c r="K18" s="73">
        <v>19.600000000000001</v>
      </c>
      <c r="L18" s="75">
        <f>K18*46</f>
        <v>901.6</v>
      </c>
      <c r="M18" s="73"/>
      <c r="N18" s="82"/>
      <c r="P18" s="82"/>
    </row>
    <row r="19" spans="1:20" s="76" customFormat="1" hidden="1" x14ac:dyDescent="0.2">
      <c r="A19" s="72"/>
      <c r="B19" s="73">
        <v>18</v>
      </c>
      <c r="C19" s="74" t="s">
        <v>244</v>
      </c>
      <c r="D19" s="73" t="s">
        <v>264</v>
      </c>
      <c r="E19" s="73" t="s">
        <v>6</v>
      </c>
      <c r="F19" s="92"/>
      <c r="G19" s="73" t="s">
        <v>261</v>
      </c>
      <c r="H19" s="53">
        <v>42833</v>
      </c>
      <c r="I19" s="53"/>
      <c r="J19" s="53">
        <v>43186</v>
      </c>
      <c r="K19" s="73">
        <v>18.3</v>
      </c>
      <c r="L19" s="75">
        <f>K19*46</f>
        <v>841.80000000000007</v>
      </c>
      <c r="M19" s="73"/>
      <c r="N19" s="82"/>
      <c r="P19" s="82"/>
    </row>
    <row r="20" spans="1:20" s="76" customFormat="1" hidden="1" x14ac:dyDescent="0.2">
      <c r="A20" s="72" t="s">
        <v>341</v>
      </c>
      <c r="B20" s="81" t="s">
        <v>277</v>
      </c>
      <c r="C20" s="74" t="s">
        <v>345</v>
      </c>
      <c r="D20" s="73" t="s">
        <v>263</v>
      </c>
      <c r="E20" s="73" t="s">
        <v>6</v>
      </c>
      <c r="F20" s="92">
        <v>3</v>
      </c>
      <c r="G20" s="73" t="s">
        <v>261</v>
      </c>
      <c r="H20" s="53">
        <v>42833</v>
      </c>
      <c r="I20" s="53"/>
      <c r="J20" s="53" t="s">
        <v>347</v>
      </c>
      <c r="K20" s="72" t="s">
        <v>74</v>
      </c>
      <c r="L20" s="83" t="s">
        <v>74</v>
      </c>
      <c r="M20" s="73"/>
      <c r="N20" s="82"/>
      <c r="P20" s="82"/>
    </row>
    <row r="21" spans="1:20" s="76" customFormat="1" hidden="1" x14ac:dyDescent="0.2">
      <c r="A21" s="72"/>
      <c r="B21" s="81" t="s">
        <v>277</v>
      </c>
      <c r="C21" s="74" t="s">
        <v>346</v>
      </c>
      <c r="D21" s="73" t="s">
        <v>263</v>
      </c>
      <c r="E21" s="73" t="s">
        <v>343</v>
      </c>
      <c r="F21" s="92">
        <v>2</v>
      </c>
      <c r="G21" s="73" t="s">
        <v>261</v>
      </c>
      <c r="H21" s="53">
        <v>42833</v>
      </c>
      <c r="I21" s="53"/>
      <c r="J21" s="53" t="s">
        <v>347</v>
      </c>
      <c r="K21" s="72" t="s">
        <v>74</v>
      </c>
      <c r="L21" s="83" t="s">
        <v>74</v>
      </c>
      <c r="M21" s="73"/>
      <c r="N21" s="82"/>
      <c r="P21" s="82"/>
    </row>
    <row r="22" spans="1:20" s="55" customFormat="1" hidden="1" x14ac:dyDescent="0.2">
      <c r="A22" s="60" t="s">
        <v>341</v>
      </c>
      <c r="B22" s="51">
        <v>19</v>
      </c>
      <c r="C22" s="52" t="s">
        <v>254</v>
      </c>
      <c r="D22" s="52" t="s">
        <v>263</v>
      </c>
      <c r="E22" s="73" t="s">
        <v>344</v>
      </c>
      <c r="F22" s="92">
        <v>2</v>
      </c>
      <c r="G22" s="51" t="s">
        <v>261</v>
      </c>
      <c r="H22" s="56">
        <v>42833</v>
      </c>
      <c r="I22" s="56"/>
      <c r="J22" s="56">
        <v>43186</v>
      </c>
      <c r="K22" s="51">
        <v>63</v>
      </c>
      <c r="L22" s="54">
        <f>K22*46</f>
        <v>2898</v>
      </c>
      <c r="M22" s="51"/>
      <c r="N22" s="80"/>
      <c r="P22" s="80"/>
    </row>
    <row r="23" spans="1:20" s="76" customFormat="1" hidden="1" x14ac:dyDescent="0.2">
      <c r="A23" s="72"/>
      <c r="B23" s="73">
        <v>20</v>
      </c>
      <c r="C23" s="74" t="s">
        <v>255</v>
      </c>
      <c r="D23" s="74" t="s">
        <v>263</v>
      </c>
      <c r="E23" s="73" t="s">
        <v>343</v>
      </c>
      <c r="F23" s="92"/>
      <c r="G23" s="73" t="s">
        <v>261</v>
      </c>
      <c r="H23" s="53">
        <v>42833</v>
      </c>
      <c r="I23" s="53"/>
      <c r="J23" s="53">
        <v>43186</v>
      </c>
      <c r="K23" s="73">
        <v>11.3</v>
      </c>
      <c r="L23" s="75">
        <f>K23*46</f>
        <v>519.80000000000007</v>
      </c>
      <c r="M23" s="73"/>
      <c r="N23" s="82"/>
      <c r="P23" s="82"/>
    </row>
    <row r="24" spans="1:20" s="76" customFormat="1" hidden="1" x14ac:dyDescent="0.2">
      <c r="A24" s="72"/>
      <c r="B24" s="72" t="s">
        <v>277</v>
      </c>
      <c r="C24" s="74" t="s">
        <v>348</v>
      </c>
      <c r="D24" s="74" t="s">
        <v>263</v>
      </c>
      <c r="E24" s="73" t="s">
        <v>10</v>
      </c>
      <c r="F24" s="92">
        <v>3</v>
      </c>
      <c r="G24" s="73" t="s">
        <v>261</v>
      </c>
      <c r="H24" s="53">
        <v>42833</v>
      </c>
      <c r="I24" s="53"/>
      <c r="J24" s="53" t="s">
        <v>347</v>
      </c>
      <c r="K24" s="72" t="s">
        <v>74</v>
      </c>
      <c r="L24" s="83" t="s">
        <v>74</v>
      </c>
      <c r="M24" s="73"/>
      <c r="N24" s="82"/>
      <c r="P24" s="82"/>
    </row>
    <row r="25" spans="1:20" s="55" customFormat="1" hidden="1" x14ac:dyDescent="0.2">
      <c r="A25" s="60" t="s">
        <v>341</v>
      </c>
      <c r="B25" s="51">
        <v>21</v>
      </c>
      <c r="C25" s="52" t="s">
        <v>256</v>
      </c>
      <c r="D25" s="52" t="s">
        <v>263</v>
      </c>
      <c r="E25" s="73" t="s">
        <v>6</v>
      </c>
      <c r="F25" s="92">
        <v>2</v>
      </c>
      <c r="G25" s="51" t="s">
        <v>261</v>
      </c>
      <c r="H25" s="56">
        <v>42833</v>
      </c>
      <c r="I25" s="56"/>
      <c r="J25" s="56">
        <v>43186</v>
      </c>
      <c r="K25" s="51">
        <v>46.5</v>
      </c>
      <c r="L25" s="54">
        <f>K25*46</f>
        <v>2139</v>
      </c>
      <c r="M25" s="51"/>
      <c r="N25" s="80"/>
      <c r="P25" s="80"/>
    </row>
    <row r="26" spans="1:20" s="76" customFormat="1" hidden="1" x14ac:dyDescent="0.2">
      <c r="A26" s="72"/>
      <c r="B26" s="73">
        <v>22</v>
      </c>
      <c r="C26" s="74" t="s">
        <v>257</v>
      </c>
      <c r="D26" s="74" t="s">
        <v>263</v>
      </c>
      <c r="E26" s="73" t="s">
        <v>10</v>
      </c>
      <c r="F26" s="92"/>
      <c r="G26" s="73" t="s">
        <v>261</v>
      </c>
      <c r="H26" s="53">
        <v>42833</v>
      </c>
      <c r="I26" s="53"/>
      <c r="J26" s="53"/>
      <c r="K26" s="53"/>
      <c r="L26" s="75"/>
      <c r="M26" s="85" t="s">
        <v>275</v>
      </c>
      <c r="N26" s="82"/>
      <c r="P26" s="82"/>
    </row>
    <row r="27" spans="1:20" s="55" customFormat="1" hidden="1" x14ac:dyDescent="0.2">
      <c r="A27" s="60" t="s">
        <v>341</v>
      </c>
      <c r="B27" s="51">
        <v>23</v>
      </c>
      <c r="C27" s="52" t="s">
        <v>258</v>
      </c>
      <c r="D27" s="52" t="s">
        <v>263</v>
      </c>
      <c r="E27" s="73" t="s">
        <v>343</v>
      </c>
      <c r="F27" s="92">
        <v>2</v>
      </c>
      <c r="G27" s="51" t="s">
        <v>261</v>
      </c>
      <c r="H27" s="56">
        <v>42833</v>
      </c>
      <c r="I27" s="56"/>
      <c r="J27" s="56">
        <v>43186</v>
      </c>
      <c r="K27" s="51">
        <v>28.6</v>
      </c>
      <c r="L27" s="54">
        <f>K27*46</f>
        <v>1315.6000000000001</v>
      </c>
      <c r="M27" s="51"/>
      <c r="N27" s="80"/>
      <c r="P27" s="80"/>
    </row>
    <row r="28" spans="1:20" s="55" customFormat="1" hidden="1" x14ac:dyDescent="0.2">
      <c r="A28" s="60" t="s">
        <v>341</v>
      </c>
      <c r="B28" s="51">
        <v>24</v>
      </c>
      <c r="C28" s="52" t="s">
        <v>259</v>
      </c>
      <c r="D28" s="52" t="s">
        <v>263</v>
      </c>
      <c r="E28" s="73" t="s">
        <v>6</v>
      </c>
      <c r="F28" s="92">
        <v>2</v>
      </c>
      <c r="G28" s="51" t="s">
        <v>261</v>
      </c>
      <c r="H28" s="56">
        <v>42833</v>
      </c>
      <c r="I28" s="56"/>
      <c r="J28" s="56">
        <v>43186</v>
      </c>
      <c r="K28" s="51">
        <v>47</v>
      </c>
      <c r="L28" s="54">
        <f>K28*46</f>
        <v>2162</v>
      </c>
      <c r="M28" s="51"/>
      <c r="N28" s="80"/>
      <c r="P28" s="80"/>
    </row>
    <row r="29" spans="1:20" s="105" customFormat="1" hidden="1" x14ac:dyDescent="0.2">
      <c r="A29" s="99"/>
      <c r="B29" s="100"/>
      <c r="C29" s="101" t="s">
        <v>265</v>
      </c>
      <c r="D29" s="101" t="s">
        <v>264</v>
      </c>
      <c r="E29" s="47" t="s">
        <v>10</v>
      </c>
      <c r="F29" s="90">
        <v>3</v>
      </c>
      <c r="G29" s="100" t="s">
        <v>261</v>
      </c>
      <c r="H29" s="102">
        <v>42833</v>
      </c>
      <c r="I29" s="102"/>
      <c r="J29" s="44" t="s">
        <v>347</v>
      </c>
      <c r="K29" s="44"/>
      <c r="L29" s="106" t="s">
        <v>74</v>
      </c>
      <c r="M29" s="100" t="s">
        <v>276</v>
      </c>
      <c r="N29" s="77"/>
      <c r="O29" s="50"/>
      <c r="P29" s="77"/>
      <c r="Q29" s="50"/>
      <c r="R29" s="50"/>
      <c r="S29" s="50"/>
      <c r="T29" s="50"/>
    </row>
    <row r="30" spans="1:20" s="105" customFormat="1" hidden="1" x14ac:dyDescent="0.2">
      <c r="A30" s="107" t="s">
        <v>341</v>
      </c>
      <c r="B30" s="100"/>
      <c r="C30" s="101" t="s">
        <v>266</v>
      </c>
      <c r="D30" s="101" t="s">
        <v>264</v>
      </c>
      <c r="E30" s="47" t="s">
        <v>343</v>
      </c>
      <c r="F30" s="90">
        <v>2</v>
      </c>
      <c r="G30" s="100" t="s">
        <v>261</v>
      </c>
      <c r="H30" s="102">
        <v>42833</v>
      </c>
      <c r="I30" s="102"/>
      <c r="J30" s="44" t="s">
        <v>347</v>
      </c>
      <c r="K30" s="44"/>
      <c r="L30" s="106" t="s">
        <v>74</v>
      </c>
      <c r="M30" s="100" t="s">
        <v>276</v>
      </c>
      <c r="N30" s="77"/>
      <c r="O30" s="50"/>
      <c r="P30" s="77"/>
      <c r="Q30" s="50"/>
      <c r="R30" s="50"/>
      <c r="S30" s="50"/>
      <c r="T30" s="50"/>
    </row>
    <row r="31" spans="1:20" s="30" customFormat="1" hidden="1" x14ac:dyDescent="0.2">
      <c r="A31" s="58"/>
      <c r="B31" s="27">
        <v>27</v>
      </c>
      <c r="C31" s="28" t="s">
        <v>267</v>
      </c>
      <c r="D31" s="28" t="s">
        <v>264</v>
      </c>
      <c r="E31" s="31" t="s">
        <v>343</v>
      </c>
      <c r="F31" s="91">
        <v>0</v>
      </c>
      <c r="G31" s="27" t="s">
        <v>261</v>
      </c>
      <c r="H31" s="32">
        <v>42833</v>
      </c>
      <c r="I31" s="32"/>
      <c r="J31" s="32">
        <v>43186</v>
      </c>
      <c r="K31" s="27">
        <v>35.4</v>
      </c>
      <c r="L31" s="29">
        <f>K31*46</f>
        <v>1628.3999999999999</v>
      </c>
      <c r="M31" s="27"/>
      <c r="N31" s="34"/>
      <c r="P31" s="34"/>
    </row>
    <row r="32" spans="1:20" s="46" customFormat="1" hidden="1" x14ac:dyDescent="0.2">
      <c r="A32" s="59"/>
      <c r="B32" s="43">
        <v>28</v>
      </c>
      <c r="C32" s="98" t="s">
        <v>268</v>
      </c>
      <c r="D32" s="98" t="s">
        <v>264</v>
      </c>
      <c r="E32" s="47" t="s">
        <v>344</v>
      </c>
      <c r="F32" s="90">
        <v>3</v>
      </c>
      <c r="G32" s="43" t="s">
        <v>261</v>
      </c>
      <c r="H32" s="78">
        <v>42833</v>
      </c>
      <c r="I32" s="78"/>
      <c r="J32" s="78">
        <v>43186</v>
      </c>
      <c r="K32" s="43">
        <v>83</v>
      </c>
      <c r="L32" s="45">
        <f>K32*46</f>
        <v>3818</v>
      </c>
      <c r="M32" s="43"/>
      <c r="N32" s="79"/>
      <c r="P32" s="79"/>
    </row>
    <row r="33" spans="1:13" s="46" customFormat="1" hidden="1" x14ac:dyDescent="0.2">
      <c r="A33" s="59" t="s">
        <v>341</v>
      </c>
      <c r="B33" s="43">
        <v>29</v>
      </c>
      <c r="C33" s="98" t="s">
        <v>269</v>
      </c>
      <c r="D33" s="98" t="s">
        <v>264</v>
      </c>
      <c r="E33" s="47" t="s">
        <v>6</v>
      </c>
      <c r="F33" s="90">
        <v>2</v>
      </c>
      <c r="G33" s="43" t="s">
        <v>261</v>
      </c>
      <c r="H33" s="78">
        <v>42833</v>
      </c>
      <c r="I33" s="78"/>
      <c r="J33" s="78">
        <v>43186</v>
      </c>
      <c r="K33" s="43">
        <v>69</v>
      </c>
      <c r="L33" s="45">
        <f>K33*46</f>
        <v>3174</v>
      </c>
      <c r="M33" s="43"/>
    </row>
    <row r="34" spans="1:13" s="88" customFormat="1" hidden="1" x14ac:dyDescent="0.2">
      <c r="A34" s="81"/>
      <c r="B34" s="85"/>
      <c r="C34" s="84" t="s">
        <v>270</v>
      </c>
      <c r="D34" s="84" t="s">
        <v>264</v>
      </c>
      <c r="E34" s="73" t="s">
        <v>10</v>
      </c>
      <c r="F34" s="92"/>
      <c r="G34" s="85" t="s">
        <v>261</v>
      </c>
      <c r="H34" s="86">
        <v>42833</v>
      </c>
      <c r="I34" s="86"/>
      <c r="J34" s="53"/>
      <c r="K34" s="53"/>
      <c r="L34" s="87"/>
      <c r="M34" s="85" t="s">
        <v>275</v>
      </c>
    </row>
    <row r="35" spans="1:13" s="105" customFormat="1" hidden="1" x14ac:dyDescent="0.2">
      <c r="A35" s="99"/>
      <c r="B35" s="100"/>
      <c r="C35" s="101" t="s">
        <v>271</v>
      </c>
      <c r="D35" s="101" t="s">
        <v>264</v>
      </c>
      <c r="E35" s="47" t="s">
        <v>6</v>
      </c>
      <c r="F35" s="90">
        <v>3</v>
      </c>
      <c r="G35" s="100" t="s">
        <v>261</v>
      </c>
      <c r="H35" s="102">
        <v>42833</v>
      </c>
      <c r="I35" s="102"/>
      <c r="J35" s="103" t="s">
        <v>347</v>
      </c>
      <c r="K35" s="103"/>
      <c r="L35" s="104"/>
      <c r="M35" s="100" t="s">
        <v>276</v>
      </c>
    </row>
    <row r="36" spans="1:13" s="76" customFormat="1" hidden="1" x14ac:dyDescent="0.2">
      <c r="A36" s="72"/>
      <c r="B36" s="73">
        <v>32</v>
      </c>
      <c r="C36" s="74" t="s">
        <v>272</v>
      </c>
      <c r="D36" s="74" t="s">
        <v>264</v>
      </c>
      <c r="E36" s="73" t="s">
        <v>343</v>
      </c>
      <c r="F36" s="92"/>
      <c r="G36" s="73" t="s">
        <v>261</v>
      </c>
      <c r="H36" s="53">
        <v>42833</v>
      </c>
      <c r="I36" s="53"/>
      <c r="J36" s="53">
        <v>43186</v>
      </c>
      <c r="K36" s="73" t="s">
        <v>82</v>
      </c>
      <c r="L36" s="75" t="e">
        <f>K36*46</f>
        <v>#VALUE!</v>
      </c>
      <c r="M36" s="73"/>
    </row>
    <row r="37" spans="1:13" s="46" customFormat="1" hidden="1" x14ac:dyDescent="0.2">
      <c r="A37" s="59" t="s">
        <v>341</v>
      </c>
      <c r="B37" s="43">
        <v>33</v>
      </c>
      <c r="C37" s="98" t="s">
        <v>273</v>
      </c>
      <c r="D37" s="98" t="s">
        <v>264</v>
      </c>
      <c r="E37" s="47" t="s">
        <v>27</v>
      </c>
      <c r="F37" s="90">
        <v>2</v>
      </c>
      <c r="G37" s="43" t="s">
        <v>261</v>
      </c>
      <c r="H37" s="78">
        <v>42833</v>
      </c>
      <c r="I37" s="78"/>
      <c r="J37" s="78">
        <v>43186</v>
      </c>
      <c r="K37" s="43">
        <v>47.6</v>
      </c>
      <c r="L37" s="45">
        <f>K37*46</f>
        <v>2189.6</v>
      </c>
      <c r="M37" s="43"/>
    </row>
    <row r="38" spans="1:13" s="55" customFormat="1" x14ac:dyDescent="0.2">
      <c r="A38" s="60" t="s">
        <v>341</v>
      </c>
      <c r="B38" s="51">
        <v>34</v>
      </c>
      <c r="C38" s="52" t="s">
        <v>143</v>
      </c>
      <c r="D38" s="52" t="s">
        <v>278</v>
      </c>
      <c r="E38" s="51" t="s">
        <v>40</v>
      </c>
      <c r="F38" s="93"/>
      <c r="G38" s="51" t="s">
        <v>279</v>
      </c>
      <c r="H38" s="56">
        <v>42905</v>
      </c>
      <c r="I38" s="51" t="s">
        <v>352</v>
      </c>
      <c r="J38" s="53">
        <v>43189</v>
      </c>
      <c r="K38" s="51">
        <v>61.2</v>
      </c>
      <c r="L38" s="54">
        <f>K38*(20-1)</f>
        <v>1162.8</v>
      </c>
      <c r="M38" s="51" t="s">
        <v>282</v>
      </c>
    </row>
    <row r="39" spans="1:13" s="55" customFormat="1" x14ac:dyDescent="0.2">
      <c r="A39" s="60" t="s">
        <v>341</v>
      </c>
      <c r="B39" s="51">
        <v>35</v>
      </c>
      <c r="C39" s="52" t="s">
        <v>135</v>
      </c>
      <c r="D39" s="52" t="s">
        <v>278</v>
      </c>
      <c r="E39" s="51" t="s">
        <v>40</v>
      </c>
      <c r="F39" s="93"/>
      <c r="G39" s="51" t="s">
        <v>279</v>
      </c>
      <c r="H39" s="56">
        <v>42878</v>
      </c>
      <c r="I39" s="56" t="s">
        <v>349</v>
      </c>
      <c r="J39" s="53">
        <v>43189</v>
      </c>
      <c r="K39" s="51">
        <v>71</v>
      </c>
      <c r="L39" s="54">
        <f>K39*(20-1)</f>
        <v>1349</v>
      </c>
      <c r="M39" s="51" t="s">
        <v>282</v>
      </c>
    </row>
    <row r="40" spans="1:13" s="38" customFormat="1" x14ac:dyDescent="0.2">
      <c r="A40" s="61"/>
      <c r="B40" s="35">
        <v>36</v>
      </c>
      <c r="C40" s="35" t="s">
        <v>139</v>
      </c>
      <c r="D40" s="35" t="s">
        <v>278</v>
      </c>
      <c r="E40" s="35" t="s">
        <v>40</v>
      </c>
      <c r="F40" s="94"/>
      <c r="G40" s="35" t="s">
        <v>279</v>
      </c>
      <c r="H40" s="57">
        <v>42891</v>
      </c>
      <c r="I40" s="35" t="s">
        <v>349</v>
      </c>
      <c r="J40" s="36">
        <v>43189</v>
      </c>
      <c r="K40" s="35" t="s">
        <v>339</v>
      </c>
      <c r="L40" s="37"/>
      <c r="M40" s="35" t="s">
        <v>282</v>
      </c>
    </row>
    <row r="41" spans="1:13" s="55" customFormat="1" x14ac:dyDescent="0.2">
      <c r="A41" s="60" t="s">
        <v>341</v>
      </c>
      <c r="B41" s="51">
        <v>37</v>
      </c>
      <c r="C41" s="52" t="s">
        <v>141</v>
      </c>
      <c r="D41" s="52" t="s">
        <v>278</v>
      </c>
      <c r="E41" s="51" t="s">
        <v>40</v>
      </c>
      <c r="F41" s="93"/>
      <c r="G41" s="51" t="s">
        <v>279</v>
      </c>
      <c r="H41" s="56">
        <v>42901</v>
      </c>
      <c r="I41" s="51" t="s">
        <v>349</v>
      </c>
      <c r="J41" s="53">
        <v>43189</v>
      </c>
      <c r="K41" s="51">
        <v>122</v>
      </c>
      <c r="L41" s="54">
        <f>K41*(20-1)</f>
        <v>2318</v>
      </c>
      <c r="M41" s="51" t="s">
        <v>282</v>
      </c>
    </row>
    <row r="42" spans="1:13" s="42" customFormat="1" x14ac:dyDescent="0.2">
      <c r="A42" s="62"/>
      <c r="B42" s="39">
        <v>38</v>
      </c>
      <c r="C42" s="40" t="s">
        <v>138</v>
      </c>
      <c r="D42" s="40" t="s">
        <v>278</v>
      </c>
      <c r="E42" s="39" t="s">
        <v>40</v>
      </c>
      <c r="F42" s="95"/>
      <c r="G42" s="39" t="s">
        <v>279</v>
      </c>
      <c r="H42" s="36">
        <v>42889</v>
      </c>
      <c r="I42" s="39" t="s">
        <v>349</v>
      </c>
      <c r="J42" s="36">
        <v>43189</v>
      </c>
      <c r="K42" s="39">
        <v>7.12</v>
      </c>
      <c r="L42" s="41">
        <f>K42*(20-1)</f>
        <v>135.28</v>
      </c>
      <c r="M42" s="39"/>
    </row>
    <row r="43" spans="1:13" s="71" customFormat="1" x14ac:dyDescent="0.2">
      <c r="A43" s="67" t="s">
        <v>341</v>
      </c>
      <c r="B43" s="68">
        <v>39</v>
      </c>
      <c r="C43" s="68" t="s">
        <v>150</v>
      </c>
      <c r="D43" s="68" t="s">
        <v>278</v>
      </c>
      <c r="E43" s="68" t="s">
        <v>40</v>
      </c>
      <c r="F43" s="96"/>
      <c r="G43" s="68" t="s">
        <v>279</v>
      </c>
      <c r="H43" s="69">
        <v>42892</v>
      </c>
      <c r="I43" s="68" t="s">
        <v>349</v>
      </c>
      <c r="J43" s="69">
        <v>43189</v>
      </c>
      <c r="K43" s="68" t="s">
        <v>340</v>
      </c>
      <c r="L43" s="70"/>
      <c r="M43" s="68"/>
    </row>
    <row r="44" spans="1:13" s="38" customFormat="1" x14ac:dyDescent="0.2">
      <c r="A44" s="61"/>
      <c r="B44" s="35">
        <v>40</v>
      </c>
      <c r="C44" s="35" t="s">
        <v>152</v>
      </c>
      <c r="D44" s="35" t="s">
        <v>278</v>
      </c>
      <c r="E44" s="35" t="s">
        <v>40</v>
      </c>
      <c r="F44" s="94"/>
      <c r="G44" s="35" t="s">
        <v>279</v>
      </c>
      <c r="H44" s="35"/>
      <c r="I44" s="35"/>
      <c r="J44" s="36">
        <v>43189</v>
      </c>
      <c r="K44" s="35" t="s">
        <v>339</v>
      </c>
      <c r="L44" s="37"/>
      <c r="M44" s="35"/>
    </row>
    <row r="45" spans="1:13" s="55" customFormat="1" x14ac:dyDescent="0.2">
      <c r="A45" s="60" t="s">
        <v>341</v>
      </c>
      <c r="B45" s="51">
        <v>41</v>
      </c>
      <c r="C45" s="52" t="s">
        <v>281</v>
      </c>
      <c r="D45" s="52" t="s">
        <v>280</v>
      </c>
      <c r="E45" s="51" t="s">
        <v>40</v>
      </c>
      <c r="F45" s="93"/>
      <c r="G45" s="51" t="s">
        <v>279</v>
      </c>
      <c r="H45" s="56">
        <v>42876</v>
      </c>
      <c r="I45" s="56" t="s">
        <v>137</v>
      </c>
      <c r="J45" s="53">
        <v>43189</v>
      </c>
      <c r="K45" s="51">
        <v>72.2</v>
      </c>
      <c r="L45" s="54">
        <f>K45*(20-1)</f>
        <v>1371.8</v>
      </c>
      <c r="M45" s="51" t="s">
        <v>283</v>
      </c>
    </row>
    <row r="46" spans="1:13" s="38" customFormat="1" x14ac:dyDescent="0.2">
      <c r="A46" s="61"/>
      <c r="B46" s="35">
        <v>42</v>
      </c>
      <c r="C46" s="35" t="s">
        <v>140</v>
      </c>
      <c r="D46" s="35" t="s">
        <v>280</v>
      </c>
      <c r="E46" s="35" t="s">
        <v>40</v>
      </c>
      <c r="F46" s="94"/>
      <c r="G46" s="35" t="s">
        <v>279</v>
      </c>
      <c r="H46" s="35"/>
      <c r="I46" s="35"/>
      <c r="J46" s="36">
        <v>43189</v>
      </c>
      <c r="K46" s="35" t="s">
        <v>339</v>
      </c>
      <c r="L46" s="37"/>
      <c r="M46" s="35" t="s">
        <v>282</v>
      </c>
    </row>
    <row r="47" spans="1:13" s="50" customFormat="1" x14ac:dyDescent="0.2">
      <c r="A47" s="63"/>
      <c r="B47" s="47">
        <v>43</v>
      </c>
      <c r="C47" s="48" t="s">
        <v>146</v>
      </c>
      <c r="D47" s="48" t="s">
        <v>280</v>
      </c>
      <c r="E47" s="47" t="s">
        <v>40</v>
      </c>
      <c r="F47" s="90"/>
      <c r="G47" s="47" t="s">
        <v>279</v>
      </c>
      <c r="H47" s="44">
        <v>42878</v>
      </c>
      <c r="I47" s="44" t="s">
        <v>137</v>
      </c>
      <c r="J47" s="44">
        <v>43189</v>
      </c>
      <c r="K47" s="47" t="s">
        <v>340</v>
      </c>
      <c r="L47" s="49"/>
      <c r="M47" s="47"/>
    </row>
    <row r="48" spans="1:13" s="55" customFormat="1" x14ac:dyDescent="0.2">
      <c r="A48" s="60" t="s">
        <v>341</v>
      </c>
      <c r="B48" s="51">
        <v>44</v>
      </c>
      <c r="C48" s="52" t="s">
        <v>148</v>
      </c>
      <c r="D48" s="52" t="s">
        <v>280</v>
      </c>
      <c r="E48" s="51" t="s">
        <v>40</v>
      </c>
      <c r="F48" s="93"/>
      <c r="G48" s="51" t="s">
        <v>279</v>
      </c>
      <c r="H48" s="56">
        <v>42886</v>
      </c>
      <c r="I48" s="51" t="s">
        <v>351</v>
      </c>
      <c r="J48" s="56">
        <v>43189</v>
      </c>
      <c r="K48" s="51" t="s">
        <v>340</v>
      </c>
      <c r="L48" s="54"/>
      <c r="M48" s="51"/>
    </row>
    <row r="49" spans="1:13" s="55" customFormat="1" x14ac:dyDescent="0.2">
      <c r="A49" s="60" t="s">
        <v>341</v>
      </c>
      <c r="B49" s="51">
        <v>45</v>
      </c>
      <c r="C49" s="52" t="s">
        <v>145</v>
      </c>
      <c r="D49" s="52" t="s">
        <v>280</v>
      </c>
      <c r="E49" s="51" t="s">
        <v>40</v>
      </c>
      <c r="F49" s="93"/>
      <c r="G49" s="51" t="s">
        <v>279</v>
      </c>
      <c r="H49" s="56">
        <v>42910</v>
      </c>
      <c r="I49" s="51" t="s">
        <v>351</v>
      </c>
      <c r="J49" s="56">
        <v>43189</v>
      </c>
      <c r="K49" s="51" t="s">
        <v>340</v>
      </c>
      <c r="L49" s="54"/>
      <c r="M49" s="51"/>
    </row>
    <row r="50" spans="1:13" s="50" customFormat="1" x14ac:dyDescent="0.2">
      <c r="A50" s="63"/>
      <c r="B50" s="47">
        <v>46</v>
      </c>
      <c r="C50" s="48" t="s">
        <v>147</v>
      </c>
      <c r="D50" s="48" t="s">
        <v>280</v>
      </c>
      <c r="E50" s="47" t="s">
        <v>40</v>
      </c>
      <c r="F50" s="90"/>
      <c r="G50" s="47" t="s">
        <v>279</v>
      </c>
      <c r="H50" s="44">
        <v>42881</v>
      </c>
      <c r="I50" s="47" t="s">
        <v>350</v>
      </c>
      <c r="J50" s="44">
        <v>43189</v>
      </c>
      <c r="K50" s="47">
        <v>88.8</v>
      </c>
      <c r="L50" s="49">
        <f>K50*(20-1)</f>
        <v>1687.2</v>
      </c>
      <c r="M50" s="47"/>
    </row>
    <row r="51" spans="1:13" s="55" customFormat="1" x14ac:dyDescent="0.2">
      <c r="A51" s="60" t="s">
        <v>341</v>
      </c>
      <c r="B51" s="51">
        <v>47</v>
      </c>
      <c r="C51" s="52" t="s">
        <v>353</v>
      </c>
      <c r="D51" s="52" t="s">
        <v>280</v>
      </c>
      <c r="E51" s="51" t="s">
        <v>40</v>
      </c>
      <c r="F51" s="93"/>
      <c r="G51" s="51" t="s">
        <v>279</v>
      </c>
      <c r="H51" s="56">
        <v>42882</v>
      </c>
      <c r="I51" s="51" t="s">
        <v>350</v>
      </c>
      <c r="J51" s="53">
        <v>43189</v>
      </c>
      <c r="K51" s="51">
        <v>194</v>
      </c>
      <c r="L51" s="54">
        <f>K51*(20-1)</f>
        <v>3686</v>
      </c>
      <c r="M51" s="51" t="s">
        <v>284</v>
      </c>
    </row>
  </sheetData>
  <phoneticPr fontId="8" type="noConversion"/>
  <pageMargins left="0.75" right="0.75" top="1" bottom="1" header="0.5" footer="0.5"/>
  <pageSetup scale="38" orientation="landscape" horizontalDpi="4294967292" verticalDpi="4294967292"/>
  <rowBreaks count="1" manualBreakCount="1">
    <brk id="37" max="16383" man="1"/>
  </rowBreaks>
  <colBreaks count="1" manualBreakCount="1">
    <brk id="12" max="1048575" man="1"/>
  </colBreaks>
  <extLst>
    <ext xmlns:mx="http://schemas.microsoft.com/office/mac/excel/2008/main" uri="{64002731-A6B0-56B0-2670-7721B7C09600}">
      <mx:PLV Mode="0" OnePage="0" WScale="8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9"/>
  <sheetViews>
    <sheetView showRuler="0" workbookViewId="0">
      <selection activeCell="I9" sqref="I9"/>
    </sheetView>
  </sheetViews>
  <sheetFormatPr baseColWidth="10" defaultRowHeight="16" x14ac:dyDescent="0.2"/>
  <cols>
    <col min="1" max="1" width="28.1640625" customWidth="1"/>
    <col min="5" max="5" width="14.33203125" customWidth="1"/>
  </cols>
  <sheetData>
    <row r="1" spans="1:9" s="1" customFormat="1" ht="68" x14ac:dyDescent="0.2">
      <c r="B1" s="1" t="s">
        <v>12</v>
      </c>
      <c r="C1" s="1" t="s">
        <v>14</v>
      </c>
      <c r="D1" s="1" t="s">
        <v>15</v>
      </c>
      <c r="E1" s="1" t="s">
        <v>11</v>
      </c>
      <c r="F1" s="1" t="s">
        <v>18</v>
      </c>
      <c r="G1" s="1" t="s">
        <v>19</v>
      </c>
      <c r="H1" s="1" t="s">
        <v>17</v>
      </c>
      <c r="I1" s="1" t="s">
        <v>16</v>
      </c>
    </row>
    <row r="2" spans="1:9" s="1" customFormat="1" ht="17" x14ac:dyDescent="0.2">
      <c r="A2" s="2" t="s">
        <v>13</v>
      </c>
      <c r="B2" s="1">
        <v>8</v>
      </c>
      <c r="C2" s="1">
        <v>2</v>
      </c>
      <c r="D2" s="2">
        <v>200</v>
      </c>
      <c r="E2" s="1">
        <f t="shared" ref="E2:E9" si="0">(B2+C2)*D2</f>
        <v>2000</v>
      </c>
      <c r="F2">
        <f t="shared" ref="F2:F9" si="1">1/200</f>
        <v>5.0000000000000001E-3</v>
      </c>
      <c r="G2">
        <f t="shared" ref="G2:G9" si="2">199/200</f>
        <v>0.995</v>
      </c>
      <c r="H2" s="1">
        <f t="shared" ref="H2:H9" si="3">E2*F2</f>
        <v>10</v>
      </c>
      <c r="I2" s="1">
        <f t="shared" ref="I2:I9" si="4">E2*G2</f>
        <v>1990</v>
      </c>
    </row>
    <row r="3" spans="1:9" x14ac:dyDescent="0.2">
      <c r="A3" t="s">
        <v>288</v>
      </c>
      <c r="B3">
        <v>4</v>
      </c>
      <c r="C3">
        <v>2</v>
      </c>
      <c r="D3">
        <v>200</v>
      </c>
      <c r="E3" s="1">
        <f t="shared" si="0"/>
        <v>1200</v>
      </c>
      <c r="F3">
        <f t="shared" si="1"/>
        <v>5.0000000000000001E-3</v>
      </c>
      <c r="G3">
        <f t="shared" si="2"/>
        <v>0.995</v>
      </c>
      <c r="H3" s="1">
        <f t="shared" si="3"/>
        <v>6</v>
      </c>
      <c r="I3" s="1">
        <f t="shared" si="4"/>
        <v>1194</v>
      </c>
    </row>
    <row r="4" spans="1:9" x14ac:dyDescent="0.2">
      <c r="A4" t="s">
        <v>289</v>
      </c>
      <c r="B4">
        <v>5</v>
      </c>
      <c r="C4">
        <v>2</v>
      </c>
      <c r="D4">
        <v>200</v>
      </c>
      <c r="E4" s="1">
        <f t="shared" si="0"/>
        <v>1400</v>
      </c>
      <c r="F4">
        <f t="shared" si="1"/>
        <v>5.0000000000000001E-3</v>
      </c>
      <c r="G4">
        <f t="shared" si="2"/>
        <v>0.995</v>
      </c>
      <c r="H4" s="1">
        <f t="shared" si="3"/>
        <v>7</v>
      </c>
      <c r="I4" s="1">
        <f t="shared" si="4"/>
        <v>1393</v>
      </c>
    </row>
    <row r="5" spans="1:9" x14ac:dyDescent="0.2">
      <c r="A5" t="s">
        <v>287</v>
      </c>
      <c r="B5">
        <v>8</v>
      </c>
      <c r="C5">
        <v>2</v>
      </c>
      <c r="D5">
        <v>200</v>
      </c>
      <c r="E5" s="1">
        <f t="shared" si="0"/>
        <v>2000</v>
      </c>
      <c r="F5">
        <f t="shared" si="1"/>
        <v>5.0000000000000001E-3</v>
      </c>
      <c r="G5">
        <f t="shared" si="2"/>
        <v>0.995</v>
      </c>
      <c r="H5" s="1">
        <f t="shared" si="3"/>
        <v>10</v>
      </c>
      <c r="I5" s="1">
        <f t="shared" si="4"/>
        <v>1990</v>
      </c>
    </row>
    <row r="6" spans="1:9" x14ac:dyDescent="0.2">
      <c r="A6" t="s">
        <v>286</v>
      </c>
      <c r="B6">
        <v>24</v>
      </c>
      <c r="C6">
        <v>2</v>
      </c>
      <c r="D6">
        <v>200</v>
      </c>
      <c r="E6" s="1">
        <f t="shared" si="0"/>
        <v>5200</v>
      </c>
      <c r="F6">
        <f t="shared" si="1"/>
        <v>5.0000000000000001E-3</v>
      </c>
      <c r="G6">
        <f t="shared" si="2"/>
        <v>0.995</v>
      </c>
      <c r="H6" s="1">
        <f t="shared" si="3"/>
        <v>26</v>
      </c>
      <c r="I6" s="1">
        <f t="shared" si="4"/>
        <v>5174</v>
      </c>
    </row>
    <row r="7" spans="1:9" x14ac:dyDescent="0.2">
      <c r="A7" t="s">
        <v>285</v>
      </c>
      <c r="B7">
        <v>26</v>
      </c>
      <c r="C7">
        <v>2</v>
      </c>
      <c r="D7">
        <v>200</v>
      </c>
      <c r="E7" s="1">
        <f t="shared" si="0"/>
        <v>5600</v>
      </c>
      <c r="F7">
        <f t="shared" si="1"/>
        <v>5.0000000000000001E-3</v>
      </c>
      <c r="G7">
        <f t="shared" si="2"/>
        <v>0.995</v>
      </c>
      <c r="H7" s="1">
        <f t="shared" si="3"/>
        <v>28</v>
      </c>
      <c r="I7" s="1">
        <f t="shared" si="4"/>
        <v>5572</v>
      </c>
    </row>
    <row r="8" spans="1:9" x14ac:dyDescent="0.2">
      <c r="A8" t="s">
        <v>323</v>
      </c>
      <c r="B8">
        <v>14</v>
      </c>
      <c r="C8">
        <v>2</v>
      </c>
      <c r="D8">
        <v>200</v>
      </c>
      <c r="E8" s="1">
        <f t="shared" si="0"/>
        <v>3200</v>
      </c>
      <c r="F8">
        <f t="shared" si="1"/>
        <v>5.0000000000000001E-3</v>
      </c>
      <c r="G8">
        <f t="shared" si="2"/>
        <v>0.995</v>
      </c>
      <c r="H8" s="1">
        <f t="shared" si="3"/>
        <v>16</v>
      </c>
      <c r="I8" s="1">
        <f t="shared" si="4"/>
        <v>3184</v>
      </c>
    </row>
    <row r="9" spans="1:9" x14ac:dyDescent="0.2">
      <c r="B9">
        <v>1</v>
      </c>
      <c r="C9">
        <v>0</v>
      </c>
      <c r="D9">
        <v>200</v>
      </c>
      <c r="E9" s="1">
        <f t="shared" si="0"/>
        <v>200</v>
      </c>
      <c r="F9">
        <f t="shared" si="1"/>
        <v>5.0000000000000001E-3</v>
      </c>
      <c r="G9">
        <f t="shared" si="2"/>
        <v>0.995</v>
      </c>
      <c r="H9" s="1">
        <f t="shared" si="3"/>
        <v>1</v>
      </c>
      <c r="I9" s="1">
        <f t="shared" si="4"/>
        <v>199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22"/>
  <sheetViews>
    <sheetView showRuler="0" topLeftCell="G1" workbookViewId="0">
      <selection activeCell="K22" sqref="K22"/>
    </sheetView>
  </sheetViews>
  <sheetFormatPr baseColWidth="10" defaultRowHeight="16" x14ac:dyDescent="0.2"/>
  <cols>
    <col min="4" max="4" width="18.6640625" customWidth="1"/>
    <col min="7" max="7" width="23.1640625" customWidth="1"/>
  </cols>
  <sheetData>
    <row r="1" spans="1:19" x14ac:dyDescent="0.2">
      <c r="A1" t="s">
        <v>105</v>
      </c>
      <c r="B1" t="s">
        <v>104</v>
      </c>
      <c r="C1" t="s">
        <v>103</v>
      </c>
      <c r="D1" t="s">
        <v>102</v>
      </c>
      <c r="E1" t="s">
        <v>101</v>
      </c>
      <c r="F1" t="s">
        <v>121</v>
      </c>
      <c r="G1" t="s">
        <v>120</v>
      </c>
      <c r="H1" t="s">
        <v>99</v>
      </c>
      <c r="I1" t="s">
        <v>100</v>
      </c>
      <c r="J1" t="s">
        <v>99</v>
      </c>
      <c r="K1" t="s">
        <v>98</v>
      </c>
      <c r="L1" t="s">
        <v>97</v>
      </c>
      <c r="M1" t="s">
        <v>96</v>
      </c>
      <c r="N1" t="s">
        <v>95</v>
      </c>
      <c r="O1" t="s">
        <v>94</v>
      </c>
      <c r="P1" t="s">
        <v>93</v>
      </c>
      <c r="Q1" t="s">
        <v>92</v>
      </c>
      <c r="R1" t="s">
        <v>91</v>
      </c>
      <c r="S1" t="s">
        <v>90</v>
      </c>
    </row>
    <row r="2" spans="1:19" x14ac:dyDescent="0.2">
      <c r="A2" t="s">
        <v>109</v>
      </c>
      <c r="B2" t="s">
        <v>80</v>
      </c>
      <c r="C2" t="s">
        <v>119</v>
      </c>
      <c r="D2" s="4">
        <v>43167.745347222219</v>
      </c>
      <c r="E2" t="s">
        <v>82</v>
      </c>
      <c r="F2" t="s">
        <v>113</v>
      </c>
      <c r="H2" t="s">
        <v>78</v>
      </c>
      <c r="I2" t="s">
        <v>82</v>
      </c>
      <c r="J2" t="s">
        <v>77</v>
      </c>
      <c r="K2">
        <v>20</v>
      </c>
      <c r="L2">
        <v>10</v>
      </c>
      <c r="M2">
        <v>275.20999999999998</v>
      </c>
      <c r="N2">
        <v>27340.639999999999</v>
      </c>
      <c r="P2" t="s">
        <v>76</v>
      </c>
      <c r="Q2" t="s">
        <v>75</v>
      </c>
      <c r="R2">
        <v>272.81</v>
      </c>
    </row>
    <row r="3" spans="1:19" x14ac:dyDescent="0.2">
      <c r="A3" t="s">
        <v>109</v>
      </c>
      <c r="B3" t="s">
        <v>80</v>
      </c>
      <c r="C3" t="s">
        <v>118</v>
      </c>
      <c r="D3" s="4">
        <v>43167.745254629626</v>
      </c>
      <c r="E3">
        <v>90.5</v>
      </c>
      <c r="F3">
        <v>8</v>
      </c>
      <c r="G3">
        <v>2</v>
      </c>
      <c r="H3" t="s">
        <v>78</v>
      </c>
      <c r="I3">
        <v>0.90500000000000003</v>
      </c>
      <c r="J3" t="s">
        <v>77</v>
      </c>
      <c r="K3">
        <v>20</v>
      </c>
      <c r="L3">
        <v>10</v>
      </c>
      <c r="M3">
        <v>275.20999999999998</v>
      </c>
      <c r="N3">
        <v>27340.639999999999</v>
      </c>
      <c r="P3" t="s">
        <v>76</v>
      </c>
      <c r="Q3" t="s">
        <v>75</v>
      </c>
      <c r="R3">
        <v>5300.38</v>
      </c>
    </row>
    <row r="4" spans="1:19" x14ac:dyDescent="0.2">
      <c r="A4" t="s">
        <v>109</v>
      </c>
      <c r="B4" t="s">
        <v>80</v>
      </c>
      <c r="C4" t="s">
        <v>117</v>
      </c>
      <c r="D4" s="4">
        <v>43167.745162037034</v>
      </c>
      <c r="E4">
        <v>137</v>
      </c>
      <c r="F4">
        <v>7</v>
      </c>
      <c r="G4">
        <v>2</v>
      </c>
      <c r="H4" t="s">
        <v>78</v>
      </c>
      <c r="I4">
        <v>1.37</v>
      </c>
      <c r="J4" t="s">
        <v>77</v>
      </c>
      <c r="K4">
        <v>20</v>
      </c>
      <c r="L4">
        <v>10</v>
      </c>
      <c r="M4">
        <v>275.20999999999998</v>
      </c>
      <c r="N4">
        <v>27340.639999999999</v>
      </c>
      <c r="P4" t="s">
        <v>76</v>
      </c>
      <c r="Q4" t="s">
        <v>75</v>
      </c>
      <c r="R4">
        <v>7886.79</v>
      </c>
    </row>
    <row r="5" spans="1:19" x14ac:dyDescent="0.2">
      <c r="A5" t="s">
        <v>109</v>
      </c>
      <c r="B5" t="s">
        <v>80</v>
      </c>
      <c r="C5" t="s">
        <v>116</v>
      </c>
      <c r="D5" s="4">
        <v>43167.745057870372</v>
      </c>
      <c r="E5">
        <v>361</v>
      </c>
      <c r="F5">
        <v>6</v>
      </c>
      <c r="G5">
        <v>2</v>
      </c>
      <c r="H5" t="s">
        <v>78</v>
      </c>
      <c r="I5">
        <v>3.61</v>
      </c>
      <c r="J5" t="s">
        <v>77</v>
      </c>
      <c r="K5">
        <v>20</v>
      </c>
      <c r="L5">
        <v>10</v>
      </c>
      <c r="M5">
        <v>275.20999999999998</v>
      </c>
      <c r="N5">
        <v>27340.639999999999</v>
      </c>
      <c r="P5" t="s">
        <v>76</v>
      </c>
      <c r="Q5" t="s">
        <v>75</v>
      </c>
      <c r="R5">
        <v>20060.93</v>
      </c>
    </row>
    <row r="6" spans="1:19" x14ac:dyDescent="0.2">
      <c r="A6" t="s">
        <v>109</v>
      </c>
      <c r="B6" t="s">
        <v>80</v>
      </c>
      <c r="C6" t="s">
        <v>115</v>
      </c>
      <c r="D6" s="4">
        <v>43167.744942129626</v>
      </c>
      <c r="E6">
        <v>54.5</v>
      </c>
      <c r="F6">
        <v>5</v>
      </c>
      <c r="G6">
        <v>2</v>
      </c>
      <c r="H6" t="s">
        <v>78</v>
      </c>
      <c r="I6">
        <v>0.54500000000000004</v>
      </c>
      <c r="J6" t="s">
        <v>77</v>
      </c>
      <c r="K6">
        <v>20</v>
      </c>
      <c r="L6">
        <v>10</v>
      </c>
      <c r="M6">
        <v>275.20999999999998</v>
      </c>
      <c r="N6">
        <v>27340.639999999999</v>
      </c>
      <c r="P6" t="s">
        <v>76</v>
      </c>
      <c r="Q6" t="s">
        <v>75</v>
      </c>
      <c r="R6">
        <v>3286.41</v>
      </c>
    </row>
    <row r="7" spans="1:19" x14ac:dyDescent="0.2">
      <c r="A7" t="s">
        <v>109</v>
      </c>
      <c r="B7" t="s">
        <v>80</v>
      </c>
      <c r="C7" t="s">
        <v>114</v>
      </c>
      <c r="D7" s="4">
        <v>43167.744745370372</v>
      </c>
      <c r="E7" t="s">
        <v>82</v>
      </c>
      <c r="F7" t="s">
        <v>113</v>
      </c>
      <c r="G7">
        <v>1</v>
      </c>
      <c r="H7" t="s">
        <v>78</v>
      </c>
      <c r="I7" t="s">
        <v>82</v>
      </c>
      <c r="J7" t="s">
        <v>77</v>
      </c>
      <c r="K7">
        <v>20</v>
      </c>
      <c r="L7">
        <v>10</v>
      </c>
      <c r="M7">
        <v>275.20999999999998</v>
      </c>
      <c r="N7">
        <v>27340.639999999999</v>
      </c>
      <c r="P7" t="s">
        <v>76</v>
      </c>
      <c r="Q7" t="s">
        <v>75</v>
      </c>
      <c r="R7">
        <v>258.35000000000002</v>
      </c>
    </row>
    <row r="8" spans="1:19" x14ac:dyDescent="0.2">
      <c r="A8" t="s">
        <v>109</v>
      </c>
      <c r="B8" t="s">
        <v>80</v>
      </c>
      <c r="C8" t="s">
        <v>112</v>
      </c>
      <c r="D8" s="4">
        <v>43167.744571759256</v>
      </c>
      <c r="E8">
        <v>88.8</v>
      </c>
      <c r="F8">
        <v>8</v>
      </c>
      <c r="G8">
        <v>1</v>
      </c>
      <c r="H8" t="s">
        <v>78</v>
      </c>
      <c r="I8">
        <v>0.88800000000000001</v>
      </c>
      <c r="J8" t="s">
        <v>77</v>
      </c>
      <c r="K8">
        <v>20</v>
      </c>
      <c r="L8">
        <v>10</v>
      </c>
      <c r="M8">
        <v>275.20999999999998</v>
      </c>
      <c r="N8">
        <v>27340.639999999999</v>
      </c>
      <c r="P8" t="s">
        <v>76</v>
      </c>
      <c r="Q8" t="s">
        <v>75</v>
      </c>
      <c r="R8">
        <v>5207.08</v>
      </c>
    </row>
    <row r="9" spans="1:19" x14ac:dyDescent="0.2">
      <c r="A9" t="s">
        <v>109</v>
      </c>
      <c r="B9" t="s">
        <v>80</v>
      </c>
      <c r="C9" t="s">
        <v>111</v>
      </c>
      <c r="D9" s="4">
        <v>43167.744409722225</v>
      </c>
      <c r="E9">
        <v>134</v>
      </c>
      <c r="F9">
        <v>7</v>
      </c>
      <c r="G9">
        <v>1</v>
      </c>
      <c r="H9" t="s">
        <v>78</v>
      </c>
      <c r="I9">
        <v>1.34</v>
      </c>
      <c r="J9" t="s">
        <v>77</v>
      </c>
      <c r="K9">
        <v>20</v>
      </c>
      <c r="L9">
        <v>10</v>
      </c>
      <c r="M9">
        <v>275.20999999999998</v>
      </c>
      <c r="N9">
        <v>27340.639999999999</v>
      </c>
      <c r="P9" t="s">
        <v>76</v>
      </c>
      <c r="Q9" t="s">
        <v>75</v>
      </c>
      <c r="R9">
        <v>7703.77</v>
      </c>
    </row>
    <row r="10" spans="1:19" x14ac:dyDescent="0.2">
      <c r="A10" t="s">
        <v>109</v>
      </c>
      <c r="B10" t="s">
        <v>80</v>
      </c>
      <c r="C10" t="s">
        <v>110</v>
      </c>
      <c r="D10" s="4">
        <v>43167.74422453704</v>
      </c>
      <c r="E10">
        <v>381</v>
      </c>
      <c r="F10">
        <v>6</v>
      </c>
      <c r="G10">
        <v>1</v>
      </c>
      <c r="H10" t="s">
        <v>78</v>
      </c>
      <c r="I10">
        <v>3.81</v>
      </c>
      <c r="J10" t="s">
        <v>77</v>
      </c>
      <c r="K10">
        <v>20</v>
      </c>
      <c r="L10">
        <v>10</v>
      </c>
      <c r="M10">
        <v>275.20999999999998</v>
      </c>
      <c r="N10">
        <v>27340.639999999999</v>
      </c>
      <c r="P10" t="s">
        <v>76</v>
      </c>
      <c r="Q10" t="s">
        <v>75</v>
      </c>
      <c r="R10">
        <v>21166.34</v>
      </c>
    </row>
    <row r="11" spans="1:19" x14ac:dyDescent="0.2">
      <c r="A11" t="s">
        <v>109</v>
      </c>
      <c r="B11" t="s">
        <v>80</v>
      </c>
      <c r="C11" t="s">
        <v>108</v>
      </c>
      <c r="D11" s="4">
        <v>43167.743784722225</v>
      </c>
      <c r="E11">
        <v>56.9</v>
      </c>
      <c r="F11">
        <v>5</v>
      </c>
      <c r="G11">
        <v>1</v>
      </c>
      <c r="H11" t="s">
        <v>78</v>
      </c>
      <c r="I11">
        <v>0.56899999999999995</v>
      </c>
      <c r="J11" t="s">
        <v>77</v>
      </c>
      <c r="K11">
        <v>20</v>
      </c>
      <c r="L11">
        <v>10</v>
      </c>
      <c r="M11">
        <v>275.20999999999998</v>
      </c>
      <c r="N11">
        <v>27340.639999999999</v>
      </c>
      <c r="P11" t="s">
        <v>76</v>
      </c>
      <c r="Q11" t="s">
        <v>75</v>
      </c>
      <c r="R11">
        <v>3419.83</v>
      </c>
    </row>
    <row r="12" spans="1:19" x14ac:dyDescent="0.2">
      <c r="E12">
        <v>85.1</v>
      </c>
      <c r="F12">
        <v>8</v>
      </c>
      <c r="G12">
        <v>3</v>
      </c>
      <c r="H12" t="s">
        <v>78</v>
      </c>
      <c r="I12">
        <v>0.85099999999999998</v>
      </c>
      <c r="J12" t="s">
        <v>77</v>
      </c>
      <c r="K12">
        <v>20</v>
      </c>
    </row>
    <row r="13" spans="1:19" x14ac:dyDescent="0.2">
      <c r="E13">
        <v>135</v>
      </c>
      <c r="F13">
        <v>7</v>
      </c>
      <c r="G13">
        <v>3</v>
      </c>
      <c r="H13" t="s">
        <v>78</v>
      </c>
      <c r="I13">
        <v>1.35</v>
      </c>
      <c r="J13" t="s">
        <v>77</v>
      </c>
      <c r="K13">
        <v>20</v>
      </c>
    </row>
    <row r="14" spans="1:19" x14ac:dyDescent="0.2">
      <c r="E14">
        <v>357</v>
      </c>
      <c r="F14">
        <v>6</v>
      </c>
      <c r="G14">
        <v>3</v>
      </c>
      <c r="H14" t="s">
        <v>78</v>
      </c>
      <c r="I14">
        <v>3.57</v>
      </c>
      <c r="J14" t="s">
        <v>77</v>
      </c>
      <c r="K14">
        <v>20</v>
      </c>
    </row>
    <row r="15" spans="1:19" x14ac:dyDescent="0.2">
      <c r="E15">
        <v>58.6</v>
      </c>
      <c r="F15">
        <v>5</v>
      </c>
      <c r="G15">
        <v>3</v>
      </c>
      <c r="H15" t="s">
        <v>78</v>
      </c>
      <c r="I15">
        <v>0.58599999999999997</v>
      </c>
      <c r="J15" t="s">
        <v>77</v>
      </c>
      <c r="K15">
        <v>20</v>
      </c>
    </row>
    <row r="18" spans="1:4" x14ac:dyDescent="0.2">
      <c r="C18" t="s">
        <v>77</v>
      </c>
      <c r="D18" t="s">
        <v>107</v>
      </c>
    </row>
    <row r="19" spans="1:4" x14ac:dyDescent="0.2">
      <c r="A19" t="s">
        <v>106</v>
      </c>
      <c r="B19">
        <v>5</v>
      </c>
      <c r="C19" s="5">
        <f>AVERAGE(I6,I11,I15)</f>
        <v>0.56666666666666654</v>
      </c>
      <c r="D19">
        <f>C19*(200-20)</f>
        <v>101.99999999999997</v>
      </c>
    </row>
    <row r="20" spans="1:4" x14ac:dyDescent="0.2">
      <c r="B20">
        <v>6</v>
      </c>
      <c r="C20" s="5">
        <f>AVERAGE(I5,I10,I14)</f>
        <v>3.6633333333333336</v>
      </c>
      <c r="D20">
        <f>C20*(200-20)</f>
        <v>659.40000000000009</v>
      </c>
    </row>
    <row r="21" spans="1:4" x14ac:dyDescent="0.2">
      <c r="B21">
        <v>7</v>
      </c>
      <c r="C21" s="5">
        <f>AVERAGE(I4,I9,I13)</f>
        <v>1.3533333333333335</v>
      </c>
      <c r="D21">
        <f>C21*(200-20)</f>
        <v>243.60000000000002</v>
      </c>
    </row>
    <row r="22" spans="1:4" x14ac:dyDescent="0.2">
      <c r="B22">
        <v>8</v>
      </c>
      <c r="C22" s="5">
        <f>AVERAGE(I3,I8,I12)</f>
        <v>0.88133333333333341</v>
      </c>
      <c r="D22">
        <f>C22*(200-20)</f>
        <v>158.64000000000001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19"/>
  <sheetViews>
    <sheetView showRuler="0" topLeftCell="D1" workbookViewId="0">
      <selection activeCell="F19" sqref="F19"/>
    </sheetView>
  </sheetViews>
  <sheetFormatPr baseColWidth="10" defaultRowHeight="16" x14ac:dyDescent="0.2"/>
  <cols>
    <col min="3" max="3" width="26.1640625" customWidth="1"/>
    <col min="4" max="4" width="16.83203125" customWidth="1"/>
    <col min="5" max="5" width="13.1640625" customWidth="1"/>
    <col min="6" max="6" width="17.5" customWidth="1"/>
    <col min="8" max="8" width="19.1640625" customWidth="1"/>
    <col min="9" max="9" width="17.6640625" customWidth="1"/>
    <col min="11" max="11" width="16.1640625" customWidth="1"/>
  </cols>
  <sheetData>
    <row r="1" spans="1:19" s="1" customFormat="1" ht="28" customHeight="1" x14ac:dyDescent="0.2">
      <c r="A1" s="1" t="s">
        <v>105</v>
      </c>
      <c r="B1" s="1" t="s">
        <v>104</v>
      </c>
      <c r="C1" s="1" t="s">
        <v>103</v>
      </c>
      <c r="D1" s="1" t="s">
        <v>122</v>
      </c>
      <c r="E1" s="1" t="s">
        <v>102</v>
      </c>
      <c r="F1" s="1" t="s">
        <v>101</v>
      </c>
      <c r="G1" s="1" t="s">
        <v>99</v>
      </c>
      <c r="H1" s="1" t="s">
        <v>100</v>
      </c>
      <c r="I1" s="1" t="s">
        <v>127</v>
      </c>
      <c r="J1" s="1" t="s">
        <v>99</v>
      </c>
      <c r="K1" s="1" t="s">
        <v>98</v>
      </c>
      <c r="L1" s="1" t="s">
        <v>97</v>
      </c>
      <c r="M1" s="1" t="s">
        <v>96</v>
      </c>
      <c r="N1" s="1" t="s">
        <v>95</v>
      </c>
      <c r="O1" s="1" t="s">
        <v>94</v>
      </c>
      <c r="P1" s="1" t="s">
        <v>93</v>
      </c>
      <c r="Q1" s="1" t="s">
        <v>92</v>
      </c>
      <c r="R1" s="1" t="s">
        <v>91</v>
      </c>
      <c r="S1" s="1" t="s">
        <v>90</v>
      </c>
    </row>
    <row r="2" spans="1:19" x14ac:dyDescent="0.2">
      <c r="A2" t="s">
        <v>81</v>
      </c>
      <c r="B2" t="s">
        <v>80</v>
      </c>
      <c r="C2" t="s">
        <v>79</v>
      </c>
      <c r="D2">
        <v>10</v>
      </c>
      <c r="E2" s="4">
        <v>43169.044803240744</v>
      </c>
      <c r="F2">
        <v>500</v>
      </c>
      <c r="G2" t="s">
        <v>78</v>
      </c>
      <c r="H2">
        <v>10</v>
      </c>
      <c r="J2" t="s">
        <v>77</v>
      </c>
      <c r="K2">
        <v>10</v>
      </c>
      <c r="L2">
        <v>20</v>
      </c>
      <c r="M2">
        <v>158.30000000000001</v>
      </c>
      <c r="N2">
        <v>15216.81</v>
      </c>
      <c r="P2" t="s">
        <v>76</v>
      </c>
      <c r="Q2" t="s">
        <v>75</v>
      </c>
      <c r="R2">
        <v>15274.7</v>
      </c>
    </row>
    <row r="3" spans="1:19" x14ac:dyDescent="0.2">
      <c r="A3" t="s">
        <v>81</v>
      </c>
      <c r="B3" t="s">
        <v>80</v>
      </c>
      <c r="C3" t="s">
        <v>83</v>
      </c>
      <c r="D3">
        <v>11</v>
      </c>
      <c r="E3" s="4">
        <v>43169.045069444444</v>
      </c>
      <c r="F3" t="s">
        <v>82</v>
      </c>
      <c r="G3" t="s">
        <v>78</v>
      </c>
      <c r="H3" t="s">
        <v>82</v>
      </c>
      <c r="J3" t="s">
        <v>77</v>
      </c>
      <c r="K3">
        <v>10</v>
      </c>
      <c r="L3">
        <v>20</v>
      </c>
      <c r="M3">
        <v>158.30000000000001</v>
      </c>
      <c r="N3">
        <v>15216.81</v>
      </c>
      <c r="P3" t="s">
        <v>76</v>
      </c>
      <c r="Q3" t="s">
        <v>75</v>
      </c>
      <c r="R3">
        <v>20155.96</v>
      </c>
    </row>
    <row r="4" spans="1:19" x14ac:dyDescent="0.2">
      <c r="A4" t="s">
        <v>123</v>
      </c>
      <c r="B4" t="s">
        <v>80</v>
      </c>
      <c r="C4" t="s">
        <v>126</v>
      </c>
      <c r="D4">
        <v>11</v>
      </c>
      <c r="E4" s="4">
        <v>43169.052951388891</v>
      </c>
      <c r="F4">
        <v>484</v>
      </c>
      <c r="G4" t="s">
        <v>78</v>
      </c>
      <c r="H4">
        <v>9.68</v>
      </c>
      <c r="I4">
        <f>1.25*H4</f>
        <v>12.1</v>
      </c>
      <c r="J4" t="s">
        <v>77</v>
      </c>
      <c r="K4">
        <v>10</v>
      </c>
      <c r="L4">
        <v>25</v>
      </c>
      <c r="M4">
        <v>158.30000000000001</v>
      </c>
      <c r="N4">
        <v>15216.81</v>
      </c>
      <c r="P4" t="s">
        <v>76</v>
      </c>
      <c r="Q4" t="s">
        <v>75</v>
      </c>
      <c r="R4">
        <v>14764.72</v>
      </c>
    </row>
    <row r="5" spans="1:19" x14ac:dyDescent="0.2">
      <c r="A5" t="s">
        <v>81</v>
      </c>
      <c r="B5" t="s">
        <v>80</v>
      </c>
      <c r="C5" t="s">
        <v>84</v>
      </c>
      <c r="D5">
        <v>12</v>
      </c>
      <c r="E5" s="4">
        <v>43169.045254629629</v>
      </c>
      <c r="F5">
        <v>275</v>
      </c>
      <c r="G5" t="s">
        <v>78</v>
      </c>
      <c r="H5">
        <v>5.5</v>
      </c>
      <c r="J5" t="s">
        <v>77</v>
      </c>
      <c r="K5">
        <v>10</v>
      </c>
      <c r="L5">
        <v>20</v>
      </c>
      <c r="M5">
        <v>158.30000000000001</v>
      </c>
      <c r="N5">
        <v>15216.81</v>
      </c>
      <c r="P5" t="s">
        <v>76</v>
      </c>
      <c r="Q5" t="s">
        <v>75</v>
      </c>
      <c r="R5">
        <v>8615.4</v>
      </c>
    </row>
    <row r="6" spans="1:19" x14ac:dyDescent="0.2">
      <c r="A6" t="s">
        <v>81</v>
      </c>
      <c r="B6" t="s">
        <v>80</v>
      </c>
      <c r="C6" t="s">
        <v>85</v>
      </c>
      <c r="D6">
        <v>13</v>
      </c>
      <c r="E6" s="4">
        <v>43169.045358796298</v>
      </c>
      <c r="F6" t="s">
        <v>82</v>
      </c>
      <c r="G6" t="s">
        <v>78</v>
      </c>
      <c r="H6" t="s">
        <v>82</v>
      </c>
      <c r="J6" t="s">
        <v>77</v>
      </c>
      <c r="K6">
        <v>10</v>
      </c>
      <c r="L6">
        <v>20</v>
      </c>
      <c r="M6">
        <v>158.30000000000001</v>
      </c>
      <c r="N6">
        <v>15216.81</v>
      </c>
      <c r="P6" t="s">
        <v>76</v>
      </c>
      <c r="Q6" t="s">
        <v>75</v>
      </c>
      <c r="R6">
        <v>21311.439999999999</v>
      </c>
    </row>
    <row r="7" spans="1:19" x14ac:dyDescent="0.2">
      <c r="A7" t="s">
        <v>123</v>
      </c>
      <c r="B7" t="s">
        <v>80</v>
      </c>
      <c r="C7" t="s">
        <v>125</v>
      </c>
      <c r="D7">
        <v>13</v>
      </c>
      <c r="E7" s="4">
        <v>43169.053101851852</v>
      </c>
      <c r="F7">
        <v>510</v>
      </c>
      <c r="G7" t="s">
        <v>78</v>
      </c>
      <c r="H7">
        <v>10.199999999999999</v>
      </c>
      <c r="I7">
        <f>1.25*H7</f>
        <v>12.75</v>
      </c>
      <c r="J7" t="s">
        <v>77</v>
      </c>
      <c r="K7">
        <v>10</v>
      </c>
      <c r="L7">
        <v>25</v>
      </c>
      <c r="M7">
        <v>158.30000000000001</v>
      </c>
      <c r="N7">
        <v>15216.81</v>
      </c>
      <c r="P7" t="s">
        <v>76</v>
      </c>
      <c r="Q7" t="s">
        <v>75</v>
      </c>
      <c r="R7">
        <v>15461.96</v>
      </c>
    </row>
    <row r="8" spans="1:19" x14ac:dyDescent="0.2">
      <c r="A8" t="s">
        <v>81</v>
      </c>
      <c r="B8" t="s">
        <v>80</v>
      </c>
      <c r="C8" t="s">
        <v>86</v>
      </c>
      <c r="D8">
        <v>14</v>
      </c>
      <c r="E8" s="4">
        <v>43169.045520833337</v>
      </c>
      <c r="F8">
        <v>570</v>
      </c>
      <c r="G8" t="s">
        <v>78</v>
      </c>
      <c r="H8">
        <v>11.4</v>
      </c>
      <c r="J8" t="s">
        <v>77</v>
      </c>
      <c r="K8">
        <v>10</v>
      </c>
      <c r="L8">
        <v>20</v>
      </c>
      <c r="M8">
        <v>158.30000000000001</v>
      </c>
      <c r="N8">
        <v>15216.81</v>
      </c>
      <c r="P8" t="s">
        <v>76</v>
      </c>
      <c r="Q8" t="s">
        <v>75</v>
      </c>
      <c r="R8">
        <v>17220.68</v>
      </c>
    </row>
    <row r="9" spans="1:19" x14ac:dyDescent="0.2">
      <c r="A9" t="s">
        <v>81</v>
      </c>
      <c r="B9" t="s">
        <v>80</v>
      </c>
      <c r="C9" t="s">
        <v>87</v>
      </c>
      <c r="D9">
        <v>15</v>
      </c>
      <c r="E9" s="4">
        <v>43169.045636574076</v>
      </c>
      <c r="F9">
        <v>309</v>
      </c>
      <c r="G9" t="s">
        <v>78</v>
      </c>
      <c r="H9">
        <v>6.18</v>
      </c>
      <c r="J9" t="s">
        <v>77</v>
      </c>
      <c r="K9">
        <v>10</v>
      </c>
      <c r="L9">
        <v>20</v>
      </c>
      <c r="M9">
        <v>158.30000000000001</v>
      </c>
      <c r="N9">
        <v>15216.81</v>
      </c>
      <c r="P9" t="s">
        <v>76</v>
      </c>
      <c r="Q9" t="s">
        <v>75</v>
      </c>
      <c r="R9">
        <v>9633.73</v>
      </c>
    </row>
    <row r="10" spans="1:19" x14ac:dyDescent="0.2">
      <c r="A10" t="s">
        <v>81</v>
      </c>
      <c r="B10" t="s">
        <v>80</v>
      </c>
      <c r="C10" t="s">
        <v>88</v>
      </c>
      <c r="D10">
        <v>16</v>
      </c>
      <c r="E10" s="4">
        <v>43169.045740740738</v>
      </c>
      <c r="F10" t="s">
        <v>82</v>
      </c>
      <c r="G10" t="s">
        <v>78</v>
      </c>
      <c r="H10" t="s">
        <v>82</v>
      </c>
      <c r="J10" t="s">
        <v>77</v>
      </c>
      <c r="K10">
        <v>10</v>
      </c>
      <c r="L10">
        <v>20</v>
      </c>
      <c r="M10">
        <v>158.30000000000001</v>
      </c>
      <c r="N10">
        <v>15216.81</v>
      </c>
      <c r="P10" t="s">
        <v>76</v>
      </c>
      <c r="Q10" t="s">
        <v>75</v>
      </c>
      <c r="R10">
        <v>18589.16</v>
      </c>
    </row>
    <row r="11" spans="1:19" x14ac:dyDescent="0.2">
      <c r="A11" t="s">
        <v>123</v>
      </c>
      <c r="B11" t="s">
        <v>80</v>
      </c>
      <c r="C11" t="s">
        <v>124</v>
      </c>
      <c r="D11">
        <v>16</v>
      </c>
      <c r="E11" s="4">
        <v>43169.053217592591</v>
      </c>
      <c r="F11">
        <v>419</v>
      </c>
      <c r="G11" t="s">
        <v>78</v>
      </c>
      <c r="H11">
        <v>8.3800000000000008</v>
      </c>
      <c r="I11">
        <f>1.25*H11</f>
        <v>10.475000000000001</v>
      </c>
      <c r="J11" t="s">
        <v>77</v>
      </c>
      <c r="K11">
        <v>10</v>
      </c>
      <c r="L11">
        <v>25</v>
      </c>
      <c r="M11">
        <v>158.30000000000001</v>
      </c>
      <c r="N11">
        <v>15216.81</v>
      </c>
      <c r="P11" t="s">
        <v>76</v>
      </c>
      <c r="Q11" t="s">
        <v>75</v>
      </c>
      <c r="R11">
        <v>12880.36</v>
      </c>
    </row>
    <row r="12" spans="1:19" x14ac:dyDescent="0.2">
      <c r="A12" t="s">
        <v>81</v>
      </c>
      <c r="B12" t="s">
        <v>80</v>
      </c>
      <c r="C12" t="s">
        <v>89</v>
      </c>
      <c r="D12">
        <v>17</v>
      </c>
      <c r="E12" s="4">
        <v>43169.045856481483</v>
      </c>
      <c r="F12">
        <v>234</v>
      </c>
      <c r="G12" t="s">
        <v>78</v>
      </c>
      <c r="H12">
        <v>4.68</v>
      </c>
      <c r="J12" t="s">
        <v>77</v>
      </c>
      <c r="K12">
        <v>10</v>
      </c>
      <c r="L12">
        <v>20</v>
      </c>
      <c r="M12">
        <v>158.30000000000001</v>
      </c>
      <c r="N12">
        <v>15216.81</v>
      </c>
      <c r="P12" t="s">
        <v>76</v>
      </c>
      <c r="Q12" t="s">
        <v>75</v>
      </c>
      <c r="R12">
        <v>7379.99</v>
      </c>
    </row>
    <row r="14" spans="1:19" x14ac:dyDescent="0.2">
      <c r="I14" t="s">
        <v>129</v>
      </c>
      <c r="J14">
        <v>10</v>
      </c>
    </row>
    <row r="15" spans="1:19" x14ac:dyDescent="0.2">
      <c r="I15" t="s">
        <v>130</v>
      </c>
      <c r="J15">
        <v>190</v>
      </c>
    </row>
    <row r="16" spans="1:19" x14ac:dyDescent="0.2">
      <c r="I16" t="s">
        <v>128</v>
      </c>
      <c r="J16">
        <f>J14+J15</f>
        <v>200</v>
      </c>
      <c r="K16" s="6"/>
    </row>
    <row r="17" spans="9:10" x14ac:dyDescent="0.2">
      <c r="I17" t="s">
        <v>131</v>
      </c>
      <c r="J17">
        <v>50</v>
      </c>
    </row>
    <row r="18" spans="9:10" x14ac:dyDescent="0.2">
      <c r="I18" t="s">
        <v>132</v>
      </c>
      <c r="J18">
        <f>J14+J15+J17</f>
        <v>250</v>
      </c>
    </row>
    <row r="19" spans="9:10" x14ac:dyDescent="0.2">
      <c r="I19" t="s">
        <v>133</v>
      </c>
      <c r="J19" s="7">
        <f>J18/J16</f>
        <v>1.25</v>
      </c>
    </row>
  </sheetData>
  <sortState ref="A2:S12">
    <sortCondition ref="D2:D12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25"/>
  <sheetViews>
    <sheetView showRuler="0" workbookViewId="0">
      <selection activeCell="F25" sqref="F25"/>
    </sheetView>
  </sheetViews>
  <sheetFormatPr baseColWidth="10" defaultRowHeight="16" x14ac:dyDescent="0.2"/>
  <cols>
    <col min="1" max="1" width="20.33203125" customWidth="1"/>
    <col min="3" max="3" width="23.5" customWidth="1"/>
    <col min="4" max="4" width="19.1640625" customWidth="1"/>
    <col min="7" max="7" width="14.1640625" customWidth="1"/>
    <col min="9" max="9" width="15.33203125" customWidth="1"/>
    <col min="10" max="10" width="13.6640625" customWidth="1"/>
    <col min="11" max="11" width="13.6640625" style="3" customWidth="1"/>
  </cols>
  <sheetData>
    <row r="1" spans="1:21" x14ac:dyDescent="0.2">
      <c r="A1" t="s">
        <v>105</v>
      </c>
      <c r="B1" t="s">
        <v>104</v>
      </c>
      <c r="C1" t="s">
        <v>103</v>
      </c>
      <c r="D1" t="s">
        <v>102</v>
      </c>
      <c r="E1" t="s">
        <v>101</v>
      </c>
      <c r="F1" t="s">
        <v>206</v>
      </c>
      <c r="G1" t="s">
        <v>231</v>
      </c>
      <c r="H1" t="s">
        <v>99</v>
      </c>
      <c r="I1" t="s">
        <v>100</v>
      </c>
      <c r="J1" t="s">
        <v>232</v>
      </c>
      <c r="K1" s="3" t="s">
        <v>233</v>
      </c>
      <c r="L1" t="s">
        <v>99</v>
      </c>
      <c r="M1" t="s">
        <v>98</v>
      </c>
      <c r="N1" t="s">
        <v>97</v>
      </c>
      <c r="O1" t="s">
        <v>96</v>
      </c>
      <c r="P1" t="s">
        <v>95</v>
      </c>
      <c r="Q1" t="s">
        <v>94</v>
      </c>
      <c r="R1" t="s">
        <v>93</v>
      </c>
      <c r="S1" t="s">
        <v>92</v>
      </c>
      <c r="T1" t="s">
        <v>91</v>
      </c>
      <c r="U1" t="s">
        <v>90</v>
      </c>
    </row>
    <row r="2" spans="1:21" x14ac:dyDescent="0.2">
      <c r="A2" t="s">
        <v>182</v>
      </c>
      <c r="B2" t="s">
        <v>80</v>
      </c>
      <c r="C2" t="s">
        <v>181</v>
      </c>
      <c r="D2" s="4">
        <v>43172.076655092591</v>
      </c>
      <c r="E2">
        <v>439</v>
      </c>
      <c r="F2" t="s">
        <v>230</v>
      </c>
      <c r="G2">
        <v>1</v>
      </c>
      <c r="H2" t="s">
        <v>78</v>
      </c>
      <c r="I2">
        <v>17.600000000000001</v>
      </c>
      <c r="J2">
        <f t="shared" ref="J2:J25" si="0">I2*G2</f>
        <v>17.600000000000001</v>
      </c>
      <c r="K2" s="3">
        <f t="shared" ref="K2:K25" si="1">J2*(130-5)</f>
        <v>2200</v>
      </c>
      <c r="L2" t="s">
        <v>77</v>
      </c>
      <c r="M2">
        <v>5</v>
      </c>
      <c r="N2">
        <v>40</v>
      </c>
      <c r="O2">
        <v>282.02</v>
      </c>
      <c r="P2">
        <v>31823.86</v>
      </c>
      <c r="R2" t="s">
        <v>76</v>
      </c>
      <c r="S2" t="s">
        <v>75</v>
      </c>
      <c r="T2">
        <v>28118.33</v>
      </c>
    </row>
    <row r="3" spans="1:21" x14ac:dyDescent="0.2">
      <c r="A3" t="s">
        <v>182</v>
      </c>
      <c r="B3" t="s">
        <v>80</v>
      </c>
      <c r="C3" t="s">
        <v>183</v>
      </c>
      <c r="D3" s="4">
        <v>43172.076805555553</v>
      </c>
      <c r="E3">
        <v>469</v>
      </c>
      <c r="F3" t="s">
        <v>229</v>
      </c>
      <c r="G3">
        <v>1</v>
      </c>
      <c r="H3" t="s">
        <v>78</v>
      </c>
      <c r="I3">
        <v>18.8</v>
      </c>
      <c r="J3">
        <f t="shared" si="0"/>
        <v>18.8</v>
      </c>
      <c r="K3" s="3">
        <f t="shared" si="1"/>
        <v>2350</v>
      </c>
      <c r="L3" t="s">
        <v>77</v>
      </c>
      <c r="M3">
        <v>5</v>
      </c>
      <c r="N3">
        <v>40</v>
      </c>
      <c r="O3">
        <v>282.02</v>
      </c>
      <c r="P3">
        <v>31823.86</v>
      </c>
      <c r="R3" t="s">
        <v>76</v>
      </c>
      <c r="S3" t="s">
        <v>75</v>
      </c>
      <c r="T3">
        <v>29991.73</v>
      </c>
    </row>
    <row r="4" spans="1:21" x14ac:dyDescent="0.2">
      <c r="A4" t="s">
        <v>182</v>
      </c>
      <c r="B4" t="s">
        <v>80</v>
      </c>
      <c r="C4" t="s">
        <v>184</v>
      </c>
      <c r="D4" s="4">
        <v>43172.076886574076</v>
      </c>
      <c r="E4">
        <v>500</v>
      </c>
      <c r="F4" t="s">
        <v>228</v>
      </c>
      <c r="G4">
        <v>1</v>
      </c>
      <c r="H4" t="s">
        <v>78</v>
      </c>
      <c r="I4">
        <v>20</v>
      </c>
      <c r="J4">
        <f t="shared" si="0"/>
        <v>20</v>
      </c>
      <c r="K4" s="3">
        <f t="shared" si="1"/>
        <v>2500</v>
      </c>
      <c r="L4" t="s">
        <v>77</v>
      </c>
      <c r="M4">
        <v>5</v>
      </c>
      <c r="N4">
        <v>40</v>
      </c>
      <c r="O4">
        <v>282.02</v>
      </c>
      <c r="P4">
        <v>31823.86</v>
      </c>
      <c r="R4" t="s">
        <v>76</v>
      </c>
      <c r="S4" t="s">
        <v>75</v>
      </c>
      <c r="T4">
        <v>32013.200000000001</v>
      </c>
    </row>
    <row r="5" spans="1:21" x14ac:dyDescent="0.2">
      <c r="A5" t="s">
        <v>182</v>
      </c>
      <c r="B5" t="s">
        <v>80</v>
      </c>
      <c r="C5" t="s">
        <v>185</v>
      </c>
      <c r="D5" s="4">
        <v>43172.076967592591</v>
      </c>
      <c r="E5">
        <v>510</v>
      </c>
      <c r="F5" t="s">
        <v>227</v>
      </c>
      <c r="G5" s="20">
        <v>1.25</v>
      </c>
      <c r="H5" t="s">
        <v>78</v>
      </c>
      <c r="I5">
        <v>20.399999999999999</v>
      </c>
      <c r="J5">
        <f t="shared" si="0"/>
        <v>25.5</v>
      </c>
      <c r="K5" s="3">
        <f t="shared" si="1"/>
        <v>3187.5</v>
      </c>
      <c r="L5" t="s">
        <v>77</v>
      </c>
      <c r="M5">
        <v>5</v>
      </c>
      <c r="N5">
        <v>40</v>
      </c>
      <c r="O5">
        <v>282.02</v>
      </c>
      <c r="P5">
        <v>31823.86</v>
      </c>
      <c r="R5" t="s">
        <v>76</v>
      </c>
      <c r="S5" t="s">
        <v>75</v>
      </c>
      <c r="T5">
        <v>32244.98</v>
      </c>
    </row>
    <row r="6" spans="1:21" x14ac:dyDescent="0.2">
      <c r="A6" t="s">
        <v>182</v>
      </c>
      <c r="B6" t="s">
        <v>80</v>
      </c>
      <c r="C6" t="s">
        <v>186</v>
      </c>
      <c r="D6" s="4">
        <v>43172.07707175926</v>
      </c>
      <c r="E6">
        <v>426</v>
      </c>
      <c r="F6" t="s">
        <v>226</v>
      </c>
      <c r="G6">
        <v>1</v>
      </c>
      <c r="H6" t="s">
        <v>78</v>
      </c>
      <c r="I6">
        <v>17</v>
      </c>
      <c r="J6">
        <f t="shared" si="0"/>
        <v>17</v>
      </c>
      <c r="K6" s="3">
        <f t="shared" si="1"/>
        <v>2125</v>
      </c>
      <c r="L6" t="s">
        <v>77</v>
      </c>
      <c r="M6">
        <v>5</v>
      </c>
      <c r="N6">
        <v>40</v>
      </c>
      <c r="O6">
        <v>282.02</v>
      </c>
      <c r="P6">
        <v>31823.86</v>
      </c>
      <c r="R6" t="s">
        <v>76</v>
      </c>
      <c r="S6" t="s">
        <v>75</v>
      </c>
      <c r="T6">
        <v>27377.31</v>
      </c>
    </row>
    <row r="7" spans="1:21" x14ac:dyDescent="0.2">
      <c r="A7" t="s">
        <v>182</v>
      </c>
      <c r="B7" t="s">
        <v>80</v>
      </c>
      <c r="C7" t="s">
        <v>187</v>
      </c>
      <c r="D7" s="4">
        <v>43172.077164351853</v>
      </c>
      <c r="E7">
        <v>520</v>
      </c>
      <c r="F7" t="s">
        <v>225</v>
      </c>
      <c r="G7">
        <v>1</v>
      </c>
      <c r="H7" t="s">
        <v>78</v>
      </c>
      <c r="I7">
        <v>20.8</v>
      </c>
      <c r="J7">
        <f t="shared" si="0"/>
        <v>20.8</v>
      </c>
      <c r="K7" s="3">
        <f t="shared" si="1"/>
        <v>2600</v>
      </c>
      <c r="L7" t="s">
        <v>77</v>
      </c>
      <c r="M7">
        <v>5</v>
      </c>
      <c r="N7">
        <v>40</v>
      </c>
      <c r="O7">
        <v>282.02</v>
      </c>
      <c r="P7">
        <v>31823.86</v>
      </c>
      <c r="R7" t="s">
        <v>76</v>
      </c>
      <c r="S7" t="s">
        <v>75</v>
      </c>
      <c r="T7">
        <v>32767.59</v>
      </c>
    </row>
    <row r="8" spans="1:21" x14ac:dyDescent="0.2">
      <c r="A8" t="s">
        <v>182</v>
      </c>
      <c r="B8" t="s">
        <v>80</v>
      </c>
      <c r="C8" t="s">
        <v>188</v>
      </c>
      <c r="D8" s="4">
        <v>43172.077245370368</v>
      </c>
      <c r="E8">
        <v>580</v>
      </c>
      <c r="F8" t="s">
        <v>224</v>
      </c>
      <c r="G8" s="20">
        <v>1.25</v>
      </c>
      <c r="H8" t="s">
        <v>78</v>
      </c>
      <c r="I8">
        <v>23.2</v>
      </c>
      <c r="J8">
        <f t="shared" si="0"/>
        <v>29</v>
      </c>
      <c r="K8" s="3">
        <f t="shared" si="1"/>
        <v>3625</v>
      </c>
      <c r="L8" t="s">
        <v>77</v>
      </c>
      <c r="M8">
        <v>5</v>
      </c>
      <c r="N8">
        <v>40</v>
      </c>
      <c r="O8">
        <v>282.02</v>
      </c>
      <c r="P8">
        <v>31823.86</v>
      </c>
      <c r="R8" t="s">
        <v>76</v>
      </c>
      <c r="S8" t="s">
        <v>75</v>
      </c>
      <c r="T8">
        <v>36563.31</v>
      </c>
    </row>
    <row r="9" spans="1:21" x14ac:dyDescent="0.2">
      <c r="A9" t="s">
        <v>182</v>
      </c>
      <c r="B9" t="s">
        <v>80</v>
      </c>
      <c r="C9" t="s">
        <v>189</v>
      </c>
      <c r="D9" s="4">
        <v>43172.077337962961</v>
      </c>
      <c r="E9">
        <v>560</v>
      </c>
      <c r="F9" t="s">
        <v>222</v>
      </c>
      <c r="G9" s="20">
        <v>1.25</v>
      </c>
      <c r="H9" t="s">
        <v>78</v>
      </c>
      <c r="I9">
        <v>22.4</v>
      </c>
      <c r="J9">
        <f t="shared" si="0"/>
        <v>28</v>
      </c>
      <c r="K9" s="3">
        <f t="shared" si="1"/>
        <v>3500</v>
      </c>
      <c r="L9" t="s">
        <v>77</v>
      </c>
      <c r="M9">
        <v>5</v>
      </c>
      <c r="N9">
        <v>40</v>
      </c>
      <c r="O9">
        <v>282.02</v>
      </c>
      <c r="P9">
        <v>31823.86</v>
      </c>
      <c r="R9" t="s">
        <v>76</v>
      </c>
      <c r="S9" t="s">
        <v>75</v>
      </c>
      <c r="T9">
        <v>35557.980000000003</v>
      </c>
    </row>
    <row r="10" spans="1:21" x14ac:dyDescent="0.2">
      <c r="A10" t="s">
        <v>182</v>
      </c>
      <c r="B10" t="s">
        <v>80</v>
      </c>
      <c r="C10" t="s">
        <v>190</v>
      </c>
      <c r="D10" s="4">
        <v>43172.077418981484</v>
      </c>
      <c r="E10">
        <v>510</v>
      </c>
      <c r="F10" t="s">
        <v>223</v>
      </c>
      <c r="G10" s="20">
        <v>1.25</v>
      </c>
      <c r="H10" t="s">
        <v>78</v>
      </c>
      <c r="I10">
        <v>20.399999999999999</v>
      </c>
      <c r="J10">
        <f t="shared" si="0"/>
        <v>25.5</v>
      </c>
      <c r="K10" s="3">
        <f t="shared" si="1"/>
        <v>3187.5</v>
      </c>
      <c r="L10" t="s">
        <v>77</v>
      </c>
      <c r="M10">
        <v>5</v>
      </c>
      <c r="N10">
        <v>40</v>
      </c>
      <c r="O10">
        <v>282.02</v>
      </c>
      <c r="P10">
        <v>31823.86</v>
      </c>
      <c r="R10" t="s">
        <v>76</v>
      </c>
      <c r="S10" t="s">
        <v>75</v>
      </c>
      <c r="T10">
        <v>32475.17</v>
      </c>
    </row>
    <row r="11" spans="1:21" x14ac:dyDescent="0.2">
      <c r="A11" t="s">
        <v>182</v>
      </c>
      <c r="B11" t="s">
        <v>80</v>
      </c>
      <c r="C11" t="s">
        <v>191</v>
      </c>
      <c r="D11" s="4">
        <v>43172.077685185184</v>
      </c>
      <c r="E11">
        <v>590</v>
      </c>
      <c r="F11" t="s">
        <v>221</v>
      </c>
      <c r="G11" s="20">
        <v>1.25</v>
      </c>
      <c r="H11" t="s">
        <v>78</v>
      </c>
      <c r="I11">
        <v>23.6</v>
      </c>
      <c r="J11">
        <f t="shared" si="0"/>
        <v>29.5</v>
      </c>
      <c r="K11" s="3">
        <f t="shared" si="1"/>
        <v>3687.5</v>
      </c>
      <c r="L11" t="s">
        <v>77</v>
      </c>
      <c r="M11">
        <v>5</v>
      </c>
      <c r="N11">
        <v>40</v>
      </c>
      <c r="O11">
        <v>282.02</v>
      </c>
      <c r="P11">
        <v>31823.86</v>
      </c>
      <c r="R11" t="s">
        <v>76</v>
      </c>
      <c r="S11" t="s">
        <v>75</v>
      </c>
      <c r="T11">
        <v>37392.65</v>
      </c>
    </row>
    <row r="12" spans="1:21" x14ac:dyDescent="0.2">
      <c r="A12" t="s">
        <v>182</v>
      </c>
      <c r="B12" t="s">
        <v>80</v>
      </c>
      <c r="C12" t="s">
        <v>192</v>
      </c>
      <c r="D12" s="4">
        <v>43172.077766203707</v>
      </c>
      <c r="E12">
        <v>590</v>
      </c>
      <c r="F12" t="s">
        <v>220</v>
      </c>
      <c r="G12" s="20">
        <v>1.25</v>
      </c>
      <c r="H12" t="s">
        <v>78</v>
      </c>
      <c r="I12">
        <v>23.6</v>
      </c>
      <c r="J12">
        <f t="shared" si="0"/>
        <v>29.5</v>
      </c>
      <c r="K12" s="3">
        <f t="shared" si="1"/>
        <v>3687.5</v>
      </c>
      <c r="L12" t="s">
        <v>77</v>
      </c>
      <c r="M12">
        <v>5</v>
      </c>
      <c r="N12">
        <v>40</v>
      </c>
      <c r="O12">
        <v>282.02</v>
      </c>
      <c r="P12">
        <v>31823.86</v>
      </c>
      <c r="R12" t="s">
        <v>76</v>
      </c>
      <c r="S12" t="s">
        <v>75</v>
      </c>
      <c r="T12">
        <v>36902.019999999997</v>
      </c>
    </row>
    <row r="13" spans="1:21" x14ac:dyDescent="0.2">
      <c r="A13" t="s">
        <v>182</v>
      </c>
      <c r="B13" t="s">
        <v>80</v>
      </c>
      <c r="C13" t="s">
        <v>193</v>
      </c>
      <c r="D13" s="4">
        <v>43172.0778587963</v>
      </c>
      <c r="E13">
        <v>600</v>
      </c>
      <c r="F13" t="s">
        <v>219</v>
      </c>
      <c r="G13" s="20">
        <v>1.25</v>
      </c>
      <c r="H13" t="s">
        <v>78</v>
      </c>
      <c r="I13">
        <v>24</v>
      </c>
      <c r="J13">
        <f t="shared" si="0"/>
        <v>30</v>
      </c>
      <c r="K13" s="3">
        <f t="shared" si="1"/>
        <v>3750</v>
      </c>
      <c r="L13" t="s">
        <v>77</v>
      </c>
      <c r="M13">
        <v>5</v>
      </c>
      <c r="N13">
        <v>40</v>
      </c>
      <c r="O13">
        <v>282.02</v>
      </c>
      <c r="P13">
        <v>31823.86</v>
      </c>
      <c r="R13" t="s">
        <v>76</v>
      </c>
      <c r="S13" t="s">
        <v>75</v>
      </c>
      <c r="T13">
        <v>37966.9</v>
      </c>
    </row>
    <row r="14" spans="1:21" x14ac:dyDescent="0.2">
      <c r="A14" t="s">
        <v>182</v>
      </c>
      <c r="B14" t="s">
        <v>80</v>
      </c>
      <c r="C14" t="s">
        <v>194</v>
      </c>
      <c r="D14" s="4">
        <v>43172.077939814815</v>
      </c>
      <c r="E14">
        <v>471</v>
      </c>
      <c r="F14" t="s">
        <v>218</v>
      </c>
      <c r="G14">
        <f>250/200</f>
        <v>1.25</v>
      </c>
      <c r="H14" t="s">
        <v>78</v>
      </c>
      <c r="I14">
        <v>18.8</v>
      </c>
      <c r="J14">
        <f t="shared" si="0"/>
        <v>23.5</v>
      </c>
      <c r="K14" s="3">
        <f t="shared" si="1"/>
        <v>2937.5</v>
      </c>
      <c r="L14" t="s">
        <v>77</v>
      </c>
      <c r="M14">
        <v>5</v>
      </c>
      <c r="N14">
        <v>40</v>
      </c>
      <c r="O14">
        <v>282.02</v>
      </c>
      <c r="P14">
        <v>31823.86</v>
      </c>
      <c r="R14" t="s">
        <v>76</v>
      </c>
      <c r="S14" t="s">
        <v>75</v>
      </c>
      <c r="T14">
        <v>30055.55</v>
      </c>
    </row>
    <row r="15" spans="1:21" x14ac:dyDescent="0.2">
      <c r="A15" t="s">
        <v>182</v>
      </c>
      <c r="B15" t="s">
        <v>80</v>
      </c>
      <c r="C15" t="s">
        <v>195</v>
      </c>
      <c r="D15" s="4">
        <v>43172.078020833331</v>
      </c>
      <c r="E15">
        <v>471</v>
      </c>
      <c r="F15" t="s">
        <v>217</v>
      </c>
      <c r="G15">
        <f>250/200</f>
        <v>1.25</v>
      </c>
      <c r="H15" t="s">
        <v>78</v>
      </c>
      <c r="I15">
        <v>18.8</v>
      </c>
      <c r="J15">
        <f t="shared" si="0"/>
        <v>23.5</v>
      </c>
      <c r="K15" s="3">
        <f t="shared" si="1"/>
        <v>2937.5</v>
      </c>
      <c r="L15" t="s">
        <v>77</v>
      </c>
      <c r="M15">
        <v>5</v>
      </c>
      <c r="N15">
        <v>40</v>
      </c>
      <c r="O15">
        <v>282.02</v>
      </c>
      <c r="P15">
        <v>31823.86</v>
      </c>
      <c r="R15" t="s">
        <v>76</v>
      </c>
      <c r="S15" t="s">
        <v>75</v>
      </c>
      <c r="T15">
        <v>30067.66</v>
      </c>
    </row>
    <row r="16" spans="1:21" x14ac:dyDescent="0.2">
      <c r="A16" t="s">
        <v>182</v>
      </c>
      <c r="B16" t="s">
        <v>80</v>
      </c>
      <c r="C16" t="s">
        <v>196</v>
      </c>
      <c r="D16" s="4">
        <v>43172.078101851854</v>
      </c>
      <c r="E16">
        <v>540</v>
      </c>
      <c r="F16" t="s">
        <v>216</v>
      </c>
      <c r="G16">
        <f>250/200</f>
        <v>1.25</v>
      </c>
      <c r="H16" t="s">
        <v>78</v>
      </c>
      <c r="I16">
        <v>21.6</v>
      </c>
      <c r="J16">
        <f t="shared" si="0"/>
        <v>27</v>
      </c>
      <c r="K16" s="3">
        <f t="shared" si="1"/>
        <v>3375</v>
      </c>
      <c r="L16" t="s">
        <v>77</v>
      </c>
      <c r="M16">
        <v>5</v>
      </c>
      <c r="N16">
        <v>40</v>
      </c>
      <c r="O16">
        <v>282.02</v>
      </c>
      <c r="P16">
        <v>31823.86</v>
      </c>
      <c r="R16" t="s">
        <v>76</v>
      </c>
      <c r="S16" t="s">
        <v>75</v>
      </c>
      <c r="T16">
        <v>34401.22</v>
      </c>
    </row>
    <row r="17" spans="1:20" x14ac:dyDescent="0.2">
      <c r="A17" t="s">
        <v>182</v>
      </c>
      <c r="B17" t="s">
        <v>80</v>
      </c>
      <c r="C17" t="s">
        <v>197</v>
      </c>
      <c r="D17" s="4">
        <v>43172.078182870369</v>
      </c>
      <c r="E17">
        <v>530</v>
      </c>
      <c r="F17" t="s">
        <v>215</v>
      </c>
      <c r="G17">
        <f>250/200</f>
        <v>1.25</v>
      </c>
      <c r="H17" t="s">
        <v>78</v>
      </c>
      <c r="I17">
        <v>21.2</v>
      </c>
      <c r="J17">
        <f t="shared" si="0"/>
        <v>26.5</v>
      </c>
      <c r="K17" s="3">
        <f t="shared" si="1"/>
        <v>3312.5</v>
      </c>
      <c r="L17" t="s">
        <v>77</v>
      </c>
      <c r="M17">
        <v>5</v>
      </c>
      <c r="N17">
        <v>40</v>
      </c>
      <c r="O17">
        <v>282.02</v>
      </c>
      <c r="P17">
        <v>31823.86</v>
      </c>
      <c r="R17" t="s">
        <v>76</v>
      </c>
      <c r="S17" t="s">
        <v>75</v>
      </c>
      <c r="T17">
        <v>33439</v>
      </c>
    </row>
    <row r="18" spans="1:20" x14ac:dyDescent="0.2">
      <c r="A18" t="s">
        <v>182</v>
      </c>
      <c r="B18" t="s">
        <v>80</v>
      </c>
      <c r="C18" t="s">
        <v>198</v>
      </c>
      <c r="D18" s="4">
        <v>43172.078287037039</v>
      </c>
      <c r="E18">
        <v>471</v>
      </c>
      <c r="F18" t="s">
        <v>214</v>
      </c>
      <c r="G18" s="20">
        <v>1.5</v>
      </c>
      <c r="H18" t="s">
        <v>78</v>
      </c>
      <c r="I18">
        <v>18.8</v>
      </c>
      <c r="J18">
        <f t="shared" si="0"/>
        <v>28.200000000000003</v>
      </c>
      <c r="K18" s="3">
        <f t="shared" si="1"/>
        <v>3525.0000000000005</v>
      </c>
      <c r="L18" t="s">
        <v>77</v>
      </c>
      <c r="M18">
        <v>5</v>
      </c>
      <c r="N18">
        <v>40</v>
      </c>
      <c r="O18">
        <v>282.02</v>
      </c>
      <c r="P18">
        <v>31823.86</v>
      </c>
      <c r="R18" t="s">
        <v>76</v>
      </c>
      <c r="S18" t="s">
        <v>75</v>
      </c>
      <c r="T18">
        <v>30110.560000000001</v>
      </c>
    </row>
    <row r="19" spans="1:20" x14ac:dyDescent="0.2">
      <c r="A19" t="s">
        <v>182</v>
      </c>
      <c r="B19" t="s">
        <v>80</v>
      </c>
      <c r="C19" t="s">
        <v>199</v>
      </c>
      <c r="D19" s="4">
        <v>43172.078368055554</v>
      </c>
      <c r="E19">
        <v>496</v>
      </c>
      <c r="F19" t="s">
        <v>213</v>
      </c>
      <c r="G19">
        <f>250/200</f>
        <v>1.25</v>
      </c>
      <c r="H19" t="s">
        <v>78</v>
      </c>
      <c r="I19">
        <v>19.8</v>
      </c>
      <c r="J19">
        <f t="shared" si="0"/>
        <v>24.75</v>
      </c>
      <c r="K19" s="3">
        <f t="shared" si="1"/>
        <v>3093.75</v>
      </c>
      <c r="L19" t="s">
        <v>77</v>
      </c>
      <c r="M19">
        <v>5</v>
      </c>
      <c r="N19">
        <v>40</v>
      </c>
      <c r="O19">
        <v>282.02</v>
      </c>
      <c r="P19">
        <v>31823.86</v>
      </c>
      <c r="R19" t="s">
        <v>76</v>
      </c>
      <c r="S19" t="s">
        <v>75</v>
      </c>
      <c r="T19">
        <v>31571.759999999998</v>
      </c>
    </row>
    <row r="20" spans="1:20" x14ac:dyDescent="0.2">
      <c r="A20" t="s">
        <v>182</v>
      </c>
      <c r="B20" t="s">
        <v>80</v>
      </c>
      <c r="C20" t="s">
        <v>200</v>
      </c>
      <c r="D20" s="4">
        <v>43172.078449074077</v>
      </c>
      <c r="E20">
        <v>510</v>
      </c>
      <c r="F20" t="s">
        <v>212</v>
      </c>
      <c r="G20">
        <f>250/200</f>
        <v>1.25</v>
      </c>
      <c r="H20" t="s">
        <v>78</v>
      </c>
      <c r="I20">
        <v>20.399999999999999</v>
      </c>
      <c r="J20">
        <f t="shared" si="0"/>
        <v>25.5</v>
      </c>
      <c r="K20" s="3">
        <f t="shared" si="1"/>
        <v>3187.5</v>
      </c>
      <c r="L20" t="s">
        <v>77</v>
      </c>
      <c r="M20">
        <v>5</v>
      </c>
      <c r="N20">
        <v>40</v>
      </c>
      <c r="O20">
        <v>282.02</v>
      </c>
      <c r="P20">
        <v>31823.86</v>
      </c>
      <c r="R20" t="s">
        <v>76</v>
      </c>
      <c r="S20" t="s">
        <v>75</v>
      </c>
      <c r="T20">
        <v>32668.43</v>
      </c>
    </row>
    <row r="21" spans="1:20" x14ac:dyDescent="0.2">
      <c r="A21" t="s">
        <v>182</v>
      </c>
      <c r="B21" t="s">
        <v>80</v>
      </c>
      <c r="C21" t="s">
        <v>201</v>
      </c>
      <c r="D21" s="4">
        <v>43172.078518518516</v>
      </c>
      <c r="E21">
        <v>550</v>
      </c>
      <c r="F21" t="s">
        <v>211</v>
      </c>
      <c r="G21">
        <v>1</v>
      </c>
      <c r="H21" t="s">
        <v>78</v>
      </c>
      <c r="I21">
        <v>22</v>
      </c>
      <c r="J21">
        <f t="shared" si="0"/>
        <v>22</v>
      </c>
      <c r="K21" s="3">
        <f t="shared" si="1"/>
        <v>2750</v>
      </c>
      <c r="L21" t="s">
        <v>77</v>
      </c>
      <c r="M21">
        <v>5</v>
      </c>
      <c r="N21">
        <v>40</v>
      </c>
      <c r="O21">
        <v>282.02</v>
      </c>
      <c r="P21">
        <v>31823.86</v>
      </c>
      <c r="R21" t="s">
        <v>76</v>
      </c>
      <c r="S21" t="s">
        <v>75</v>
      </c>
      <c r="T21">
        <v>34665.15</v>
      </c>
    </row>
    <row r="22" spans="1:20" x14ac:dyDescent="0.2">
      <c r="A22" t="s">
        <v>182</v>
      </c>
      <c r="B22" t="s">
        <v>80</v>
      </c>
      <c r="C22" t="s">
        <v>202</v>
      </c>
      <c r="D22" s="4">
        <v>43172.078611111108</v>
      </c>
      <c r="E22">
        <v>475</v>
      </c>
      <c r="F22" t="s">
        <v>210</v>
      </c>
      <c r="G22">
        <f>250/200</f>
        <v>1.25</v>
      </c>
      <c r="H22" t="s">
        <v>78</v>
      </c>
      <c r="I22">
        <v>19</v>
      </c>
      <c r="J22">
        <f t="shared" si="0"/>
        <v>23.75</v>
      </c>
      <c r="K22" s="3">
        <f t="shared" si="1"/>
        <v>2968.75</v>
      </c>
      <c r="L22" t="s">
        <v>77</v>
      </c>
      <c r="M22">
        <v>5</v>
      </c>
      <c r="N22">
        <v>40</v>
      </c>
      <c r="O22">
        <v>282.02</v>
      </c>
      <c r="P22">
        <v>31823.86</v>
      </c>
      <c r="R22" t="s">
        <v>76</v>
      </c>
      <c r="S22" t="s">
        <v>75</v>
      </c>
      <c r="T22">
        <v>30294.65</v>
      </c>
    </row>
    <row r="23" spans="1:20" x14ac:dyDescent="0.2">
      <c r="A23" t="s">
        <v>182</v>
      </c>
      <c r="B23" t="s">
        <v>80</v>
      </c>
      <c r="C23" t="s">
        <v>203</v>
      </c>
      <c r="D23" s="4">
        <v>43172.078680555554</v>
      </c>
      <c r="E23">
        <v>590</v>
      </c>
      <c r="F23" t="s">
        <v>209</v>
      </c>
      <c r="G23">
        <f>250/200</f>
        <v>1.25</v>
      </c>
      <c r="H23" t="s">
        <v>78</v>
      </c>
      <c r="I23">
        <v>23.6</v>
      </c>
      <c r="J23">
        <f t="shared" si="0"/>
        <v>29.5</v>
      </c>
      <c r="K23" s="3">
        <f t="shared" si="1"/>
        <v>3687.5</v>
      </c>
      <c r="L23" t="s">
        <v>77</v>
      </c>
      <c r="M23">
        <v>5</v>
      </c>
      <c r="N23">
        <v>40</v>
      </c>
      <c r="O23">
        <v>282.02</v>
      </c>
      <c r="P23">
        <v>31823.86</v>
      </c>
      <c r="R23" t="s">
        <v>76</v>
      </c>
      <c r="S23" t="s">
        <v>75</v>
      </c>
      <c r="T23">
        <v>37081.919999999998</v>
      </c>
    </row>
    <row r="24" spans="1:20" x14ac:dyDescent="0.2">
      <c r="A24" t="s">
        <v>182</v>
      </c>
      <c r="B24" t="s">
        <v>80</v>
      </c>
      <c r="C24" t="s">
        <v>204</v>
      </c>
      <c r="D24" s="4">
        <v>43172.078750000001</v>
      </c>
      <c r="E24">
        <v>467</v>
      </c>
      <c r="F24" t="s">
        <v>208</v>
      </c>
      <c r="G24" s="20">
        <v>1.5</v>
      </c>
      <c r="H24" t="s">
        <v>78</v>
      </c>
      <c r="I24">
        <v>18.7</v>
      </c>
      <c r="J24">
        <f t="shared" si="0"/>
        <v>28.049999999999997</v>
      </c>
      <c r="K24" s="3">
        <f t="shared" si="1"/>
        <v>3506.2499999999995</v>
      </c>
      <c r="L24" t="s">
        <v>77</v>
      </c>
      <c r="M24">
        <v>5</v>
      </c>
      <c r="N24">
        <v>40</v>
      </c>
      <c r="O24">
        <v>282.02</v>
      </c>
      <c r="P24">
        <v>31823.86</v>
      </c>
      <c r="R24" t="s">
        <v>76</v>
      </c>
      <c r="S24" t="s">
        <v>75</v>
      </c>
      <c r="T24">
        <v>29828.69</v>
      </c>
    </row>
    <row r="25" spans="1:20" x14ac:dyDescent="0.2">
      <c r="A25" t="s">
        <v>182</v>
      </c>
      <c r="B25" t="s">
        <v>80</v>
      </c>
      <c r="C25" t="s">
        <v>205</v>
      </c>
      <c r="D25" s="4">
        <v>43172.078819444447</v>
      </c>
      <c r="E25">
        <v>441</v>
      </c>
      <c r="F25" t="s">
        <v>207</v>
      </c>
      <c r="G25" s="20">
        <v>1.5</v>
      </c>
      <c r="H25" t="s">
        <v>78</v>
      </c>
      <c r="I25">
        <v>17.600000000000001</v>
      </c>
      <c r="J25">
        <f t="shared" si="0"/>
        <v>26.400000000000002</v>
      </c>
      <c r="K25" s="3">
        <f t="shared" si="1"/>
        <v>3300.0000000000005</v>
      </c>
      <c r="L25" t="s">
        <v>77</v>
      </c>
      <c r="M25">
        <v>5</v>
      </c>
      <c r="N25">
        <v>40</v>
      </c>
      <c r="O25">
        <v>282.02</v>
      </c>
      <c r="P25">
        <v>31823.86</v>
      </c>
      <c r="R25" t="s">
        <v>76</v>
      </c>
      <c r="S25" t="s">
        <v>75</v>
      </c>
      <c r="T25">
        <v>28267.360000000001</v>
      </c>
    </row>
  </sheetData>
  <sortState ref="A2:U25">
    <sortCondition ref="F2:F25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27"/>
  <sheetViews>
    <sheetView showRuler="0" workbookViewId="0">
      <selection activeCell="F26" sqref="F26"/>
    </sheetView>
  </sheetViews>
  <sheetFormatPr baseColWidth="10" defaultRowHeight="16" x14ac:dyDescent="0.2"/>
  <cols>
    <col min="4" max="4" width="12.83203125" bestFit="1" customWidth="1"/>
    <col min="5" max="5" width="12.83203125" style="25" customWidth="1"/>
    <col min="6" max="6" width="21.6640625" customWidth="1"/>
    <col min="8" max="8" width="16.1640625" customWidth="1"/>
    <col min="10" max="10" width="15.83203125" customWidth="1"/>
  </cols>
  <sheetData>
    <row r="1" spans="1:19" x14ac:dyDescent="0.2">
      <c r="A1" t="s">
        <v>105</v>
      </c>
      <c r="B1" t="s">
        <v>104</v>
      </c>
      <c r="C1" t="s">
        <v>103</v>
      </c>
      <c r="D1" t="s">
        <v>102</v>
      </c>
      <c r="E1" s="25" t="s">
        <v>235</v>
      </c>
      <c r="F1" t="s">
        <v>101</v>
      </c>
      <c r="G1" t="s">
        <v>99</v>
      </c>
      <c r="H1" t="s">
        <v>100</v>
      </c>
      <c r="I1" t="s">
        <v>99</v>
      </c>
      <c r="J1" t="s">
        <v>320</v>
      </c>
      <c r="K1" t="s">
        <v>98</v>
      </c>
      <c r="L1" t="s">
        <v>97</v>
      </c>
      <c r="M1" t="s">
        <v>96</v>
      </c>
      <c r="N1" t="s">
        <v>95</v>
      </c>
      <c r="O1" t="s">
        <v>94</v>
      </c>
      <c r="P1" t="s">
        <v>93</v>
      </c>
      <c r="Q1" t="s">
        <v>92</v>
      </c>
      <c r="R1" t="s">
        <v>91</v>
      </c>
      <c r="S1" t="s">
        <v>90</v>
      </c>
    </row>
    <row r="2" spans="1:19" x14ac:dyDescent="0.2">
      <c r="A2" t="s">
        <v>294</v>
      </c>
      <c r="B2" t="s">
        <v>293</v>
      </c>
      <c r="C2" t="s">
        <v>292</v>
      </c>
      <c r="D2" s="4">
        <v>43187.759814814817</v>
      </c>
      <c r="E2" s="25">
        <v>1</v>
      </c>
      <c r="F2">
        <v>175</v>
      </c>
      <c r="G2" t="s">
        <v>78</v>
      </c>
      <c r="H2">
        <v>17.5</v>
      </c>
      <c r="I2" t="s">
        <v>77</v>
      </c>
      <c r="J2">
        <f t="shared" ref="J2:J27" si="0">H2*46</f>
        <v>805</v>
      </c>
      <c r="K2">
        <v>2</v>
      </c>
      <c r="L2">
        <v>100</v>
      </c>
      <c r="M2">
        <v>65.209999999999994</v>
      </c>
      <c r="N2">
        <v>1252.5899999999999</v>
      </c>
      <c r="P2" t="s">
        <v>291</v>
      </c>
      <c r="Q2" t="s">
        <v>290</v>
      </c>
      <c r="S2">
        <v>528.9</v>
      </c>
    </row>
    <row r="3" spans="1:19" x14ac:dyDescent="0.2">
      <c r="A3" t="s">
        <v>294</v>
      </c>
      <c r="B3" t="s">
        <v>293</v>
      </c>
      <c r="C3" t="s">
        <v>295</v>
      </c>
      <c r="D3" s="4">
        <v>43187.760266203702</v>
      </c>
      <c r="E3" s="25">
        <v>2</v>
      </c>
      <c r="F3">
        <v>840</v>
      </c>
      <c r="G3" t="s">
        <v>78</v>
      </c>
      <c r="H3">
        <v>84</v>
      </c>
      <c r="I3" t="s">
        <v>77</v>
      </c>
      <c r="J3">
        <f t="shared" si="0"/>
        <v>3864</v>
      </c>
      <c r="K3">
        <v>2</v>
      </c>
      <c r="L3">
        <v>100</v>
      </c>
      <c r="M3">
        <v>65.209999999999994</v>
      </c>
      <c r="N3">
        <v>1252.5899999999999</v>
      </c>
      <c r="P3" t="s">
        <v>291</v>
      </c>
      <c r="Q3" t="s">
        <v>290</v>
      </c>
      <c r="S3">
        <v>1784.48</v>
      </c>
    </row>
    <row r="4" spans="1:19" x14ac:dyDescent="0.2">
      <c r="A4" t="s">
        <v>294</v>
      </c>
      <c r="B4" t="s">
        <v>293</v>
      </c>
      <c r="C4" t="s">
        <v>296</v>
      </c>
      <c r="D4" s="4">
        <v>43187.760405092595</v>
      </c>
      <c r="E4" s="25">
        <v>3</v>
      </c>
      <c r="F4">
        <v>439</v>
      </c>
      <c r="G4" t="s">
        <v>78</v>
      </c>
      <c r="H4">
        <v>43.9</v>
      </c>
      <c r="I4" t="s">
        <v>77</v>
      </c>
      <c r="J4">
        <f t="shared" si="0"/>
        <v>2019.3999999999999</v>
      </c>
      <c r="K4">
        <v>2</v>
      </c>
      <c r="L4">
        <v>100</v>
      </c>
      <c r="M4">
        <v>65.209999999999994</v>
      </c>
      <c r="N4">
        <v>1252.5899999999999</v>
      </c>
      <c r="P4" t="s">
        <v>291</v>
      </c>
      <c r="Q4" t="s">
        <v>290</v>
      </c>
      <c r="S4">
        <v>1134.52</v>
      </c>
    </row>
    <row r="5" spans="1:19" x14ac:dyDescent="0.2">
      <c r="A5" t="s">
        <v>294</v>
      </c>
      <c r="B5" t="s">
        <v>293</v>
      </c>
      <c r="C5" t="s">
        <v>297</v>
      </c>
      <c r="D5" s="4">
        <v>43187.76054398148</v>
      </c>
      <c r="E5" s="25">
        <v>5</v>
      </c>
      <c r="F5">
        <v>332</v>
      </c>
      <c r="G5" t="s">
        <v>78</v>
      </c>
      <c r="H5">
        <v>33.200000000000003</v>
      </c>
      <c r="I5" t="s">
        <v>77</v>
      </c>
      <c r="J5">
        <f t="shared" si="0"/>
        <v>1527.2</v>
      </c>
      <c r="K5">
        <v>2</v>
      </c>
      <c r="L5">
        <v>100</v>
      </c>
      <c r="M5">
        <v>65.209999999999994</v>
      </c>
      <c r="N5">
        <v>1252.5899999999999</v>
      </c>
      <c r="P5" t="s">
        <v>291</v>
      </c>
      <c r="Q5" t="s">
        <v>290</v>
      </c>
      <c r="S5">
        <v>908.73</v>
      </c>
    </row>
    <row r="6" spans="1:19" x14ac:dyDescent="0.2">
      <c r="A6" t="s">
        <v>294</v>
      </c>
      <c r="B6" t="s">
        <v>293</v>
      </c>
      <c r="C6" t="s">
        <v>298</v>
      </c>
      <c r="D6" s="4">
        <v>43187.760671296295</v>
      </c>
      <c r="E6" s="25">
        <v>6</v>
      </c>
      <c r="F6">
        <v>89.4</v>
      </c>
      <c r="G6" t="s">
        <v>78</v>
      </c>
      <c r="H6">
        <v>8.94</v>
      </c>
      <c r="I6" t="s">
        <v>77</v>
      </c>
      <c r="J6">
        <f t="shared" si="0"/>
        <v>411.23999999999995</v>
      </c>
      <c r="K6">
        <v>2</v>
      </c>
      <c r="L6">
        <v>100</v>
      </c>
      <c r="M6">
        <v>65.209999999999994</v>
      </c>
      <c r="N6">
        <v>1252.5899999999999</v>
      </c>
      <c r="P6" t="s">
        <v>291</v>
      </c>
      <c r="Q6" t="s">
        <v>290</v>
      </c>
      <c r="S6">
        <v>300.64999999999998</v>
      </c>
    </row>
    <row r="7" spans="1:19" x14ac:dyDescent="0.2">
      <c r="A7" t="s">
        <v>294</v>
      </c>
      <c r="B7" t="s">
        <v>293</v>
      </c>
      <c r="C7" t="s">
        <v>299</v>
      </c>
      <c r="D7" s="4">
        <v>43187.760821759257</v>
      </c>
      <c r="E7" s="25">
        <v>7</v>
      </c>
      <c r="F7">
        <v>560</v>
      </c>
      <c r="G7" t="s">
        <v>78</v>
      </c>
      <c r="H7">
        <v>56</v>
      </c>
      <c r="I7" t="s">
        <v>77</v>
      </c>
      <c r="J7">
        <f t="shared" si="0"/>
        <v>2576</v>
      </c>
      <c r="K7">
        <v>2</v>
      </c>
      <c r="L7">
        <v>100</v>
      </c>
      <c r="M7">
        <v>65.209999999999994</v>
      </c>
      <c r="N7">
        <v>1252.5899999999999</v>
      </c>
      <c r="P7" t="s">
        <v>291</v>
      </c>
      <c r="Q7" t="s">
        <v>290</v>
      </c>
      <c r="S7">
        <v>1356.94</v>
      </c>
    </row>
    <row r="8" spans="1:19" x14ac:dyDescent="0.2">
      <c r="A8" t="s">
        <v>294</v>
      </c>
      <c r="B8" t="s">
        <v>293</v>
      </c>
      <c r="C8" t="s">
        <v>300</v>
      </c>
      <c r="D8" s="4">
        <v>43187.760960648149</v>
      </c>
      <c r="E8" s="25">
        <v>8</v>
      </c>
      <c r="F8">
        <v>183</v>
      </c>
      <c r="G8" t="s">
        <v>78</v>
      </c>
      <c r="H8">
        <v>18.3</v>
      </c>
      <c r="I8" t="s">
        <v>77</v>
      </c>
      <c r="J8">
        <f t="shared" si="0"/>
        <v>841.80000000000007</v>
      </c>
      <c r="K8">
        <v>2</v>
      </c>
      <c r="L8">
        <v>100</v>
      </c>
      <c r="M8">
        <v>65.209999999999994</v>
      </c>
      <c r="N8">
        <v>1252.5899999999999</v>
      </c>
      <c r="P8" t="s">
        <v>291</v>
      </c>
      <c r="Q8" t="s">
        <v>290</v>
      </c>
      <c r="S8">
        <v>549.6</v>
      </c>
    </row>
    <row r="9" spans="1:19" x14ac:dyDescent="0.2">
      <c r="A9" t="s">
        <v>294</v>
      </c>
      <c r="B9" t="s">
        <v>293</v>
      </c>
      <c r="C9" t="s">
        <v>301</v>
      </c>
      <c r="D9" s="4">
        <v>43187.761099537034</v>
      </c>
      <c r="E9" s="25">
        <v>9</v>
      </c>
      <c r="F9">
        <v>242</v>
      </c>
      <c r="G9" t="s">
        <v>78</v>
      </c>
      <c r="H9">
        <v>24.2</v>
      </c>
      <c r="I9" t="s">
        <v>77</v>
      </c>
      <c r="J9">
        <f t="shared" si="0"/>
        <v>1113.2</v>
      </c>
      <c r="K9">
        <v>2</v>
      </c>
      <c r="L9">
        <v>100</v>
      </c>
      <c r="M9">
        <v>65.209999999999994</v>
      </c>
      <c r="N9">
        <v>1252.5899999999999</v>
      </c>
      <c r="P9" t="s">
        <v>291</v>
      </c>
      <c r="Q9" t="s">
        <v>290</v>
      </c>
      <c r="S9">
        <v>698.67</v>
      </c>
    </row>
    <row r="10" spans="1:19" x14ac:dyDescent="0.2">
      <c r="A10" t="s">
        <v>294</v>
      </c>
      <c r="B10" t="s">
        <v>293</v>
      </c>
      <c r="C10" t="s">
        <v>302</v>
      </c>
      <c r="D10" s="4">
        <v>43187.761250000003</v>
      </c>
      <c r="E10" s="25">
        <v>10</v>
      </c>
      <c r="F10">
        <v>760</v>
      </c>
      <c r="G10" t="s">
        <v>78</v>
      </c>
      <c r="H10">
        <v>76</v>
      </c>
      <c r="I10" t="s">
        <v>77</v>
      </c>
      <c r="J10">
        <f t="shared" si="0"/>
        <v>3496</v>
      </c>
      <c r="K10">
        <v>2</v>
      </c>
      <c r="L10">
        <v>100</v>
      </c>
      <c r="M10">
        <v>65.209999999999994</v>
      </c>
      <c r="N10">
        <v>1252.5899999999999</v>
      </c>
      <c r="P10" t="s">
        <v>291</v>
      </c>
      <c r="Q10" t="s">
        <v>290</v>
      </c>
      <c r="S10">
        <v>1685.36</v>
      </c>
    </row>
    <row r="11" spans="1:19" x14ac:dyDescent="0.2">
      <c r="A11" t="s">
        <v>294</v>
      </c>
      <c r="B11" t="s">
        <v>293</v>
      </c>
      <c r="C11" t="s">
        <v>303</v>
      </c>
      <c r="D11" s="4">
        <v>43187.761377314811</v>
      </c>
      <c r="E11" s="25">
        <v>11</v>
      </c>
      <c r="F11">
        <v>510</v>
      </c>
      <c r="G11" t="s">
        <v>78</v>
      </c>
      <c r="H11">
        <v>51</v>
      </c>
      <c r="I11" t="s">
        <v>77</v>
      </c>
      <c r="J11">
        <f t="shared" si="0"/>
        <v>2346</v>
      </c>
      <c r="K11">
        <v>2</v>
      </c>
      <c r="L11">
        <v>100</v>
      </c>
      <c r="M11">
        <v>65.209999999999994</v>
      </c>
      <c r="N11">
        <v>1252.5899999999999</v>
      </c>
      <c r="P11" t="s">
        <v>291</v>
      </c>
      <c r="Q11" t="s">
        <v>290</v>
      </c>
      <c r="S11">
        <v>1266.1600000000001</v>
      </c>
    </row>
    <row r="12" spans="1:19" x14ac:dyDescent="0.2">
      <c r="A12" t="s">
        <v>294</v>
      </c>
      <c r="B12" t="s">
        <v>293</v>
      </c>
      <c r="C12" t="s">
        <v>304</v>
      </c>
      <c r="D12" s="4">
        <v>43187.76153935185</v>
      </c>
      <c r="E12" s="25">
        <v>12</v>
      </c>
      <c r="F12">
        <v>70.8</v>
      </c>
      <c r="G12" t="s">
        <v>78</v>
      </c>
      <c r="H12">
        <v>7.08</v>
      </c>
      <c r="I12" t="s">
        <v>77</v>
      </c>
      <c r="J12">
        <f t="shared" si="0"/>
        <v>325.68</v>
      </c>
      <c r="K12">
        <v>2</v>
      </c>
      <c r="L12">
        <v>100</v>
      </c>
      <c r="M12">
        <v>65.209999999999994</v>
      </c>
      <c r="N12">
        <v>1252.5899999999999</v>
      </c>
      <c r="P12" t="s">
        <v>291</v>
      </c>
      <c r="Q12" t="s">
        <v>290</v>
      </c>
      <c r="S12">
        <v>249.82</v>
      </c>
    </row>
    <row r="13" spans="1:19" x14ac:dyDescent="0.2">
      <c r="A13" t="s">
        <v>294</v>
      </c>
      <c r="B13" t="s">
        <v>293</v>
      </c>
      <c r="C13" t="s">
        <v>305</v>
      </c>
      <c r="D13" s="4">
        <v>43187.761678240742</v>
      </c>
      <c r="E13" s="25">
        <v>13</v>
      </c>
      <c r="F13">
        <v>346</v>
      </c>
      <c r="G13" t="s">
        <v>78</v>
      </c>
      <c r="H13">
        <v>34.6</v>
      </c>
      <c r="I13" t="s">
        <v>77</v>
      </c>
      <c r="J13">
        <f t="shared" si="0"/>
        <v>1591.6000000000001</v>
      </c>
      <c r="K13">
        <v>2</v>
      </c>
      <c r="L13">
        <v>100</v>
      </c>
      <c r="M13">
        <v>65.209999999999994</v>
      </c>
      <c r="N13">
        <v>1252.5899999999999</v>
      </c>
      <c r="P13" t="s">
        <v>291</v>
      </c>
      <c r="Q13" t="s">
        <v>290</v>
      </c>
      <c r="S13">
        <v>940.01</v>
      </c>
    </row>
    <row r="14" spans="1:19" x14ac:dyDescent="0.2">
      <c r="A14" t="s">
        <v>294</v>
      </c>
      <c r="B14" t="s">
        <v>293</v>
      </c>
      <c r="C14" t="s">
        <v>306</v>
      </c>
      <c r="D14" s="4">
        <v>43187.761817129627</v>
      </c>
      <c r="E14" s="25">
        <v>14</v>
      </c>
      <c r="F14">
        <v>496</v>
      </c>
      <c r="G14" t="s">
        <v>78</v>
      </c>
      <c r="H14">
        <v>49.6</v>
      </c>
      <c r="I14" t="s">
        <v>77</v>
      </c>
      <c r="J14">
        <f t="shared" si="0"/>
        <v>2281.6</v>
      </c>
      <c r="K14">
        <v>2</v>
      </c>
      <c r="L14">
        <v>100</v>
      </c>
      <c r="M14">
        <v>65.209999999999994</v>
      </c>
      <c r="N14">
        <v>1252.5899999999999</v>
      </c>
      <c r="P14" t="s">
        <v>291</v>
      </c>
      <c r="Q14" t="s">
        <v>290</v>
      </c>
      <c r="S14">
        <v>1244.8900000000001</v>
      </c>
    </row>
    <row r="15" spans="1:19" x14ac:dyDescent="0.2">
      <c r="A15" t="s">
        <v>294</v>
      </c>
      <c r="B15" t="s">
        <v>293</v>
      </c>
      <c r="C15" t="s">
        <v>307</v>
      </c>
      <c r="D15" s="4">
        <v>43187.761944444443</v>
      </c>
      <c r="E15" s="25">
        <v>15</v>
      </c>
      <c r="F15">
        <v>570</v>
      </c>
      <c r="G15" t="s">
        <v>78</v>
      </c>
      <c r="H15">
        <v>57</v>
      </c>
      <c r="I15" t="s">
        <v>77</v>
      </c>
      <c r="J15">
        <f t="shared" si="0"/>
        <v>2622</v>
      </c>
      <c r="K15">
        <v>2</v>
      </c>
      <c r="L15">
        <v>100</v>
      </c>
      <c r="M15">
        <v>65.209999999999994</v>
      </c>
      <c r="N15">
        <v>1252.5899999999999</v>
      </c>
      <c r="P15" t="s">
        <v>291</v>
      </c>
      <c r="Q15" t="s">
        <v>290</v>
      </c>
      <c r="S15">
        <v>1375.75</v>
      </c>
    </row>
    <row r="16" spans="1:19" x14ac:dyDescent="0.2">
      <c r="A16" t="s">
        <v>294</v>
      </c>
      <c r="B16" t="s">
        <v>293</v>
      </c>
      <c r="C16" t="s">
        <v>308</v>
      </c>
      <c r="D16" s="4">
        <v>43187.762083333335</v>
      </c>
      <c r="E16" s="25">
        <v>17</v>
      </c>
      <c r="F16">
        <v>196</v>
      </c>
      <c r="G16" t="s">
        <v>78</v>
      </c>
      <c r="H16">
        <v>19.600000000000001</v>
      </c>
      <c r="I16" t="s">
        <v>77</v>
      </c>
      <c r="J16">
        <f t="shared" si="0"/>
        <v>901.6</v>
      </c>
      <c r="K16">
        <v>2</v>
      </c>
      <c r="L16">
        <v>100</v>
      </c>
      <c r="M16">
        <v>65.209999999999994</v>
      </c>
      <c r="N16">
        <v>1252.5899999999999</v>
      </c>
      <c r="P16" t="s">
        <v>291</v>
      </c>
      <c r="Q16" t="s">
        <v>290</v>
      </c>
      <c r="S16">
        <v>583.87</v>
      </c>
    </row>
    <row r="17" spans="1:19" x14ac:dyDescent="0.2">
      <c r="A17" t="s">
        <v>294</v>
      </c>
      <c r="B17" t="s">
        <v>293</v>
      </c>
      <c r="C17" t="s">
        <v>309</v>
      </c>
      <c r="D17" s="4">
        <v>43187.762407407405</v>
      </c>
      <c r="E17" s="25">
        <v>18</v>
      </c>
      <c r="F17">
        <v>183</v>
      </c>
      <c r="G17" t="s">
        <v>78</v>
      </c>
      <c r="H17">
        <v>18.3</v>
      </c>
      <c r="I17" t="s">
        <v>77</v>
      </c>
      <c r="J17">
        <f t="shared" si="0"/>
        <v>841.80000000000007</v>
      </c>
      <c r="K17">
        <v>2</v>
      </c>
      <c r="L17">
        <v>100</v>
      </c>
      <c r="M17">
        <v>65.209999999999994</v>
      </c>
      <c r="N17">
        <v>1252.5899999999999</v>
      </c>
      <c r="P17" t="s">
        <v>291</v>
      </c>
      <c r="Q17" t="s">
        <v>290</v>
      </c>
      <c r="S17">
        <v>550.66</v>
      </c>
    </row>
    <row r="18" spans="1:19" x14ac:dyDescent="0.2">
      <c r="A18" t="s">
        <v>294</v>
      </c>
      <c r="B18" t="s">
        <v>293</v>
      </c>
      <c r="C18" t="s">
        <v>310</v>
      </c>
      <c r="D18" s="4">
        <v>43187.762523148151</v>
      </c>
      <c r="E18" s="25">
        <v>19</v>
      </c>
      <c r="F18">
        <v>630</v>
      </c>
      <c r="G18" t="s">
        <v>78</v>
      </c>
      <c r="H18">
        <v>63</v>
      </c>
      <c r="I18" t="s">
        <v>77</v>
      </c>
      <c r="J18">
        <f t="shared" si="0"/>
        <v>2898</v>
      </c>
      <c r="K18">
        <v>2</v>
      </c>
      <c r="L18">
        <v>100</v>
      </c>
      <c r="M18">
        <v>65.209999999999994</v>
      </c>
      <c r="N18">
        <v>1252.5899999999999</v>
      </c>
      <c r="P18" t="s">
        <v>291</v>
      </c>
      <c r="Q18" t="s">
        <v>290</v>
      </c>
      <c r="S18">
        <v>1474.06</v>
      </c>
    </row>
    <row r="19" spans="1:19" x14ac:dyDescent="0.2">
      <c r="A19" t="s">
        <v>294</v>
      </c>
      <c r="B19" t="s">
        <v>293</v>
      </c>
      <c r="C19" t="s">
        <v>311</v>
      </c>
      <c r="D19" s="4">
        <v>43187.762662037036</v>
      </c>
      <c r="E19" s="25">
        <v>20</v>
      </c>
      <c r="F19">
        <v>113</v>
      </c>
      <c r="G19" t="s">
        <v>78</v>
      </c>
      <c r="H19">
        <v>11.3</v>
      </c>
      <c r="I19" t="s">
        <v>77</v>
      </c>
      <c r="J19">
        <f t="shared" si="0"/>
        <v>519.80000000000007</v>
      </c>
      <c r="K19">
        <v>2</v>
      </c>
      <c r="L19">
        <v>100</v>
      </c>
      <c r="M19">
        <v>65.209999999999994</v>
      </c>
      <c r="N19">
        <v>1252.5899999999999</v>
      </c>
      <c r="P19" t="s">
        <v>291</v>
      </c>
      <c r="Q19" t="s">
        <v>290</v>
      </c>
      <c r="S19">
        <v>365.7</v>
      </c>
    </row>
    <row r="20" spans="1:19" x14ac:dyDescent="0.2">
      <c r="A20" t="s">
        <v>294</v>
      </c>
      <c r="B20" t="s">
        <v>293</v>
      </c>
      <c r="C20" t="s">
        <v>312</v>
      </c>
      <c r="D20" s="4">
        <v>43187.76289351852</v>
      </c>
      <c r="E20" s="25">
        <v>21</v>
      </c>
      <c r="F20">
        <v>465</v>
      </c>
      <c r="G20" t="s">
        <v>78</v>
      </c>
      <c r="H20">
        <v>46.5</v>
      </c>
      <c r="I20" t="s">
        <v>77</v>
      </c>
      <c r="J20">
        <f t="shared" si="0"/>
        <v>2139</v>
      </c>
      <c r="K20">
        <v>2</v>
      </c>
      <c r="L20">
        <v>100</v>
      </c>
      <c r="M20">
        <v>65.209999999999994</v>
      </c>
      <c r="N20">
        <v>1252.5899999999999</v>
      </c>
      <c r="P20" t="s">
        <v>291</v>
      </c>
      <c r="Q20" t="s">
        <v>290</v>
      </c>
      <c r="S20">
        <v>1184.97</v>
      </c>
    </row>
    <row r="21" spans="1:19" x14ac:dyDescent="0.2">
      <c r="A21" t="s">
        <v>294</v>
      </c>
      <c r="B21" t="s">
        <v>293</v>
      </c>
      <c r="C21" t="s">
        <v>313</v>
      </c>
      <c r="D21" s="4">
        <v>43187.763020833336</v>
      </c>
      <c r="E21" s="25">
        <v>23</v>
      </c>
      <c r="F21">
        <v>286</v>
      </c>
      <c r="G21" t="s">
        <v>78</v>
      </c>
      <c r="H21">
        <v>28.6</v>
      </c>
      <c r="I21" t="s">
        <v>77</v>
      </c>
      <c r="J21">
        <f t="shared" si="0"/>
        <v>1315.6000000000001</v>
      </c>
      <c r="K21">
        <v>2</v>
      </c>
      <c r="L21">
        <v>100</v>
      </c>
      <c r="M21">
        <v>65.209999999999994</v>
      </c>
      <c r="N21">
        <v>1252.5899999999999</v>
      </c>
      <c r="P21" t="s">
        <v>291</v>
      </c>
      <c r="Q21" t="s">
        <v>290</v>
      </c>
      <c r="S21">
        <v>803.93</v>
      </c>
    </row>
    <row r="22" spans="1:19" x14ac:dyDescent="0.2">
      <c r="A22" t="s">
        <v>294</v>
      </c>
      <c r="B22" t="s">
        <v>293</v>
      </c>
      <c r="C22" t="s">
        <v>314</v>
      </c>
      <c r="D22" s="4">
        <v>43187.763171296298</v>
      </c>
      <c r="E22" s="25">
        <v>24</v>
      </c>
      <c r="F22">
        <v>470</v>
      </c>
      <c r="G22" t="s">
        <v>78</v>
      </c>
      <c r="H22">
        <v>47</v>
      </c>
      <c r="I22" t="s">
        <v>77</v>
      </c>
      <c r="J22">
        <f t="shared" si="0"/>
        <v>2162</v>
      </c>
      <c r="K22">
        <v>2</v>
      </c>
      <c r="L22">
        <v>100</v>
      </c>
      <c r="M22">
        <v>65.209999999999994</v>
      </c>
      <c r="N22">
        <v>1252.5899999999999</v>
      </c>
      <c r="P22" t="s">
        <v>291</v>
      </c>
      <c r="Q22" t="s">
        <v>290</v>
      </c>
      <c r="S22">
        <v>1196.44</v>
      </c>
    </row>
    <row r="23" spans="1:19" x14ac:dyDescent="0.2">
      <c r="A23" t="s">
        <v>294</v>
      </c>
      <c r="B23" t="s">
        <v>293</v>
      </c>
      <c r="C23" t="s">
        <v>315</v>
      </c>
      <c r="D23" s="4">
        <v>43187.763321759259</v>
      </c>
      <c r="E23" s="25">
        <v>27</v>
      </c>
      <c r="F23">
        <v>354</v>
      </c>
      <c r="G23" t="s">
        <v>78</v>
      </c>
      <c r="H23">
        <v>35.4</v>
      </c>
      <c r="I23" t="s">
        <v>77</v>
      </c>
      <c r="J23">
        <f t="shared" si="0"/>
        <v>1628.3999999999999</v>
      </c>
      <c r="K23">
        <v>2</v>
      </c>
      <c r="L23">
        <v>100</v>
      </c>
      <c r="M23">
        <v>65.209999999999994</v>
      </c>
      <c r="N23">
        <v>1252.5899999999999</v>
      </c>
      <c r="P23" t="s">
        <v>291</v>
      </c>
      <c r="Q23" t="s">
        <v>290</v>
      </c>
      <c r="S23">
        <v>957.01</v>
      </c>
    </row>
    <row r="24" spans="1:19" x14ac:dyDescent="0.2">
      <c r="A24" t="s">
        <v>294</v>
      </c>
      <c r="B24" t="s">
        <v>293</v>
      </c>
      <c r="C24" t="s">
        <v>316</v>
      </c>
      <c r="D24" s="4">
        <v>43187.763483796298</v>
      </c>
      <c r="E24" s="25">
        <v>28</v>
      </c>
      <c r="F24">
        <v>830</v>
      </c>
      <c r="G24" t="s">
        <v>78</v>
      </c>
      <c r="H24">
        <v>83</v>
      </c>
      <c r="I24" t="s">
        <v>77</v>
      </c>
      <c r="J24">
        <f t="shared" si="0"/>
        <v>3818</v>
      </c>
      <c r="K24">
        <v>2</v>
      </c>
      <c r="L24">
        <v>100</v>
      </c>
      <c r="M24">
        <v>65.209999999999994</v>
      </c>
      <c r="N24">
        <v>1252.5899999999999</v>
      </c>
      <c r="P24" t="s">
        <v>291</v>
      </c>
      <c r="Q24" t="s">
        <v>290</v>
      </c>
      <c r="S24">
        <v>1769.69</v>
      </c>
    </row>
    <row r="25" spans="1:19" x14ac:dyDescent="0.2">
      <c r="A25" t="s">
        <v>294</v>
      </c>
      <c r="B25" t="s">
        <v>293</v>
      </c>
      <c r="C25" t="s">
        <v>317</v>
      </c>
      <c r="D25" s="4">
        <v>43187.763599537036</v>
      </c>
      <c r="E25" s="25">
        <v>29</v>
      </c>
      <c r="F25">
        <v>690</v>
      </c>
      <c r="G25" t="s">
        <v>78</v>
      </c>
      <c r="H25">
        <v>69</v>
      </c>
      <c r="I25" t="s">
        <v>77</v>
      </c>
      <c r="J25">
        <f t="shared" si="0"/>
        <v>3174</v>
      </c>
      <c r="K25">
        <v>2</v>
      </c>
      <c r="L25">
        <v>100</v>
      </c>
      <c r="M25">
        <v>65.209999999999994</v>
      </c>
      <c r="N25">
        <v>1252.5899999999999</v>
      </c>
      <c r="P25" t="s">
        <v>291</v>
      </c>
      <c r="Q25" t="s">
        <v>290</v>
      </c>
      <c r="S25">
        <v>1576.65</v>
      </c>
    </row>
    <row r="26" spans="1:19" x14ac:dyDescent="0.2">
      <c r="A26" t="s">
        <v>294</v>
      </c>
      <c r="B26" t="s">
        <v>293</v>
      </c>
      <c r="C26" t="s">
        <v>318</v>
      </c>
      <c r="D26" s="4">
        <v>43187.763726851852</v>
      </c>
      <c r="E26" s="25">
        <v>32</v>
      </c>
      <c r="F26" t="s">
        <v>82</v>
      </c>
      <c r="G26" t="s">
        <v>78</v>
      </c>
      <c r="H26" t="s">
        <v>82</v>
      </c>
      <c r="I26" t="s">
        <v>77</v>
      </c>
      <c r="J26" t="e">
        <f t="shared" si="0"/>
        <v>#VALUE!</v>
      </c>
      <c r="K26">
        <v>2</v>
      </c>
      <c r="L26">
        <v>100</v>
      </c>
      <c r="M26">
        <v>65.209999999999994</v>
      </c>
      <c r="N26">
        <v>1252.5899999999999</v>
      </c>
      <c r="P26" t="s">
        <v>291</v>
      </c>
      <c r="Q26" t="s">
        <v>290</v>
      </c>
      <c r="S26">
        <v>2354.44</v>
      </c>
    </row>
    <row r="27" spans="1:19" x14ac:dyDescent="0.2">
      <c r="A27" t="s">
        <v>294</v>
      </c>
      <c r="B27" t="s">
        <v>293</v>
      </c>
      <c r="C27" t="s">
        <v>319</v>
      </c>
      <c r="D27" s="4">
        <v>43187.76390046296</v>
      </c>
      <c r="E27" s="25">
        <v>33</v>
      </c>
      <c r="F27">
        <v>476</v>
      </c>
      <c r="G27" t="s">
        <v>78</v>
      </c>
      <c r="H27">
        <v>47.6</v>
      </c>
      <c r="I27" t="s">
        <v>77</v>
      </c>
      <c r="J27">
        <f t="shared" si="0"/>
        <v>2189.6</v>
      </c>
      <c r="K27">
        <v>2</v>
      </c>
      <c r="L27">
        <v>100</v>
      </c>
      <c r="M27">
        <v>65.209999999999994</v>
      </c>
      <c r="N27">
        <v>1252.5899999999999</v>
      </c>
      <c r="P27" t="s">
        <v>291</v>
      </c>
      <c r="Q27" t="s">
        <v>290</v>
      </c>
      <c r="S27">
        <v>1207.27</v>
      </c>
    </row>
  </sheetData>
  <sortState ref="A2:S27">
    <sortCondition ref="E2:E27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15"/>
  <sheetViews>
    <sheetView showRuler="0" workbookViewId="0">
      <selection activeCell="K31" sqref="K31"/>
    </sheetView>
  </sheetViews>
  <sheetFormatPr baseColWidth="10" defaultRowHeight="16" x14ac:dyDescent="0.2"/>
  <cols>
    <col min="2" max="2" width="21.5" customWidth="1"/>
    <col min="4" max="4" width="22" customWidth="1"/>
    <col min="7" max="7" width="23.83203125" customWidth="1"/>
  </cols>
  <sheetData>
    <row r="1" spans="1:18" x14ac:dyDescent="0.2">
      <c r="A1" t="s">
        <v>105</v>
      </c>
      <c r="B1" t="s">
        <v>104</v>
      </c>
      <c r="C1" t="s">
        <v>103</v>
      </c>
      <c r="D1" t="s">
        <v>102</v>
      </c>
      <c r="E1" t="s">
        <v>101</v>
      </c>
      <c r="F1" t="s">
        <v>99</v>
      </c>
      <c r="G1" t="s">
        <v>100</v>
      </c>
      <c r="H1" t="s">
        <v>99</v>
      </c>
      <c r="I1" t="s">
        <v>121</v>
      </c>
      <c r="J1" t="s">
        <v>98</v>
      </c>
      <c r="K1" t="s">
        <v>97</v>
      </c>
      <c r="L1" t="s">
        <v>96</v>
      </c>
      <c r="M1" t="s">
        <v>95</v>
      </c>
      <c r="N1" t="s">
        <v>94</v>
      </c>
      <c r="O1" t="s">
        <v>93</v>
      </c>
      <c r="P1" t="s">
        <v>92</v>
      </c>
      <c r="Q1" t="s">
        <v>91</v>
      </c>
      <c r="R1" t="s">
        <v>90</v>
      </c>
    </row>
    <row r="2" spans="1:18" x14ac:dyDescent="0.2">
      <c r="A2" t="s">
        <v>324</v>
      </c>
      <c r="B2" t="s">
        <v>293</v>
      </c>
      <c r="C2" t="s">
        <v>338</v>
      </c>
      <c r="D2" s="4">
        <v>43192.471365740741</v>
      </c>
      <c r="E2">
        <v>306</v>
      </c>
      <c r="F2" t="s">
        <v>78</v>
      </c>
      <c r="G2">
        <v>61.2</v>
      </c>
      <c r="H2" t="s">
        <v>77</v>
      </c>
      <c r="I2">
        <v>34</v>
      </c>
      <c r="J2">
        <v>1</v>
      </c>
      <c r="K2">
        <v>200</v>
      </c>
      <c r="L2">
        <v>74.540000000000006</v>
      </c>
      <c r="M2">
        <v>965.43</v>
      </c>
      <c r="O2" t="s">
        <v>291</v>
      </c>
      <c r="P2" t="s">
        <v>290</v>
      </c>
      <c r="R2">
        <v>662.83</v>
      </c>
    </row>
    <row r="3" spans="1:18" x14ac:dyDescent="0.2">
      <c r="A3" t="s">
        <v>324</v>
      </c>
      <c r="B3" t="s">
        <v>293</v>
      </c>
      <c r="C3" t="s">
        <v>337</v>
      </c>
      <c r="D3" s="4">
        <v>43192.471562500003</v>
      </c>
      <c r="E3">
        <v>355</v>
      </c>
      <c r="F3" t="s">
        <v>78</v>
      </c>
      <c r="G3">
        <v>71</v>
      </c>
      <c r="H3" t="s">
        <v>77</v>
      </c>
      <c r="I3">
        <v>35</v>
      </c>
      <c r="J3">
        <v>1</v>
      </c>
      <c r="K3">
        <v>200</v>
      </c>
      <c r="L3">
        <v>74.540000000000006</v>
      </c>
      <c r="M3">
        <v>965.43</v>
      </c>
      <c r="O3" t="s">
        <v>291</v>
      </c>
      <c r="P3" t="s">
        <v>290</v>
      </c>
      <c r="R3">
        <v>744.91</v>
      </c>
    </row>
    <row r="4" spans="1:18" x14ac:dyDescent="0.2">
      <c r="A4" t="s">
        <v>324</v>
      </c>
      <c r="B4" t="s">
        <v>293</v>
      </c>
      <c r="C4" t="s">
        <v>336</v>
      </c>
      <c r="D4" s="4">
        <v>43192.471655092595</v>
      </c>
      <c r="E4" t="s">
        <v>82</v>
      </c>
      <c r="F4" t="s">
        <v>78</v>
      </c>
      <c r="G4" t="s">
        <v>339</v>
      </c>
      <c r="H4" t="s">
        <v>77</v>
      </c>
      <c r="I4">
        <v>36</v>
      </c>
      <c r="J4">
        <v>1</v>
      </c>
      <c r="K4">
        <v>200</v>
      </c>
      <c r="L4">
        <v>74.540000000000006</v>
      </c>
      <c r="M4">
        <v>965.43</v>
      </c>
      <c r="O4" t="s">
        <v>291</v>
      </c>
      <c r="P4" t="s">
        <v>290</v>
      </c>
      <c r="R4">
        <v>72.5</v>
      </c>
    </row>
    <row r="5" spans="1:18" x14ac:dyDescent="0.2">
      <c r="A5" t="s">
        <v>324</v>
      </c>
      <c r="B5" t="s">
        <v>293</v>
      </c>
      <c r="C5" t="s">
        <v>335</v>
      </c>
      <c r="D5" s="4">
        <v>43192.471759259257</v>
      </c>
      <c r="E5">
        <v>610</v>
      </c>
      <c r="F5" t="s">
        <v>78</v>
      </c>
      <c r="G5">
        <v>122</v>
      </c>
      <c r="H5" t="s">
        <v>77</v>
      </c>
      <c r="I5">
        <v>37</v>
      </c>
      <c r="J5">
        <v>1</v>
      </c>
      <c r="K5">
        <v>200</v>
      </c>
      <c r="L5">
        <v>74.540000000000006</v>
      </c>
      <c r="M5">
        <v>965.43</v>
      </c>
      <c r="O5" t="s">
        <v>291</v>
      </c>
      <c r="P5" t="s">
        <v>290</v>
      </c>
      <c r="R5">
        <v>1108.97</v>
      </c>
    </row>
    <row r="6" spans="1:18" x14ac:dyDescent="0.2">
      <c r="A6" t="s">
        <v>324</v>
      </c>
      <c r="B6" t="s">
        <v>293</v>
      </c>
      <c r="C6" t="s">
        <v>334</v>
      </c>
      <c r="D6" s="4">
        <v>43192.47184027778</v>
      </c>
      <c r="E6">
        <v>35.6</v>
      </c>
      <c r="F6" t="s">
        <v>78</v>
      </c>
      <c r="G6">
        <v>7.12</v>
      </c>
      <c r="H6" t="s">
        <v>77</v>
      </c>
      <c r="I6">
        <v>38</v>
      </c>
      <c r="J6">
        <v>1</v>
      </c>
      <c r="K6">
        <v>200</v>
      </c>
      <c r="L6">
        <v>74.540000000000006</v>
      </c>
      <c r="M6">
        <v>965.43</v>
      </c>
      <c r="O6" t="s">
        <v>291</v>
      </c>
      <c r="P6" t="s">
        <v>290</v>
      </c>
      <c r="R6">
        <v>141.08000000000001</v>
      </c>
    </row>
    <row r="7" spans="1:18" x14ac:dyDescent="0.2">
      <c r="A7" t="s">
        <v>324</v>
      </c>
      <c r="B7" t="s">
        <v>293</v>
      </c>
      <c r="C7" t="s">
        <v>333</v>
      </c>
      <c r="D7" s="4">
        <v>43192.471909722219</v>
      </c>
      <c r="E7" t="s">
        <v>82</v>
      </c>
      <c r="F7" t="s">
        <v>78</v>
      </c>
      <c r="G7" t="s">
        <v>340</v>
      </c>
      <c r="H7" t="s">
        <v>77</v>
      </c>
      <c r="I7">
        <v>39</v>
      </c>
      <c r="J7">
        <v>1</v>
      </c>
      <c r="K7">
        <v>200</v>
      </c>
      <c r="L7">
        <v>74.540000000000006</v>
      </c>
      <c r="M7">
        <v>965.43</v>
      </c>
      <c r="O7" t="s">
        <v>291</v>
      </c>
      <c r="P7" t="s">
        <v>290</v>
      </c>
      <c r="R7">
        <v>1672.84</v>
      </c>
    </row>
    <row r="8" spans="1:18" x14ac:dyDescent="0.2">
      <c r="A8" t="s">
        <v>324</v>
      </c>
      <c r="B8" t="s">
        <v>293</v>
      </c>
      <c r="C8" t="s">
        <v>332</v>
      </c>
      <c r="D8" s="4">
        <v>43192.472002314818</v>
      </c>
      <c r="E8" t="s">
        <v>82</v>
      </c>
      <c r="F8" t="s">
        <v>78</v>
      </c>
      <c r="G8" t="s">
        <v>339</v>
      </c>
      <c r="H8" t="s">
        <v>77</v>
      </c>
      <c r="I8">
        <v>40</v>
      </c>
      <c r="J8">
        <v>1</v>
      </c>
      <c r="K8">
        <v>200</v>
      </c>
      <c r="L8">
        <v>74.540000000000006</v>
      </c>
      <c r="M8">
        <v>965.43</v>
      </c>
      <c r="O8" t="s">
        <v>291</v>
      </c>
      <c r="P8" t="s">
        <v>290</v>
      </c>
      <c r="R8">
        <v>80.62</v>
      </c>
    </row>
    <row r="9" spans="1:18" x14ac:dyDescent="0.2">
      <c r="A9" t="s">
        <v>324</v>
      </c>
      <c r="B9" t="s">
        <v>293</v>
      </c>
      <c r="C9" t="s">
        <v>331</v>
      </c>
      <c r="D9" s="4">
        <v>43192.472094907411</v>
      </c>
      <c r="E9">
        <v>361</v>
      </c>
      <c r="F9" t="s">
        <v>78</v>
      </c>
      <c r="G9">
        <v>72.2</v>
      </c>
      <c r="H9" t="s">
        <v>77</v>
      </c>
      <c r="I9">
        <v>41</v>
      </c>
      <c r="J9">
        <v>1</v>
      </c>
      <c r="K9">
        <v>200</v>
      </c>
      <c r="L9">
        <v>74.540000000000006</v>
      </c>
      <c r="M9">
        <v>965.43</v>
      </c>
      <c r="O9" t="s">
        <v>291</v>
      </c>
      <c r="P9" t="s">
        <v>290</v>
      </c>
      <c r="R9">
        <v>756.12</v>
      </c>
    </row>
    <row r="10" spans="1:18" x14ac:dyDescent="0.2">
      <c r="A10" t="s">
        <v>324</v>
      </c>
      <c r="B10" t="s">
        <v>293</v>
      </c>
      <c r="C10" t="s">
        <v>330</v>
      </c>
      <c r="D10" s="4">
        <v>43192.472175925926</v>
      </c>
      <c r="E10" t="s">
        <v>82</v>
      </c>
      <c r="F10" t="s">
        <v>78</v>
      </c>
      <c r="G10" t="s">
        <v>339</v>
      </c>
      <c r="H10" t="s">
        <v>77</v>
      </c>
      <c r="I10">
        <v>42</v>
      </c>
      <c r="J10">
        <v>1</v>
      </c>
      <c r="K10">
        <v>200</v>
      </c>
      <c r="L10">
        <v>74.540000000000006</v>
      </c>
      <c r="M10">
        <v>965.43</v>
      </c>
      <c r="O10" t="s">
        <v>291</v>
      </c>
      <c r="P10" t="s">
        <v>290</v>
      </c>
      <c r="R10">
        <v>37.49</v>
      </c>
    </row>
    <row r="11" spans="1:18" x14ac:dyDescent="0.2">
      <c r="A11" t="s">
        <v>324</v>
      </c>
      <c r="B11" t="s">
        <v>293</v>
      </c>
      <c r="C11" t="s">
        <v>329</v>
      </c>
      <c r="D11" s="4">
        <v>43192.472256944442</v>
      </c>
      <c r="E11" t="s">
        <v>82</v>
      </c>
      <c r="F11" t="s">
        <v>78</v>
      </c>
      <c r="G11" t="s">
        <v>340</v>
      </c>
      <c r="H11" t="s">
        <v>77</v>
      </c>
      <c r="I11">
        <v>43</v>
      </c>
      <c r="J11">
        <v>1</v>
      </c>
      <c r="K11">
        <v>200</v>
      </c>
      <c r="L11">
        <v>74.540000000000006</v>
      </c>
      <c r="M11">
        <v>965.43</v>
      </c>
      <c r="O11" t="s">
        <v>291</v>
      </c>
      <c r="P11" t="s">
        <v>290</v>
      </c>
      <c r="R11">
        <v>1803.22</v>
      </c>
    </row>
    <row r="12" spans="1:18" x14ac:dyDescent="0.2">
      <c r="A12" t="s">
        <v>324</v>
      </c>
      <c r="B12" t="s">
        <v>293</v>
      </c>
      <c r="C12" t="s">
        <v>328</v>
      </c>
      <c r="D12" s="4">
        <v>43192.472349537034</v>
      </c>
      <c r="E12" t="s">
        <v>82</v>
      </c>
      <c r="F12" t="s">
        <v>78</v>
      </c>
      <c r="G12" t="s">
        <v>340</v>
      </c>
      <c r="H12" t="s">
        <v>77</v>
      </c>
      <c r="I12">
        <v>44</v>
      </c>
      <c r="J12">
        <v>1</v>
      </c>
      <c r="K12">
        <v>200</v>
      </c>
      <c r="L12">
        <v>74.540000000000006</v>
      </c>
      <c r="M12">
        <v>965.43</v>
      </c>
      <c r="O12" t="s">
        <v>291</v>
      </c>
      <c r="P12" t="s">
        <v>290</v>
      </c>
      <c r="R12">
        <v>1843.26</v>
      </c>
    </row>
    <row r="13" spans="1:18" x14ac:dyDescent="0.2">
      <c r="A13" t="s">
        <v>324</v>
      </c>
      <c r="B13" t="s">
        <v>293</v>
      </c>
      <c r="C13" t="s">
        <v>327</v>
      </c>
      <c r="D13" s="4">
        <v>43192.472430555557</v>
      </c>
      <c r="E13" t="s">
        <v>82</v>
      </c>
      <c r="F13" t="s">
        <v>78</v>
      </c>
      <c r="G13" t="s">
        <v>340</v>
      </c>
      <c r="H13" t="s">
        <v>77</v>
      </c>
      <c r="I13">
        <v>45</v>
      </c>
      <c r="J13">
        <v>1</v>
      </c>
      <c r="K13">
        <v>200</v>
      </c>
      <c r="L13">
        <v>74.540000000000006</v>
      </c>
      <c r="M13">
        <v>965.43</v>
      </c>
      <c r="O13" t="s">
        <v>291</v>
      </c>
      <c r="P13" t="s">
        <v>290</v>
      </c>
      <c r="R13">
        <v>1689.42</v>
      </c>
    </row>
    <row r="14" spans="1:18" x14ac:dyDescent="0.2">
      <c r="A14" t="s">
        <v>324</v>
      </c>
      <c r="B14" t="s">
        <v>293</v>
      </c>
      <c r="C14" t="s">
        <v>326</v>
      </c>
      <c r="D14" s="4">
        <v>43192.472511574073</v>
      </c>
      <c r="E14">
        <v>444</v>
      </c>
      <c r="F14" t="s">
        <v>78</v>
      </c>
      <c r="G14">
        <v>88.8</v>
      </c>
      <c r="H14" t="s">
        <v>77</v>
      </c>
      <c r="I14">
        <v>46</v>
      </c>
      <c r="J14">
        <v>1</v>
      </c>
      <c r="K14">
        <v>200</v>
      </c>
      <c r="L14">
        <v>74.540000000000006</v>
      </c>
      <c r="M14">
        <v>965.43</v>
      </c>
      <c r="O14" t="s">
        <v>291</v>
      </c>
      <c r="P14" t="s">
        <v>290</v>
      </c>
      <c r="R14">
        <v>883.76</v>
      </c>
    </row>
    <row r="15" spans="1:18" x14ac:dyDescent="0.2">
      <c r="A15" t="s">
        <v>324</v>
      </c>
      <c r="B15" t="s">
        <v>293</v>
      </c>
      <c r="C15" t="s">
        <v>325</v>
      </c>
      <c r="D15" s="4">
        <v>43192.472638888888</v>
      </c>
      <c r="E15">
        <v>970</v>
      </c>
      <c r="F15" t="s">
        <v>78</v>
      </c>
      <c r="G15">
        <v>194</v>
      </c>
      <c r="H15" t="s">
        <v>77</v>
      </c>
      <c r="I15">
        <v>47</v>
      </c>
      <c r="J15">
        <v>1</v>
      </c>
      <c r="K15">
        <v>200</v>
      </c>
      <c r="L15">
        <v>74.540000000000006</v>
      </c>
      <c r="M15">
        <v>965.43</v>
      </c>
      <c r="O15" t="s">
        <v>291</v>
      </c>
      <c r="P15" t="s">
        <v>290</v>
      </c>
      <c r="R15">
        <v>1486.63</v>
      </c>
    </row>
  </sheetData>
  <sortState ref="A2:R15">
    <sortCondition ref="I2:I15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Q33"/>
  <sheetViews>
    <sheetView showRuler="0" topLeftCell="A12" workbookViewId="0">
      <selection activeCell="G37" sqref="G37"/>
    </sheetView>
  </sheetViews>
  <sheetFormatPr baseColWidth="10" defaultRowHeight="16" x14ac:dyDescent="0.2"/>
  <cols>
    <col min="1" max="1" width="13.5" style="181" customWidth="1"/>
    <col min="2" max="2" width="13" style="181" customWidth="1"/>
    <col min="3" max="3" width="13.33203125" style="182" customWidth="1"/>
    <col min="4" max="4" width="13.33203125" style="183" customWidth="1"/>
    <col min="5" max="5" width="12.5" style="182" customWidth="1"/>
    <col min="6" max="6" width="10.83203125" style="182" customWidth="1"/>
    <col min="7" max="7" width="10.83203125" style="183" customWidth="1"/>
    <col min="8" max="8" width="14.33203125" style="183" bestFit="1" customWidth="1"/>
    <col min="9" max="9" width="21.5" style="182" customWidth="1"/>
    <col min="10" max="10" width="12.1640625" style="182" customWidth="1"/>
    <col min="11" max="11" width="14.6640625" style="182" customWidth="1"/>
    <col min="12" max="12" width="24" style="184" customWidth="1"/>
    <col min="13" max="13" width="24.33203125" style="185" customWidth="1"/>
    <col min="14" max="14" width="89.83203125" style="182" customWidth="1"/>
    <col min="15" max="15" width="31.83203125" style="182" customWidth="1"/>
    <col min="16" max="16384" width="10.83203125" style="182"/>
  </cols>
  <sheetData>
    <row r="1" spans="1:17" s="132" customFormat="1" ht="42" customHeight="1" x14ac:dyDescent="0.2">
      <c r="A1" s="128" t="s">
        <v>342</v>
      </c>
      <c r="B1" s="128" t="s">
        <v>235</v>
      </c>
      <c r="C1" s="128" t="s">
        <v>359</v>
      </c>
      <c r="D1" s="129" t="s">
        <v>360</v>
      </c>
      <c r="E1" s="128" t="s">
        <v>262</v>
      </c>
      <c r="F1" s="128" t="s">
        <v>354</v>
      </c>
      <c r="G1" s="128" t="s">
        <v>355</v>
      </c>
      <c r="H1" s="128" t="s">
        <v>362</v>
      </c>
      <c r="I1" s="128" t="s">
        <v>177</v>
      </c>
      <c r="J1" s="128" t="s">
        <v>356</v>
      </c>
      <c r="K1" s="128" t="s">
        <v>357</v>
      </c>
      <c r="L1" s="130" t="s">
        <v>321</v>
      </c>
      <c r="M1" s="131" t="s">
        <v>322</v>
      </c>
      <c r="N1" s="128" t="s">
        <v>274</v>
      </c>
      <c r="O1" s="65" t="s">
        <v>260</v>
      </c>
    </row>
    <row r="2" spans="1:17" s="140" customFormat="1" x14ac:dyDescent="0.2">
      <c r="A2" s="133">
        <v>1</v>
      </c>
      <c r="B2" s="133">
        <v>2</v>
      </c>
      <c r="C2" s="134" t="s">
        <v>246</v>
      </c>
      <c r="D2" s="135">
        <v>6</v>
      </c>
      <c r="E2" s="134" t="s">
        <v>263</v>
      </c>
      <c r="F2" s="134" t="s">
        <v>27</v>
      </c>
      <c r="G2" s="135">
        <v>2</v>
      </c>
      <c r="H2" s="135" t="s">
        <v>363</v>
      </c>
      <c r="I2" s="134" t="s">
        <v>261</v>
      </c>
      <c r="J2" s="136">
        <v>42833</v>
      </c>
      <c r="K2" s="136">
        <v>43186</v>
      </c>
      <c r="L2" s="137">
        <v>84</v>
      </c>
      <c r="M2" s="138">
        <f t="shared" ref="M2:M13" si="0">L2*46</f>
        <v>3864</v>
      </c>
      <c r="N2" s="134"/>
      <c r="O2" s="139"/>
      <c r="Q2" s="139"/>
    </row>
    <row r="3" spans="1:17" s="140" customFormat="1" x14ac:dyDescent="0.2">
      <c r="A3" s="133">
        <v>1</v>
      </c>
      <c r="B3" s="133">
        <v>3</v>
      </c>
      <c r="C3" s="134" t="s">
        <v>247</v>
      </c>
      <c r="D3" s="135">
        <v>6</v>
      </c>
      <c r="E3" s="134" t="s">
        <v>263</v>
      </c>
      <c r="F3" s="134" t="s">
        <v>343</v>
      </c>
      <c r="G3" s="135">
        <v>2</v>
      </c>
      <c r="H3" s="135" t="s">
        <v>363</v>
      </c>
      <c r="I3" s="134" t="s">
        <v>261</v>
      </c>
      <c r="J3" s="136">
        <v>42833</v>
      </c>
      <c r="K3" s="136">
        <v>43186</v>
      </c>
      <c r="L3" s="137">
        <v>43.9</v>
      </c>
      <c r="M3" s="138">
        <f t="shared" si="0"/>
        <v>2019.3999999999999</v>
      </c>
      <c r="N3" s="134"/>
      <c r="O3" s="139"/>
      <c r="Q3" s="139"/>
    </row>
    <row r="4" spans="1:17" s="140" customFormat="1" x14ac:dyDescent="0.2">
      <c r="A4" s="133">
        <v>1</v>
      </c>
      <c r="B4" s="133">
        <v>7</v>
      </c>
      <c r="C4" s="134" t="s">
        <v>251</v>
      </c>
      <c r="D4" s="135">
        <v>6</v>
      </c>
      <c r="E4" s="134" t="s">
        <v>263</v>
      </c>
      <c r="F4" s="134" t="s">
        <v>343</v>
      </c>
      <c r="G4" s="135">
        <v>2</v>
      </c>
      <c r="H4" s="135" t="s">
        <v>363</v>
      </c>
      <c r="I4" s="134" t="s">
        <v>261</v>
      </c>
      <c r="J4" s="136">
        <v>42833</v>
      </c>
      <c r="K4" s="136">
        <v>43186</v>
      </c>
      <c r="L4" s="137">
        <v>56</v>
      </c>
      <c r="M4" s="138">
        <f t="shared" si="0"/>
        <v>2576</v>
      </c>
      <c r="N4" s="134"/>
      <c r="O4" s="139"/>
      <c r="Q4" s="139"/>
    </row>
    <row r="5" spans="1:17" s="140" customFormat="1" x14ac:dyDescent="0.2">
      <c r="A5" s="133">
        <v>2</v>
      </c>
      <c r="B5" s="133">
        <v>9</v>
      </c>
      <c r="C5" s="134" t="s">
        <v>253</v>
      </c>
      <c r="D5" s="135">
        <v>6</v>
      </c>
      <c r="E5" s="134" t="s">
        <v>263</v>
      </c>
      <c r="F5" s="134" t="s">
        <v>343</v>
      </c>
      <c r="G5" s="135">
        <v>2</v>
      </c>
      <c r="H5" s="135" t="s">
        <v>363</v>
      </c>
      <c r="I5" s="134" t="s">
        <v>261</v>
      </c>
      <c r="J5" s="136">
        <v>42833</v>
      </c>
      <c r="K5" s="136">
        <v>43186</v>
      </c>
      <c r="L5" s="137">
        <v>24.2</v>
      </c>
      <c r="M5" s="138">
        <f t="shared" si="0"/>
        <v>1113.2</v>
      </c>
      <c r="N5" s="134"/>
      <c r="O5" s="139"/>
      <c r="Q5" s="139"/>
    </row>
    <row r="6" spans="1:17" s="140" customFormat="1" x14ac:dyDescent="0.2">
      <c r="A6" s="133">
        <v>3</v>
      </c>
      <c r="B6" s="133">
        <v>5</v>
      </c>
      <c r="C6" s="134" t="s">
        <v>249</v>
      </c>
      <c r="D6" s="135">
        <v>6</v>
      </c>
      <c r="E6" s="134" t="s">
        <v>263</v>
      </c>
      <c r="F6" s="134" t="s">
        <v>343</v>
      </c>
      <c r="G6" s="135">
        <v>0</v>
      </c>
      <c r="H6" s="135" t="s">
        <v>363</v>
      </c>
      <c r="I6" s="134" t="s">
        <v>261</v>
      </c>
      <c r="J6" s="136">
        <v>42833</v>
      </c>
      <c r="K6" s="136">
        <v>43186</v>
      </c>
      <c r="L6" s="137">
        <v>33.200000000000003</v>
      </c>
      <c r="M6" s="138">
        <f t="shared" si="0"/>
        <v>1527.2</v>
      </c>
      <c r="N6" s="134"/>
      <c r="O6" s="139"/>
      <c r="Q6" s="139"/>
    </row>
    <row r="7" spans="1:17" s="148" customFormat="1" x14ac:dyDescent="0.2">
      <c r="A7" s="141">
        <v>1</v>
      </c>
      <c r="B7" s="141">
        <v>10</v>
      </c>
      <c r="C7" s="142" t="s">
        <v>236</v>
      </c>
      <c r="D7" s="143">
        <v>6</v>
      </c>
      <c r="E7" s="142" t="s">
        <v>264</v>
      </c>
      <c r="F7" s="142" t="s">
        <v>27</v>
      </c>
      <c r="G7" s="143">
        <v>2</v>
      </c>
      <c r="H7" s="143" t="s">
        <v>363</v>
      </c>
      <c r="I7" s="142" t="s">
        <v>261</v>
      </c>
      <c r="J7" s="144">
        <v>42833</v>
      </c>
      <c r="K7" s="144">
        <v>43186</v>
      </c>
      <c r="L7" s="145">
        <v>76</v>
      </c>
      <c r="M7" s="146">
        <f t="shared" si="0"/>
        <v>3496</v>
      </c>
      <c r="N7" s="142"/>
      <c r="O7" s="147"/>
      <c r="Q7" s="147"/>
    </row>
    <row r="8" spans="1:17" s="148" customFormat="1" x14ac:dyDescent="0.2">
      <c r="A8" s="141">
        <v>1</v>
      </c>
      <c r="B8" s="141">
        <v>11</v>
      </c>
      <c r="C8" s="142" t="s">
        <v>237</v>
      </c>
      <c r="D8" s="143">
        <v>6</v>
      </c>
      <c r="E8" s="142" t="s">
        <v>264</v>
      </c>
      <c r="F8" s="142" t="s">
        <v>6</v>
      </c>
      <c r="G8" s="143">
        <v>2</v>
      </c>
      <c r="H8" s="143" t="s">
        <v>363</v>
      </c>
      <c r="I8" s="142" t="s">
        <v>261</v>
      </c>
      <c r="J8" s="144">
        <v>42833</v>
      </c>
      <c r="K8" s="144">
        <v>43186</v>
      </c>
      <c r="L8" s="145">
        <v>51</v>
      </c>
      <c r="M8" s="146">
        <f t="shared" si="0"/>
        <v>2346</v>
      </c>
      <c r="N8" s="142"/>
      <c r="O8" s="147"/>
      <c r="Q8" s="147"/>
    </row>
    <row r="9" spans="1:17" s="148" customFormat="1" x14ac:dyDescent="0.2">
      <c r="A9" s="141">
        <v>1</v>
      </c>
      <c r="B9" s="141">
        <v>13</v>
      </c>
      <c r="C9" s="120" t="s">
        <v>239</v>
      </c>
      <c r="D9" s="143">
        <v>6</v>
      </c>
      <c r="E9" s="142" t="s">
        <v>264</v>
      </c>
      <c r="F9" s="142" t="s">
        <v>344</v>
      </c>
      <c r="G9" s="143">
        <v>2</v>
      </c>
      <c r="H9" s="143" t="s">
        <v>363</v>
      </c>
      <c r="I9" s="142" t="s">
        <v>261</v>
      </c>
      <c r="J9" s="144">
        <v>42833</v>
      </c>
      <c r="K9" s="144">
        <v>43186</v>
      </c>
      <c r="L9" s="145">
        <v>34.6</v>
      </c>
      <c r="M9" s="146">
        <f t="shared" si="0"/>
        <v>1591.6000000000001</v>
      </c>
      <c r="N9" s="142"/>
      <c r="O9" s="147"/>
      <c r="Q9" s="147"/>
    </row>
    <row r="10" spans="1:17" s="148" customFormat="1" x14ac:dyDescent="0.2">
      <c r="A10" s="141">
        <v>1</v>
      </c>
      <c r="B10" s="141">
        <v>14</v>
      </c>
      <c r="C10" s="120" t="s">
        <v>240</v>
      </c>
      <c r="D10" s="143">
        <v>6</v>
      </c>
      <c r="E10" s="142" t="s">
        <v>264</v>
      </c>
      <c r="F10" s="142" t="s">
        <v>27</v>
      </c>
      <c r="G10" s="143">
        <v>3</v>
      </c>
      <c r="H10" s="143" t="s">
        <v>363</v>
      </c>
      <c r="I10" s="142" t="s">
        <v>261</v>
      </c>
      <c r="J10" s="144">
        <v>42833</v>
      </c>
      <c r="K10" s="144">
        <v>43186</v>
      </c>
      <c r="L10" s="145">
        <v>49.6</v>
      </c>
      <c r="M10" s="146">
        <f t="shared" si="0"/>
        <v>2281.6</v>
      </c>
      <c r="N10" s="142"/>
      <c r="O10" s="147"/>
      <c r="Q10" s="147"/>
    </row>
    <row r="11" spans="1:17" s="148" customFormat="1" x14ac:dyDescent="0.2">
      <c r="A11" s="141">
        <v>1</v>
      </c>
      <c r="B11" s="141">
        <v>15</v>
      </c>
      <c r="C11" s="120" t="s">
        <v>241</v>
      </c>
      <c r="D11" s="143">
        <v>6</v>
      </c>
      <c r="E11" s="142" t="s">
        <v>264</v>
      </c>
      <c r="F11" s="142" t="s">
        <v>6</v>
      </c>
      <c r="G11" s="143">
        <v>3</v>
      </c>
      <c r="H11" s="143" t="s">
        <v>363</v>
      </c>
      <c r="I11" s="142" t="s">
        <v>261</v>
      </c>
      <c r="J11" s="144">
        <v>42833</v>
      </c>
      <c r="K11" s="144">
        <v>43186</v>
      </c>
      <c r="L11" s="145">
        <v>57</v>
      </c>
      <c r="M11" s="146">
        <f t="shared" si="0"/>
        <v>2622</v>
      </c>
      <c r="N11" s="142"/>
      <c r="O11" s="147"/>
      <c r="Q11" s="147"/>
    </row>
    <row r="12" spans="1:17" s="148" customFormat="1" x14ac:dyDescent="0.2">
      <c r="A12" s="141">
        <v>2</v>
      </c>
      <c r="B12" s="141">
        <v>18</v>
      </c>
      <c r="C12" s="120" t="s">
        <v>244</v>
      </c>
      <c r="D12" s="143">
        <v>6</v>
      </c>
      <c r="E12" s="142" t="s">
        <v>264</v>
      </c>
      <c r="F12" s="142" t="s">
        <v>6</v>
      </c>
      <c r="G12" s="143">
        <v>2</v>
      </c>
      <c r="H12" s="143" t="s">
        <v>363</v>
      </c>
      <c r="I12" s="142" t="s">
        <v>261</v>
      </c>
      <c r="J12" s="144">
        <v>42833</v>
      </c>
      <c r="K12" s="144">
        <v>43186</v>
      </c>
      <c r="L12" s="145">
        <v>18.3</v>
      </c>
      <c r="M12" s="146">
        <f t="shared" si="0"/>
        <v>841.80000000000007</v>
      </c>
      <c r="N12" s="142"/>
      <c r="O12" s="147"/>
      <c r="Q12" s="147"/>
    </row>
    <row r="13" spans="1:17" s="148" customFormat="1" x14ac:dyDescent="0.2">
      <c r="A13" s="141">
        <v>3</v>
      </c>
      <c r="B13" s="141">
        <v>17</v>
      </c>
      <c r="C13" s="120" t="s">
        <v>243</v>
      </c>
      <c r="D13" s="143">
        <v>6</v>
      </c>
      <c r="E13" s="142" t="s">
        <v>264</v>
      </c>
      <c r="F13" s="142" t="s">
        <v>343</v>
      </c>
      <c r="G13" s="143">
        <v>2</v>
      </c>
      <c r="H13" s="143" t="s">
        <v>363</v>
      </c>
      <c r="I13" s="142" t="s">
        <v>261</v>
      </c>
      <c r="J13" s="144">
        <v>42833</v>
      </c>
      <c r="K13" s="144">
        <v>43186</v>
      </c>
      <c r="L13" s="145">
        <v>19.600000000000001</v>
      </c>
      <c r="M13" s="146">
        <f t="shared" si="0"/>
        <v>901.6</v>
      </c>
      <c r="N13" s="142"/>
      <c r="O13" s="147"/>
      <c r="Q13" s="147"/>
    </row>
    <row r="14" spans="1:17" s="30" customFormat="1" x14ac:dyDescent="0.2">
      <c r="A14" s="124">
        <v>1</v>
      </c>
      <c r="B14" s="126" t="s">
        <v>40</v>
      </c>
      <c r="C14" s="28" t="s">
        <v>345</v>
      </c>
      <c r="D14" s="127">
        <v>10</v>
      </c>
      <c r="E14" s="27" t="s">
        <v>263</v>
      </c>
      <c r="F14" s="27" t="s">
        <v>6</v>
      </c>
      <c r="G14" s="122">
        <v>3</v>
      </c>
      <c r="H14" s="122" t="s">
        <v>363</v>
      </c>
      <c r="I14" s="27" t="s">
        <v>261</v>
      </c>
      <c r="J14" s="32">
        <v>42833</v>
      </c>
      <c r="K14" s="32" t="s">
        <v>358</v>
      </c>
      <c r="L14" s="58" t="s">
        <v>74</v>
      </c>
      <c r="M14" s="108" t="s">
        <v>74</v>
      </c>
      <c r="N14" s="27"/>
      <c r="O14" s="34"/>
      <c r="Q14" s="34"/>
    </row>
    <row r="15" spans="1:17" s="156" customFormat="1" x14ac:dyDescent="0.2">
      <c r="A15" s="149">
        <v>1</v>
      </c>
      <c r="B15" s="149">
        <v>19</v>
      </c>
      <c r="C15" s="118" t="s">
        <v>254</v>
      </c>
      <c r="D15" s="121">
        <v>10</v>
      </c>
      <c r="E15" s="118" t="s">
        <v>263</v>
      </c>
      <c r="F15" s="150" t="s">
        <v>344</v>
      </c>
      <c r="G15" s="151">
        <v>2</v>
      </c>
      <c r="H15" s="151" t="s">
        <v>363</v>
      </c>
      <c r="I15" s="150" t="s">
        <v>261</v>
      </c>
      <c r="J15" s="152">
        <v>42833</v>
      </c>
      <c r="K15" s="152">
        <v>43186</v>
      </c>
      <c r="L15" s="153">
        <v>63</v>
      </c>
      <c r="M15" s="154">
        <f>L15*46</f>
        <v>2898</v>
      </c>
      <c r="N15" s="150"/>
      <c r="O15" s="155"/>
      <c r="Q15" s="155"/>
    </row>
    <row r="16" spans="1:17" s="156" customFormat="1" x14ac:dyDescent="0.2">
      <c r="A16" s="149">
        <v>1</v>
      </c>
      <c r="B16" s="149">
        <v>21</v>
      </c>
      <c r="C16" s="118" t="s">
        <v>256</v>
      </c>
      <c r="D16" s="121">
        <v>10</v>
      </c>
      <c r="E16" s="118" t="s">
        <v>263</v>
      </c>
      <c r="F16" s="150" t="s">
        <v>6</v>
      </c>
      <c r="G16" s="151">
        <v>2</v>
      </c>
      <c r="H16" s="151" t="s">
        <v>363</v>
      </c>
      <c r="I16" s="150" t="s">
        <v>261</v>
      </c>
      <c r="J16" s="152">
        <v>42833</v>
      </c>
      <c r="K16" s="152">
        <v>43186</v>
      </c>
      <c r="L16" s="153">
        <v>46.5</v>
      </c>
      <c r="M16" s="154">
        <f>L16*46</f>
        <v>2139</v>
      </c>
      <c r="N16" s="150"/>
      <c r="O16" s="155"/>
      <c r="Q16" s="155"/>
    </row>
    <row r="17" spans="1:17" s="156" customFormat="1" x14ac:dyDescent="0.2">
      <c r="A17" s="149">
        <v>1</v>
      </c>
      <c r="B17" s="149">
        <v>23</v>
      </c>
      <c r="C17" s="118" t="s">
        <v>258</v>
      </c>
      <c r="D17" s="121">
        <v>10</v>
      </c>
      <c r="E17" s="118" t="s">
        <v>263</v>
      </c>
      <c r="F17" s="150" t="s">
        <v>343</v>
      </c>
      <c r="G17" s="151">
        <v>2</v>
      </c>
      <c r="H17" s="151" t="s">
        <v>363</v>
      </c>
      <c r="I17" s="150" t="s">
        <v>261</v>
      </c>
      <c r="J17" s="152">
        <v>42833</v>
      </c>
      <c r="K17" s="152">
        <v>43186</v>
      </c>
      <c r="L17" s="153">
        <v>28.6</v>
      </c>
      <c r="M17" s="154">
        <f>L17*46</f>
        <v>1315.6000000000001</v>
      </c>
      <c r="N17" s="150"/>
      <c r="O17" s="155"/>
      <c r="Q17" s="155"/>
    </row>
    <row r="18" spans="1:17" s="156" customFormat="1" x14ac:dyDescent="0.2">
      <c r="A18" s="149">
        <v>1</v>
      </c>
      <c r="B18" s="149">
        <v>24</v>
      </c>
      <c r="C18" s="118" t="s">
        <v>259</v>
      </c>
      <c r="D18" s="121">
        <v>10</v>
      </c>
      <c r="E18" s="118" t="s">
        <v>263</v>
      </c>
      <c r="F18" s="150" t="s">
        <v>6</v>
      </c>
      <c r="G18" s="151">
        <v>2</v>
      </c>
      <c r="H18" s="151" t="s">
        <v>363</v>
      </c>
      <c r="I18" s="150" t="s">
        <v>261</v>
      </c>
      <c r="J18" s="152">
        <v>42833</v>
      </c>
      <c r="K18" s="152">
        <v>43186</v>
      </c>
      <c r="L18" s="153">
        <v>47</v>
      </c>
      <c r="M18" s="154">
        <f>L18*46</f>
        <v>2162</v>
      </c>
      <c r="N18" s="150"/>
      <c r="O18" s="155"/>
      <c r="Q18" s="155"/>
    </row>
    <row r="19" spans="1:17" s="156" customFormat="1" x14ac:dyDescent="0.2">
      <c r="A19" s="149">
        <v>2</v>
      </c>
      <c r="B19" s="123" t="s">
        <v>40</v>
      </c>
      <c r="C19" s="118" t="s">
        <v>346</v>
      </c>
      <c r="D19" s="121">
        <v>10</v>
      </c>
      <c r="E19" s="150" t="s">
        <v>263</v>
      </c>
      <c r="F19" s="150" t="s">
        <v>343</v>
      </c>
      <c r="G19" s="151">
        <v>2</v>
      </c>
      <c r="H19" s="151" t="s">
        <v>363</v>
      </c>
      <c r="I19" s="150" t="s">
        <v>261</v>
      </c>
      <c r="J19" s="152">
        <v>42833</v>
      </c>
      <c r="K19" s="152" t="s">
        <v>358</v>
      </c>
      <c r="L19" s="153" t="s">
        <v>74</v>
      </c>
      <c r="M19" s="154" t="s">
        <v>74</v>
      </c>
      <c r="N19" s="150"/>
      <c r="O19" s="155"/>
      <c r="Q19" s="155"/>
    </row>
    <row r="20" spans="1:17" s="156" customFormat="1" x14ac:dyDescent="0.2">
      <c r="A20" s="149">
        <v>3</v>
      </c>
      <c r="B20" s="123" t="s">
        <v>40</v>
      </c>
      <c r="C20" s="118" t="s">
        <v>348</v>
      </c>
      <c r="D20" s="121">
        <v>10</v>
      </c>
      <c r="E20" s="118" t="s">
        <v>263</v>
      </c>
      <c r="F20" s="150" t="s">
        <v>10</v>
      </c>
      <c r="G20" s="151">
        <v>3</v>
      </c>
      <c r="H20" s="151" t="s">
        <v>363</v>
      </c>
      <c r="I20" s="150" t="s">
        <v>261</v>
      </c>
      <c r="J20" s="152">
        <v>42833</v>
      </c>
      <c r="K20" s="152" t="s">
        <v>358</v>
      </c>
      <c r="L20" s="153" t="s">
        <v>74</v>
      </c>
      <c r="M20" s="154" t="s">
        <v>74</v>
      </c>
      <c r="N20" s="150"/>
      <c r="O20" s="155"/>
      <c r="Q20" s="155"/>
    </row>
    <row r="21" spans="1:17" s="115" customFormat="1" x14ac:dyDescent="0.2">
      <c r="A21" s="125">
        <v>1</v>
      </c>
      <c r="B21" s="125">
        <v>29</v>
      </c>
      <c r="C21" s="110" t="s">
        <v>269</v>
      </c>
      <c r="D21" s="157">
        <v>10</v>
      </c>
      <c r="E21" s="110" t="s">
        <v>264</v>
      </c>
      <c r="F21" s="111" t="s">
        <v>6</v>
      </c>
      <c r="G21" s="112">
        <v>2</v>
      </c>
      <c r="H21" s="112" t="s">
        <v>363</v>
      </c>
      <c r="I21" s="111" t="s">
        <v>261</v>
      </c>
      <c r="J21" s="113">
        <v>42833</v>
      </c>
      <c r="K21" s="113">
        <v>43186</v>
      </c>
      <c r="L21" s="116">
        <v>69</v>
      </c>
      <c r="M21" s="117">
        <f>L21*46</f>
        <v>3174</v>
      </c>
      <c r="N21" s="111"/>
    </row>
    <row r="22" spans="1:17" s="115" customFormat="1" x14ac:dyDescent="0.2">
      <c r="A22" s="125">
        <v>1</v>
      </c>
      <c r="B22" s="125">
        <v>32</v>
      </c>
      <c r="C22" s="110" t="s">
        <v>272</v>
      </c>
      <c r="D22" s="157">
        <v>10</v>
      </c>
      <c r="E22" s="110" t="s">
        <v>264</v>
      </c>
      <c r="F22" s="111" t="s">
        <v>343</v>
      </c>
      <c r="G22" s="112">
        <v>2</v>
      </c>
      <c r="H22" s="112" t="s">
        <v>363</v>
      </c>
      <c r="I22" s="111" t="s">
        <v>261</v>
      </c>
      <c r="J22" s="113">
        <v>42833</v>
      </c>
      <c r="K22" s="113">
        <v>43186</v>
      </c>
      <c r="L22" s="116" t="s">
        <v>340</v>
      </c>
      <c r="M22" s="117" t="s">
        <v>74</v>
      </c>
      <c r="N22" s="111"/>
    </row>
    <row r="23" spans="1:17" s="115" customFormat="1" x14ac:dyDescent="0.2">
      <c r="A23" s="125">
        <v>1</v>
      </c>
      <c r="B23" s="125">
        <v>33</v>
      </c>
      <c r="C23" s="110" t="s">
        <v>273</v>
      </c>
      <c r="D23" s="157">
        <v>10</v>
      </c>
      <c r="E23" s="110" t="s">
        <v>264</v>
      </c>
      <c r="F23" s="111" t="s">
        <v>27</v>
      </c>
      <c r="G23" s="112">
        <v>2</v>
      </c>
      <c r="H23" s="112" t="s">
        <v>363</v>
      </c>
      <c r="I23" s="111" t="s">
        <v>261</v>
      </c>
      <c r="J23" s="113">
        <v>42833</v>
      </c>
      <c r="K23" s="113">
        <v>43186</v>
      </c>
      <c r="L23" s="116">
        <v>47.6</v>
      </c>
      <c r="M23" s="117">
        <f>L23*46</f>
        <v>2189.6</v>
      </c>
      <c r="N23" s="111"/>
    </row>
    <row r="24" spans="1:17" s="115" customFormat="1" x14ac:dyDescent="0.2">
      <c r="A24" s="125">
        <v>2</v>
      </c>
      <c r="B24" s="125" t="s">
        <v>40</v>
      </c>
      <c r="C24" s="110" t="s">
        <v>271</v>
      </c>
      <c r="D24" s="157">
        <v>10</v>
      </c>
      <c r="E24" s="110" t="s">
        <v>264</v>
      </c>
      <c r="F24" s="111" t="s">
        <v>6</v>
      </c>
      <c r="G24" s="112">
        <v>3</v>
      </c>
      <c r="H24" s="112" t="s">
        <v>363</v>
      </c>
      <c r="I24" s="111" t="s">
        <v>261</v>
      </c>
      <c r="J24" s="113">
        <v>42833</v>
      </c>
      <c r="K24" s="113" t="s">
        <v>358</v>
      </c>
      <c r="L24" s="109" t="s">
        <v>74</v>
      </c>
      <c r="M24" s="117"/>
      <c r="N24" s="111"/>
    </row>
    <row r="25" spans="1:17" s="115" customFormat="1" x14ac:dyDescent="0.2">
      <c r="A25" s="125">
        <v>3</v>
      </c>
      <c r="B25" s="125">
        <v>28</v>
      </c>
      <c r="C25" s="110" t="s">
        <v>268</v>
      </c>
      <c r="D25" s="157">
        <v>10</v>
      </c>
      <c r="E25" s="110" t="s">
        <v>264</v>
      </c>
      <c r="F25" s="111" t="s">
        <v>344</v>
      </c>
      <c r="G25" s="112">
        <v>3</v>
      </c>
      <c r="H25" s="112" t="s">
        <v>363</v>
      </c>
      <c r="I25" s="111" t="s">
        <v>261</v>
      </c>
      <c r="J25" s="113">
        <v>42833</v>
      </c>
      <c r="K25" s="113">
        <v>43186</v>
      </c>
      <c r="L25" s="116">
        <v>83</v>
      </c>
      <c r="M25" s="117">
        <f>L25*46</f>
        <v>3818</v>
      </c>
      <c r="N25" s="111"/>
      <c r="O25" s="114"/>
      <c r="Q25" s="114"/>
    </row>
    <row r="26" spans="1:17" s="166" customFormat="1" x14ac:dyDescent="0.2">
      <c r="A26" s="158">
        <v>1</v>
      </c>
      <c r="B26" s="158">
        <v>34</v>
      </c>
      <c r="C26" s="159" t="s">
        <v>143</v>
      </c>
      <c r="D26" s="160">
        <v>6</v>
      </c>
      <c r="E26" s="159" t="s">
        <v>278</v>
      </c>
      <c r="F26" s="161" t="s">
        <v>40</v>
      </c>
      <c r="G26" s="162" t="s">
        <v>40</v>
      </c>
      <c r="H26" s="162" t="s">
        <v>352</v>
      </c>
      <c r="I26" s="161" t="s">
        <v>279</v>
      </c>
      <c r="J26" s="163">
        <v>42905</v>
      </c>
      <c r="K26" s="163">
        <v>43189</v>
      </c>
      <c r="L26" s="164">
        <v>61.2</v>
      </c>
      <c r="M26" s="165">
        <f>L26*(20-1)</f>
        <v>1162.8</v>
      </c>
      <c r="N26" s="161" t="s">
        <v>282</v>
      </c>
    </row>
    <row r="27" spans="1:17" s="166" customFormat="1" x14ac:dyDescent="0.2">
      <c r="A27" s="158">
        <v>1</v>
      </c>
      <c r="B27" s="158">
        <v>35</v>
      </c>
      <c r="C27" s="159" t="s">
        <v>135</v>
      </c>
      <c r="D27" s="160">
        <v>6</v>
      </c>
      <c r="E27" s="159" t="s">
        <v>278</v>
      </c>
      <c r="F27" s="161" t="s">
        <v>40</v>
      </c>
      <c r="G27" s="162" t="s">
        <v>40</v>
      </c>
      <c r="H27" s="162" t="s">
        <v>349</v>
      </c>
      <c r="I27" s="161" t="s">
        <v>279</v>
      </c>
      <c r="J27" s="163">
        <v>42878</v>
      </c>
      <c r="K27" s="163">
        <v>43189</v>
      </c>
      <c r="L27" s="164">
        <v>71</v>
      </c>
      <c r="M27" s="165">
        <f>L27*(20-1)</f>
        <v>1349</v>
      </c>
      <c r="N27" s="161" t="s">
        <v>282</v>
      </c>
    </row>
    <row r="28" spans="1:17" s="166" customFormat="1" x14ac:dyDescent="0.2">
      <c r="A28" s="158">
        <v>1</v>
      </c>
      <c r="B28" s="158">
        <v>37</v>
      </c>
      <c r="C28" s="159" t="s">
        <v>141</v>
      </c>
      <c r="D28" s="160">
        <v>6</v>
      </c>
      <c r="E28" s="159" t="s">
        <v>278</v>
      </c>
      <c r="F28" s="161" t="s">
        <v>40</v>
      </c>
      <c r="G28" s="162" t="s">
        <v>40</v>
      </c>
      <c r="H28" s="162" t="s">
        <v>349</v>
      </c>
      <c r="I28" s="161" t="s">
        <v>279</v>
      </c>
      <c r="J28" s="163">
        <v>42901</v>
      </c>
      <c r="K28" s="163">
        <v>43189</v>
      </c>
      <c r="L28" s="164">
        <v>122</v>
      </c>
      <c r="M28" s="165">
        <f>L28*(20-1)</f>
        <v>2318</v>
      </c>
      <c r="N28" s="161" t="s">
        <v>282</v>
      </c>
    </row>
    <row r="29" spans="1:17" s="172" customFormat="1" x14ac:dyDescent="0.2">
      <c r="A29" s="167">
        <v>1</v>
      </c>
      <c r="B29" s="167">
        <v>39</v>
      </c>
      <c r="C29" s="168" t="s">
        <v>150</v>
      </c>
      <c r="D29" s="160">
        <v>6</v>
      </c>
      <c r="E29" s="168" t="s">
        <v>278</v>
      </c>
      <c r="F29" s="168" t="s">
        <v>40</v>
      </c>
      <c r="G29" s="162" t="s">
        <v>40</v>
      </c>
      <c r="H29" s="162" t="s">
        <v>349</v>
      </c>
      <c r="I29" s="168" t="s">
        <v>279</v>
      </c>
      <c r="J29" s="169">
        <v>42892</v>
      </c>
      <c r="K29" s="169">
        <v>43189</v>
      </c>
      <c r="L29" s="170" t="s">
        <v>340</v>
      </c>
      <c r="M29" s="171" t="s">
        <v>74</v>
      </c>
      <c r="N29" s="168"/>
    </row>
    <row r="30" spans="1:17" s="180" customFormat="1" x14ac:dyDescent="0.2">
      <c r="A30" s="173">
        <v>1</v>
      </c>
      <c r="B30" s="173">
        <v>41</v>
      </c>
      <c r="C30" s="119" t="s">
        <v>281</v>
      </c>
      <c r="D30" s="174">
        <v>10</v>
      </c>
      <c r="E30" s="119" t="s">
        <v>280</v>
      </c>
      <c r="F30" s="175" t="s">
        <v>40</v>
      </c>
      <c r="G30" s="176" t="s">
        <v>40</v>
      </c>
      <c r="H30" s="176" t="s">
        <v>350</v>
      </c>
      <c r="I30" s="175" t="s">
        <v>279</v>
      </c>
      <c r="J30" s="177">
        <v>42876</v>
      </c>
      <c r="K30" s="177">
        <v>43189</v>
      </c>
      <c r="L30" s="178">
        <v>72.2</v>
      </c>
      <c r="M30" s="179">
        <f>L30*(20-1)</f>
        <v>1371.8</v>
      </c>
      <c r="N30" s="175" t="s">
        <v>283</v>
      </c>
    </row>
    <row r="31" spans="1:17" s="180" customFormat="1" x14ac:dyDescent="0.2">
      <c r="A31" s="173">
        <v>1</v>
      </c>
      <c r="B31" s="173">
        <v>44</v>
      </c>
      <c r="C31" s="119" t="s">
        <v>148</v>
      </c>
      <c r="D31" s="174">
        <v>10</v>
      </c>
      <c r="E31" s="119" t="s">
        <v>280</v>
      </c>
      <c r="F31" s="175" t="s">
        <v>40</v>
      </c>
      <c r="G31" s="176" t="s">
        <v>40</v>
      </c>
      <c r="H31" s="176" t="s">
        <v>351</v>
      </c>
      <c r="I31" s="175" t="s">
        <v>279</v>
      </c>
      <c r="J31" s="177">
        <v>42886</v>
      </c>
      <c r="K31" s="177">
        <v>43189</v>
      </c>
      <c r="L31" s="178" t="s">
        <v>340</v>
      </c>
      <c r="M31" s="179" t="s">
        <v>74</v>
      </c>
      <c r="N31" s="175"/>
    </row>
    <row r="32" spans="1:17" s="180" customFormat="1" x14ac:dyDescent="0.2">
      <c r="A32" s="173">
        <v>1</v>
      </c>
      <c r="B32" s="173">
        <v>45</v>
      </c>
      <c r="C32" s="119" t="s">
        <v>145</v>
      </c>
      <c r="D32" s="174">
        <v>10</v>
      </c>
      <c r="E32" s="119" t="s">
        <v>280</v>
      </c>
      <c r="F32" s="175" t="s">
        <v>40</v>
      </c>
      <c r="G32" s="176" t="s">
        <v>40</v>
      </c>
      <c r="H32" s="176" t="s">
        <v>351</v>
      </c>
      <c r="I32" s="175" t="s">
        <v>279</v>
      </c>
      <c r="J32" s="177">
        <v>42910</v>
      </c>
      <c r="K32" s="177">
        <v>43189</v>
      </c>
      <c r="L32" s="178" t="s">
        <v>340</v>
      </c>
      <c r="M32" s="179" t="s">
        <v>74</v>
      </c>
      <c r="N32" s="175"/>
    </row>
    <row r="33" spans="1:14" s="180" customFormat="1" x14ac:dyDescent="0.2">
      <c r="A33" s="173">
        <v>1</v>
      </c>
      <c r="B33" s="173">
        <v>47</v>
      </c>
      <c r="C33" s="119" t="s">
        <v>361</v>
      </c>
      <c r="D33" s="174">
        <v>10</v>
      </c>
      <c r="E33" s="119" t="s">
        <v>280</v>
      </c>
      <c r="F33" s="175" t="s">
        <v>40</v>
      </c>
      <c r="G33" s="176" t="s">
        <v>40</v>
      </c>
      <c r="H33" s="176" t="s">
        <v>350</v>
      </c>
      <c r="I33" s="175" t="s">
        <v>279</v>
      </c>
      <c r="J33" s="177">
        <v>42882</v>
      </c>
      <c r="K33" s="177">
        <v>43189</v>
      </c>
      <c r="L33" s="178">
        <v>194</v>
      </c>
      <c r="M33" s="179">
        <f>L33*(20-1)</f>
        <v>3686</v>
      </c>
      <c r="N33" s="175" t="s">
        <v>282</v>
      </c>
    </row>
  </sheetData>
  <sortState ref="A21:P25">
    <sortCondition ref="A21"/>
  </sortState>
  <pageMargins left="0.75" right="0.75" top="1" bottom="1" header="0.5" footer="0.5"/>
  <pageSetup scale="38" orientation="landscape" horizontalDpi="4294967292" verticalDpi="4294967292"/>
  <rowBreaks count="1" manualBreakCount="1">
    <brk id="25" max="16383" man="1"/>
  </rowBreaks>
  <colBreaks count="1" manualBreakCount="1">
    <brk id="13" max="1048575" man="1"/>
  </colBreaks>
  <legacyDrawing r:id="rId1"/>
  <extLst>
    <ext xmlns:mx="http://schemas.microsoft.com/office/mac/excel/2008/main" uri="{64002731-A6B0-56B0-2670-7721B7C09600}">
      <mx:PLV Mode="0" OnePage="0" WScale="8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DNA Samples</vt:lpstr>
      <vt:lpstr>RNA Samples</vt:lpstr>
      <vt:lpstr>QuBit Mix Calcs</vt:lpstr>
      <vt:lpstr>QubitData_2018-03-08_17-53-34.c</vt:lpstr>
      <vt:lpstr>QubitData_2018-03-10_01-06-26.c</vt:lpstr>
      <vt:lpstr>QubitData_2018-03-13_Larvae-DNA</vt:lpstr>
      <vt:lpstr>QubitData_2018-03-27_Gonad-RNA</vt:lpstr>
      <vt:lpstr>QubitData_2018-04-02_Larval-RNA</vt:lpstr>
      <vt:lpstr>Samples sent for QuantSeq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Spencer</dc:creator>
  <cp:lastModifiedBy>Laura H Spencer</cp:lastModifiedBy>
  <cp:lastPrinted>2018-04-04T16:45:00Z</cp:lastPrinted>
  <dcterms:created xsi:type="dcterms:W3CDTF">2018-02-16T02:30:00Z</dcterms:created>
  <dcterms:modified xsi:type="dcterms:W3CDTF">2019-02-26T22:22:26Z</dcterms:modified>
</cp:coreProperties>
</file>