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460" tabRatio="500"/>
  </bookViews>
  <sheets>
    <sheet name="Larval Tria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M9" i="1"/>
  <c r="M10" i="1"/>
  <c r="M11" i="1"/>
  <c r="M12" i="1"/>
  <c r="M21" i="1"/>
  <c r="M17" i="1"/>
  <c r="M16" i="1"/>
  <c r="M22" i="1"/>
  <c r="M25" i="1"/>
  <c r="M24" i="1"/>
  <c r="M23" i="1"/>
  <c r="M20" i="1"/>
  <c r="M19" i="1"/>
  <c r="M18" i="1"/>
  <c r="M15" i="1"/>
  <c r="M14" i="1"/>
  <c r="M13" i="1"/>
  <c r="H22" i="1"/>
  <c r="I22" i="1"/>
  <c r="H25" i="1"/>
  <c r="I25" i="1"/>
  <c r="K25" i="1"/>
  <c r="J25" i="1"/>
  <c r="H24" i="1"/>
  <c r="I24" i="1"/>
  <c r="K24" i="1"/>
  <c r="J24" i="1"/>
  <c r="H23" i="1"/>
  <c r="I23" i="1"/>
  <c r="K23" i="1"/>
  <c r="J23" i="1"/>
  <c r="I21" i="1"/>
  <c r="K21" i="1"/>
  <c r="J21" i="1"/>
  <c r="H20" i="1"/>
  <c r="I20" i="1"/>
  <c r="K20" i="1"/>
  <c r="J20" i="1"/>
  <c r="H19" i="1"/>
  <c r="I19" i="1"/>
  <c r="K19" i="1"/>
  <c r="J19" i="1"/>
  <c r="H18" i="1"/>
  <c r="I18" i="1"/>
  <c r="K18" i="1"/>
  <c r="J18" i="1"/>
  <c r="H17" i="1"/>
  <c r="I17" i="1"/>
  <c r="K17" i="1"/>
  <c r="J17" i="1"/>
  <c r="H16" i="1"/>
  <c r="I16" i="1"/>
  <c r="K16" i="1"/>
  <c r="J16" i="1"/>
  <c r="H15" i="1"/>
  <c r="I15" i="1"/>
  <c r="K15" i="1"/>
  <c r="J15" i="1"/>
  <c r="H14" i="1"/>
  <c r="I14" i="1"/>
  <c r="K14" i="1"/>
  <c r="J14" i="1"/>
  <c r="H13" i="1"/>
  <c r="I13" i="1"/>
  <c r="K13" i="1"/>
  <c r="J13" i="1"/>
  <c r="H12" i="1"/>
  <c r="I12" i="1"/>
  <c r="K12" i="1"/>
  <c r="J12" i="1"/>
  <c r="H11" i="1"/>
  <c r="I11" i="1"/>
  <c r="K11" i="1"/>
  <c r="J11" i="1"/>
  <c r="H10" i="1"/>
  <c r="I10" i="1"/>
  <c r="K10" i="1"/>
  <c r="J10" i="1"/>
  <c r="H9" i="1"/>
  <c r="I9" i="1"/>
  <c r="K9" i="1"/>
  <c r="J9" i="1"/>
  <c r="H7" i="1"/>
  <c r="I7" i="1"/>
  <c r="J7" i="1"/>
  <c r="K7" i="1"/>
  <c r="H6" i="1"/>
  <c r="I6" i="1"/>
  <c r="J6" i="1"/>
  <c r="K6" i="1"/>
  <c r="H5" i="1"/>
  <c r="I5" i="1"/>
  <c r="J5" i="1"/>
  <c r="K5" i="1"/>
  <c r="H4" i="1"/>
  <c r="I4" i="1"/>
  <c r="J4" i="1"/>
  <c r="K4" i="1"/>
</calcChain>
</file>

<file path=xl/comments1.xml><?xml version="1.0" encoding="utf-8"?>
<comments xmlns="http://schemas.openxmlformats.org/spreadsheetml/2006/main">
  <authors>
    <author>Laura Spencer</author>
  </authors>
  <commentList>
    <comment ref="K2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is how much algae you should add to 18L of FSW</t>
        </r>
      </text>
    </comment>
  </commentList>
</comments>
</file>

<file path=xl/sharedStrings.xml><?xml version="1.0" encoding="utf-8"?>
<sst xmlns="http://schemas.openxmlformats.org/spreadsheetml/2006/main" count="38" uniqueCount="34">
  <si>
    <t>Date</t>
  </si>
  <si>
    <t>Feeding Calculations</t>
  </si>
  <si>
    <t>Algae Strains</t>
  </si>
  <si>
    <t>Count 1</t>
  </si>
  <si>
    <t>Count 2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</si>
  <si>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</si>
  <si>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</si>
  <si>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</si>
  <si>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</si>
  <si>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</si>
  <si>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</si>
  <si>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</si>
  <si>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final concent.</t>
  </si>
  <si>
    <t>For 10.4 L</t>
  </si>
  <si>
    <t>450 mL Ciso, 450 mL CGW</t>
  </si>
  <si>
    <t>400 mL Tiso, 400 mL Chagra</t>
  </si>
  <si>
    <t>450 mL Tiso, 450 mL Chagra</t>
  </si>
  <si>
    <t>For 18 L</t>
  </si>
  <si>
    <t>450 mL Tiso, 450 mL CGW</t>
  </si>
  <si>
    <t>2L Tiso, 2L CGW</t>
  </si>
  <si>
    <t>3/4 609, 1/4 Chagra (900 ml total)</t>
  </si>
  <si>
    <t>Same algae cocktail as 6/22</t>
  </si>
  <si>
    <t>? Forgot to write down algae strain</t>
  </si>
  <si>
    <t>50mL Tiso &amp; 50 mL CM</t>
  </si>
  <si>
    <t>1.5 L Ciso &amp; 1.5 L CM</t>
  </si>
  <si>
    <t>1L 609 &amp; 1L Chagra</t>
  </si>
  <si>
    <t>1 L Chagra &amp; 1 L 609</t>
  </si>
  <si>
    <t>1 L CM &amp; 1 L Tiso</t>
  </si>
  <si>
    <t>500 mL CGW 500 mL 609</t>
  </si>
  <si>
    <t>500 mL tiso, 500 mL Chagra</t>
  </si>
  <si>
    <t>Total algae used if diff from column K</t>
  </si>
  <si>
    <t>n/a</t>
  </si>
  <si>
    <t xml:space="preserve">added 1L algae to  20L water, then counted algae concentration.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</si>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</sst>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14" fontId="2" fillId="0" borderId="0" xfId="0" applyNumberFormat="1" applyFont="1"/>
    <xf numFmtId="164" fontId="2" fillId="0" borderId="1" xfId="1" applyNumberFormat="1" applyFont="1" applyBorder="1" applyAlignment="1">
      <alignment wrapText="1"/>
    </xf>
    <xf numFmtId="164" fontId="3" fillId="0" borderId="2" xfId="1" applyNumberFormat="1" applyFont="1" applyBorder="1" applyAlignment="1">
      <alignment wrapText="1"/>
    </xf>
    <xf numFmtId="14" fontId="0" fillId="0" borderId="0" xfId="0" applyNumberFormat="1"/>
    <xf numFmtId="164" fontId="0" fillId="0" borderId="2" xfId="1" applyNumberFormat="1" applyFont="1" applyBorder="1" applyAlignment="1">
      <alignment wrapText="1"/>
    </xf>
    <xf numFmtId="164" fontId="0" fillId="0" borderId="2" xfId="1" applyNumberFormat="1" applyFont="1" applyBorder="1"/>
    <xf numFmtId="164" fontId="0" fillId="0" borderId="3" xfId="1" applyNumberFormat="1" applyFont="1" applyBorder="1" applyAlignment="1">
      <alignment wrapText="1"/>
    </xf>
    <xf numFmtId="0" fontId="0" fillId="2" borderId="0" xfId="0" applyFill="1"/>
    <xf numFmtId="164" fontId="0" fillId="2" borderId="2" xfId="1" applyNumberFormat="1" applyFont="1" applyFill="1" applyBorder="1" applyAlignment="1">
      <alignment wrapText="1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H22" sqref="H22"/>
    </sheetView>
  </sheetViews>
  <sheetFormatPr baseColWidth="10" defaultRowHeight="15" x14ac:dyDescent="0"/>
  <cols>
    <col min="2" max="2" width="26" customWidth="1"/>
    <col min="3" max="3" width="7.6640625" customWidth="1"/>
    <col min="4" max="7" width="7.6640625" bestFit="1" customWidth="1"/>
    <col min="8" max="8" width="13.5" bestFit="1" customWidth="1"/>
    <col min="9" max="9" width="13.1640625" bestFit="1" customWidth="1"/>
    <col min="10" max="10" width="15" style="2" customWidth="1"/>
    <col min="11" max="11" width="12.1640625" style="3" customWidth="1"/>
    <col min="12" max="12" width="16.6640625" style="2" bestFit="1" customWidth="1"/>
    <col min="13" max="13" width="15.1640625" style="4" bestFit="1" customWidth="1"/>
  </cols>
  <sheetData>
    <row r="1" spans="1:14" s="5" customFormat="1" ht="16" thickBot="1">
      <c r="A1" s="1" t="s">
        <v>1</v>
      </c>
      <c r="J1" s="6"/>
      <c r="K1" s="7"/>
      <c r="L1" s="6"/>
      <c r="M1" s="8"/>
    </row>
    <row r="2" spans="1:14" s="5" customFormat="1" ht="30" customHeight="1">
      <c r="A2" s="9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10" t="s">
        <v>11</v>
      </c>
      <c r="L2" s="6" t="s">
        <v>30</v>
      </c>
      <c r="M2" s="8" t="s">
        <v>12</v>
      </c>
      <c r="N2" s="5" t="s">
        <v>33</v>
      </c>
    </row>
    <row r="3" spans="1:14" s="5" customFormat="1">
      <c r="A3" s="9"/>
      <c r="J3" s="6"/>
      <c r="K3" s="11" t="s">
        <v>13</v>
      </c>
      <c r="L3" s="7"/>
      <c r="M3" s="8"/>
    </row>
    <row r="4" spans="1:14">
      <c r="A4" s="12">
        <v>42901</v>
      </c>
      <c r="B4" t="s">
        <v>14</v>
      </c>
      <c r="C4">
        <v>250</v>
      </c>
      <c r="D4">
        <v>245</v>
      </c>
      <c r="E4">
        <v>234</v>
      </c>
      <c r="F4">
        <v>247</v>
      </c>
      <c r="G4">
        <v>228</v>
      </c>
      <c r="H4" s="4">
        <f>AVERAGE(C4:G4)</f>
        <v>240.8</v>
      </c>
      <c r="I4" s="4">
        <f>(H4*9)/0.0009</f>
        <v>2408000.0000000005</v>
      </c>
      <c r="J4" s="3">
        <f>(100000*800)/I4</f>
        <v>33.222591362126238</v>
      </c>
      <c r="K4" s="13">
        <f>13*J4</f>
        <v>431.89368770764111</v>
      </c>
      <c r="L4" s="3"/>
    </row>
    <row r="5" spans="1:14">
      <c r="A5" s="12">
        <v>42902</v>
      </c>
      <c r="B5" t="s">
        <v>14</v>
      </c>
      <c r="C5">
        <v>232</v>
      </c>
      <c r="D5">
        <v>224</v>
      </c>
      <c r="E5">
        <v>243</v>
      </c>
      <c r="F5">
        <v>249</v>
      </c>
      <c r="G5">
        <v>240</v>
      </c>
      <c r="H5" s="4">
        <f>AVERAGE(C5:G5)</f>
        <v>237.6</v>
      </c>
      <c r="I5" s="4">
        <f>(H5*9)/0.0009</f>
        <v>2376000</v>
      </c>
      <c r="J5" s="3">
        <f>(100000*800)/I5</f>
        <v>33.670033670033668</v>
      </c>
      <c r="K5" s="13">
        <f>13*J5</f>
        <v>437.7104377104377</v>
      </c>
      <c r="L5" s="3"/>
    </row>
    <row r="6" spans="1:14">
      <c r="A6" s="12">
        <v>42903</v>
      </c>
      <c r="B6" t="s">
        <v>15</v>
      </c>
      <c r="C6">
        <v>145</v>
      </c>
      <c r="D6">
        <v>164</v>
      </c>
      <c r="E6">
        <v>161</v>
      </c>
      <c r="F6">
        <v>185</v>
      </c>
      <c r="G6">
        <v>171</v>
      </c>
      <c r="H6" s="4">
        <f>AVERAGE(C6:G6)</f>
        <v>165.2</v>
      </c>
      <c r="I6" s="4">
        <f>(H6*9)/0.0009</f>
        <v>1652000</v>
      </c>
      <c r="J6" s="3">
        <f>(100000*800)/I6</f>
        <v>48.426150121065376</v>
      </c>
      <c r="K6" s="13">
        <f>13*J6</f>
        <v>629.53995157384986</v>
      </c>
      <c r="L6" s="3"/>
    </row>
    <row r="7" spans="1:14">
      <c r="A7" s="12">
        <v>42904</v>
      </c>
      <c r="B7" t="s">
        <v>16</v>
      </c>
      <c r="C7">
        <v>128</v>
      </c>
      <c r="D7">
        <v>170</v>
      </c>
      <c r="E7">
        <v>172</v>
      </c>
      <c r="F7">
        <v>152</v>
      </c>
      <c r="G7">
        <v>135</v>
      </c>
      <c r="H7" s="4">
        <f t="shared" ref="H7:H16" si="0">AVERAGE(C7:G7)</f>
        <v>151.4</v>
      </c>
      <c r="I7" s="4">
        <f t="shared" ref="I7:I16" si="1">(H7*9)/0.0009</f>
        <v>1514000.0000000002</v>
      </c>
      <c r="J7" s="3">
        <f t="shared" ref="J7:J21" si="2">(100000*800)/I7</f>
        <v>52.840158520475555</v>
      </c>
      <c r="K7" s="13">
        <f t="shared" ref="K7" si="3">13*J7</f>
        <v>686.9220607661822</v>
      </c>
      <c r="L7" s="3"/>
    </row>
    <row r="8" spans="1:14">
      <c r="A8" s="12"/>
      <c r="H8" s="4"/>
      <c r="I8" s="4"/>
      <c r="J8" s="3"/>
      <c r="K8" s="11" t="s">
        <v>17</v>
      </c>
      <c r="L8" s="3"/>
    </row>
    <row r="9" spans="1:14">
      <c r="A9" s="12">
        <v>42905</v>
      </c>
      <c r="B9" t="s">
        <v>18</v>
      </c>
      <c r="C9">
        <v>194</v>
      </c>
      <c r="D9">
        <v>206</v>
      </c>
      <c r="E9">
        <v>197</v>
      </c>
      <c r="F9">
        <v>219</v>
      </c>
      <c r="G9">
        <v>212</v>
      </c>
      <c r="H9" s="4">
        <f t="shared" si="0"/>
        <v>205.6</v>
      </c>
      <c r="I9" s="4">
        <f t="shared" si="1"/>
        <v>2056000</v>
      </c>
      <c r="J9" s="3">
        <f t="shared" si="2"/>
        <v>38.910505836575872</v>
      </c>
      <c r="K9" s="14">
        <f>((100000*1000)/I9)*18</f>
        <v>875.48638132295719</v>
      </c>
      <c r="L9" s="3"/>
      <c r="M9" s="4">
        <f>(K9*I9)/(18000+K9)</f>
        <v>95361.781076066793</v>
      </c>
    </row>
    <row r="10" spans="1:14">
      <c r="A10" s="12">
        <v>42906</v>
      </c>
      <c r="B10" t="s">
        <v>19</v>
      </c>
      <c r="C10">
        <v>196</v>
      </c>
      <c r="D10">
        <v>236</v>
      </c>
      <c r="E10">
        <v>223</v>
      </c>
      <c r="F10">
        <v>208</v>
      </c>
      <c r="G10">
        <v>218</v>
      </c>
      <c r="H10" s="4">
        <f t="shared" si="0"/>
        <v>216.2</v>
      </c>
      <c r="I10" s="4">
        <f t="shared" si="1"/>
        <v>2162000</v>
      </c>
      <c r="J10" s="3">
        <f t="shared" si="2"/>
        <v>37.002775208140612</v>
      </c>
      <c r="K10" s="14">
        <f t="shared" ref="K10:K21" si="4">((100000*1000)/I10)*18</f>
        <v>832.56244218316374</v>
      </c>
      <c r="L10" s="3"/>
      <c r="M10" s="4">
        <f>(K10*I10)/(18000+K10)</f>
        <v>95579.133510167987</v>
      </c>
    </row>
    <row r="11" spans="1:14">
      <c r="A11" s="12">
        <v>42908</v>
      </c>
      <c r="B11" t="s">
        <v>20</v>
      </c>
      <c r="C11">
        <v>321</v>
      </c>
      <c r="D11">
        <v>342</v>
      </c>
      <c r="E11">
        <v>333</v>
      </c>
      <c r="F11">
        <v>368</v>
      </c>
      <c r="G11">
        <v>388</v>
      </c>
      <c r="H11" s="4">
        <f t="shared" si="0"/>
        <v>350.4</v>
      </c>
      <c r="I11" s="4">
        <f t="shared" si="1"/>
        <v>3504000</v>
      </c>
      <c r="J11" s="3">
        <f t="shared" si="2"/>
        <v>22.831050228310502</v>
      </c>
      <c r="K11" s="14">
        <f t="shared" si="4"/>
        <v>513.69863013698625</v>
      </c>
      <c r="L11" s="3"/>
      <c r="M11" s="4">
        <f>(K11*I11)/(18000+K11)</f>
        <v>97225.305216426175</v>
      </c>
    </row>
    <row r="12" spans="1:14">
      <c r="A12" s="12">
        <v>42909</v>
      </c>
      <c r="B12" t="s">
        <v>20</v>
      </c>
      <c r="C12">
        <v>321</v>
      </c>
      <c r="D12">
        <v>342</v>
      </c>
      <c r="E12">
        <v>333</v>
      </c>
      <c r="F12">
        <v>368</v>
      </c>
      <c r="G12">
        <v>388</v>
      </c>
      <c r="H12" s="4">
        <f t="shared" si="0"/>
        <v>350.4</v>
      </c>
      <c r="I12" s="4">
        <f t="shared" si="1"/>
        <v>3504000</v>
      </c>
      <c r="J12" s="3">
        <f t="shared" si="2"/>
        <v>22.831050228310502</v>
      </c>
      <c r="K12" s="14">
        <f t="shared" si="4"/>
        <v>513.69863013698625</v>
      </c>
      <c r="L12" s="3"/>
      <c r="M12" s="4">
        <f>(K12*I12)/(18000+K12)</f>
        <v>97225.305216426175</v>
      </c>
      <c r="N12" t="s">
        <v>21</v>
      </c>
    </row>
    <row r="13" spans="1:14">
      <c r="A13" s="12">
        <v>42910</v>
      </c>
      <c r="B13" t="s">
        <v>22</v>
      </c>
      <c r="C13">
        <v>237</v>
      </c>
      <c r="D13">
        <v>138</v>
      </c>
      <c r="E13">
        <v>201</v>
      </c>
      <c r="F13">
        <v>192</v>
      </c>
      <c r="G13">
        <v>140</v>
      </c>
      <c r="H13" s="4">
        <f t="shared" si="0"/>
        <v>181.6</v>
      </c>
      <c r="I13" s="4">
        <f t="shared" si="1"/>
        <v>1816000</v>
      </c>
      <c r="J13" s="3">
        <f t="shared" si="2"/>
        <v>44.052863436123346</v>
      </c>
      <c r="K13" s="14">
        <f t="shared" si="4"/>
        <v>991.18942731277525</v>
      </c>
      <c r="L13" s="3"/>
      <c r="M13" s="4">
        <f>(K13*I13)/(18000+K13)</f>
        <v>94780.793319415432</v>
      </c>
    </row>
    <row r="14" spans="1:14">
      <c r="A14" s="12">
        <v>42912</v>
      </c>
      <c r="B14" t="s">
        <v>23</v>
      </c>
      <c r="C14">
        <v>318</v>
      </c>
      <c r="D14">
        <v>348</v>
      </c>
      <c r="E14">
        <v>352</v>
      </c>
      <c r="F14">
        <v>369</v>
      </c>
      <c r="G14">
        <v>358</v>
      </c>
      <c r="H14" s="4">
        <f t="shared" si="0"/>
        <v>349</v>
      </c>
      <c r="I14" s="4">
        <f t="shared" si="1"/>
        <v>3490000</v>
      </c>
      <c r="J14" s="3">
        <f t="shared" si="2"/>
        <v>22.922636103151863</v>
      </c>
      <c r="K14" s="14">
        <f t="shared" si="4"/>
        <v>515.75931232091693</v>
      </c>
      <c r="L14" s="3"/>
      <c r="M14" s="4">
        <f t="shared" ref="M14:M25" si="5">(K14*I14)/(18000+K14)</f>
        <v>97214.484679665751</v>
      </c>
    </row>
    <row r="15" spans="1:14">
      <c r="A15" s="12">
        <v>42914</v>
      </c>
      <c r="B15" t="s">
        <v>24</v>
      </c>
      <c r="C15">
        <v>345</v>
      </c>
      <c r="D15">
        <v>303</v>
      </c>
      <c r="E15">
        <v>249</v>
      </c>
      <c r="F15">
        <v>317</v>
      </c>
      <c r="G15">
        <v>284</v>
      </c>
      <c r="H15" s="4">
        <f t="shared" si="0"/>
        <v>299.60000000000002</v>
      </c>
      <c r="I15" s="4">
        <f t="shared" si="1"/>
        <v>2996000</v>
      </c>
      <c r="J15" s="3">
        <f t="shared" si="2"/>
        <v>26.702269692923899</v>
      </c>
      <c r="K15" s="14">
        <f t="shared" si="4"/>
        <v>600.80106809078768</v>
      </c>
      <c r="L15" s="3"/>
      <c r="M15" s="4">
        <f t="shared" si="5"/>
        <v>96770.025839793292</v>
      </c>
    </row>
    <row r="16" spans="1:14">
      <c r="A16" s="12">
        <v>42915</v>
      </c>
      <c r="B16" t="s">
        <v>25</v>
      </c>
      <c r="C16">
        <v>105</v>
      </c>
      <c r="D16">
        <v>92</v>
      </c>
      <c r="E16">
        <v>107</v>
      </c>
      <c r="F16">
        <v>103</v>
      </c>
      <c r="G16">
        <v>114</v>
      </c>
      <c r="H16" s="4">
        <f t="shared" si="0"/>
        <v>104.2</v>
      </c>
      <c r="I16" s="4">
        <f t="shared" si="1"/>
        <v>1042000.0000000001</v>
      </c>
      <c r="J16" s="3">
        <f t="shared" si="2"/>
        <v>76.775431861804208</v>
      </c>
      <c r="K16" s="14">
        <f t="shared" si="4"/>
        <v>1727.4472168905947</v>
      </c>
      <c r="L16" s="3">
        <v>1900</v>
      </c>
      <c r="M16" s="4">
        <f>(L16*I16)/(18000+K16)</f>
        <v>100357.63767269897</v>
      </c>
    </row>
    <row r="17" spans="1:14">
      <c r="A17" s="12">
        <v>42917</v>
      </c>
      <c r="B17" t="s">
        <v>26</v>
      </c>
      <c r="C17">
        <v>87</v>
      </c>
      <c r="D17">
        <v>127</v>
      </c>
      <c r="E17">
        <v>94</v>
      </c>
      <c r="F17">
        <v>52</v>
      </c>
      <c r="G17">
        <v>138</v>
      </c>
      <c r="H17" s="4">
        <f>AVERAGE(C17:G17, N17:O17)</f>
        <v>99.6</v>
      </c>
      <c r="I17" s="4">
        <f>(H17*9)/0.0009</f>
        <v>996000</v>
      </c>
      <c r="J17" s="3">
        <f t="shared" si="2"/>
        <v>80.321285140562253</v>
      </c>
      <c r="K17" s="13">
        <f t="shared" si="4"/>
        <v>1807.2289156626505</v>
      </c>
      <c r="L17" s="3">
        <v>1900</v>
      </c>
      <c r="M17" s="4">
        <f>(L17*I17)/(18000+K17)</f>
        <v>95540.875912408766</v>
      </c>
    </row>
    <row r="18" spans="1:14">
      <c r="A18" s="12">
        <v>42919</v>
      </c>
      <c r="B18" t="s">
        <v>27</v>
      </c>
      <c r="C18">
        <v>348</v>
      </c>
      <c r="D18">
        <v>352</v>
      </c>
      <c r="E18">
        <v>367</v>
      </c>
      <c r="F18">
        <v>349</v>
      </c>
      <c r="G18">
        <v>337</v>
      </c>
      <c r="H18" s="4">
        <f>AVERAGE(C18:G18)</f>
        <v>350.6</v>
      </c>
      <c r="I18" s="4">
        <f>(H18*9)/0.0009</f>
        <v>3506000</v>
      </c>
      <c r="J18" s="3">
        <f t="shared" si="2"/>
        <v>22.818026240730177</v>
      </c>
      <c r="K18" s="13">
        <f t="shared" si="4"/>
        <v>513.40559041642894</v>
      </c>
      <c r="L18" s="3"/>
      <c r="M18" s="4">
        <f t="shared" si="5"/>
        <v>97226.844148641132</v>
      </c>
    </row>
    <row r="19" spans="1:14">
      <c r="A19" s="12">
        <v>42921</v>
      </c>
      <c r="B19" t="s">
        <v>28</v>
      </c>
      <c r="C19">
        <v>248</v>
      </c>
      <c r="D19">
        <v>288</v>
      </c>
      <c r="E19">
        <v>266</v>
      </c>
      <c r="F19">
        <v>248</v>
      </c>
      <c r="G19">
        <v>233</v>
      </c>
      <c r="H19" s="4">
        <f>AVERAGE(C19:G19)</f>
        <v>256.60000000000002</v>
      </c>
      <c r="I19" s="4">
        <f>(H19*9)/0.0009</f>
        <v>2566000</v>
      </c>
      <c r="J19" s="3">
        <f t="shared" si="2"/>
        <v>31.176929072486359</v>
      </c>
      <c r="K19" s="13">
        <f t="shared" si="4"/>
        <v>701.48090413094314</v>
      </c>
      <c r="L19" s="3"/>
      <c r="M19" s="4">
        <f t="shared" si="5"/>
        <v>96249.062265566405</v>
      </c>
    </row>
    <row r="20" spans="1:14">
      <c r="A20" s="12">
        <v>42922</v>
      </c>
      <c r="B20" t="s">
        <v>28</v>
      </c>
      <c r="C20">
        <v>230</v>
      </c>
      <c r="D20">
        <v>144</v>
      </c>
      <c r="E20">
        <v>168</v>
      </c>
      <c r="F20">
        <v>171</v>
      </c>
      <c r="G20">
        <v>79</v>
      </c>
      <c r="H20" s="4">
        <f>AVERAGE(C20:G20)</f>
        <v>158.4</v>
      </c>
      <c r="I20" s="4">
        <f>(H20*9)/0.0009</f>
        <v>1584000.0000000002</v>
      </c>
      <c r="J20" s="3">
        <f t="shared" si="2"/>
        <v>50.505050505050498</v>
      </c>
      <c r="K20" s="13">
        <f t="shared" si="4"/>
        <v>1136.3636363636363</v>
      </c>
      <c r="L20" s="3"/>
      <c r="M20" s="4">
        <f t="shared" si="5"/>
        <v>94061.757719714966</v>
      </c>
    </row>
    <row r="21" spans="1:14">
      <c r="A21" s="12">
        <v>42924</v>
      </c>
      <c r="B21" t="s">
        <v>29</v>
      </c>
      <c r="C21">
        <v>185</v>
      </c>
      <c r="D21">
        <v>167</v>
      </c>
      <c r="E21">
        <v>225</v>
      </c>
      <c r="H21" s="4">
        <f>AVERAGE(C21:G21)</f>
        <v>192.33333333333334</v>
      </c>
      <c r="I21" s="4">
        <f>(H21*9)/0.0009</f>
        <v>1923333.3333333335</v>
      </c>
      <c r="J21" s="3">
        <f t="shared" si="2"/>
        <v>41.594454072790292</v>
      </c>
      <c r="K21" s="13">
        <f t="shared" si="4"/>
        <v>935.87521663778148</v>
      </c>
      <c r="L21" s="3">
        <v>1000</v>
      </c>
      <c r="M21" s="4">
        <f>(L21*I21)/(18000+K21)</f>
        <v>101570.87070596132</v>
      </c>
    </row>
    <row r="22" spans="1:14">
      <c r="A22" s="12">
        <v>42926</v>
      </c>
      <c r="C22">
        <v>139</v>
      </c>
      <c r="D22">
        <v>166</v>
      </c>
      <c r="H22" s="4">
        <f>AVERAGE(C22:G22)</f>
        <v>152.5</v>
      </c>
      <c r="I22" s="4">
        <f>(H22)/0.0009</f>
        <v>169444.44444444444</v>
      </c>
      <c r="J22" s="3" t="s">
        <v>31</v>
      </c>
      <c r="K22" s="13" t="s">
        <v>31</v>
      </c>
      <c r="L22" s="3">
        <v>1000</v>
      </c>
      <c r="M22" s="4">
        <f>I22</f>
        <v>169444.44444444444</v>
      </c>
      <c r="N22" t="s">
        <v>32</v>
      </c>
    </row>
    <row r="23" spans="1:14">
      <c r="A23" s="12">
        <v>42928</v>
      </c>
      <c r="H23" s="4" t="e">
        <f>AVERAGE(C23:G23)</f>
        <v>#DIV/0!</v>
      </c>
      <c r="I23" s="4" t="e">
        <f>(H23*9)/0.0009</f>
        <v>#DIV/0!</v>
      </c>
      <c r="J23" s="3" t="e">
        <f t="shared" ref="J23:J25" si="6">(100000*800)/I23</f>
        <v>#DIV/0!</v>
      </c>
      <c r="K23" s="13" t="e">
        <f t="shared" ref="K23:K25" si="7">((100000*1000)/I23)*18</f>
        <v>#DIV/0!</v>
      </c>
      <c r="L23" s="3"/>
      <c r="M23" s="4" t="e">
        <f t="shared" si="5"/>
        <v>#DIV/0!</v>
      </c>
    </row>
    <row r="24" spans="1:14">
      <c r="A24" s="12">
        <v>42929</v>
      </c>
      <c r="B24" s="16"/>
      <c r="C24" s="16"/>
      <c r="D24" s="16"/>
      <c r="E24" s="16"/>
      <c r="H24" s="4" t="e">
        <f>AVERAGE(C24:G24)</f>
        <v>#DIV/0!</v>
      </c>
      <c r="I24" s="4" t="e">
        <f>(H24*9)/0.0009</f>
        <v>#DIV/0!</v>
      </c>
      <c r="J24" s="3" t="e">
        <f t="shared" si="6"/>
        <v>#DIV/0!</v>
      </c>
      <c r="K24" s="17" t="e">
        <f t="shared" si="7"/>
        <v>#DIV/0!</v>
      </c>
      <c r="L24" s="3"/>
      <c r="M24" s="4" t="e">
        <f t="shared" si="5"/>
        <v>#DIV/0!</v>
      </c>
    </row>
    <row r="25" spans="1:14">
      <c r="A25" s="12">
        <v>42931</v>
      </c>
      <c r="H25" s="4" t="e">
        <f>AVERAGE(C25:G25)</f>
        <v>#DIV/0!</v>
      </c>
      <c r="I25" s="4" t="e">
        <f>(H25*9)/0.0009</f>
        <v>#DIV/0!</v>
      </c>
      <c r="J25" s="3" t="e">
        <f t="shared" si="6"/>
        <v>#DIV/0!</v>
      </c>
      <c r="K25" s="13" t="e">
        <f t="shared" si="7"/>
        <v>#DIV/0!</v>
      </c>
      <c r="L25" s="3"/>
      <c r="M25" s="4" t="e">
        <f t="shared" si="5"/>
        <v>#DIV/0!</v>
      </c>
    </row>
    <row r="26" spans="1:14">
      <c r="A26" s="12"/>
      <c r="K26" s="13"/>
      <c r="L26" s="3"/>
    </row>
    <row r="27" spans="1:14">
      <c r="A27" s="12"/>
      <c r="K27" s="13"/>
      <c r="L27" s="3"/>
    </row>
    <row r="28" spans="1:14">
      <c r="A28" s="12"/>
      <c r="K28" s="13"/>
      <c r="L28" s="3"/>
    </row>
    <row r="29" spans="1:14">
      <c r="K29" s="13"/>
      <c r="L29" s="3"/>
    </row>
    <row r="30" spans="1:14">
      <c r="K30" s="13"/>
      <c r="L30" s="3"/>
    </row>
    <row r="31" spans="1:14">
      <c r="K31" s="13"/>
      <c r="L31" s="3"/>
    </row>
    <row r="32" spans="1:14">
      <c r="K32" s="13"/>
    </row>
    <row r="33" spans="11:11">
      <c r="K33" s="13"/>
    </row>
    <row r="34" spans="11:11">
      <c r="K34" s="13"/>
    </row>
    <row r="35" spans="11:11" ht="16" thickBot="1">
      <c r="K35" s="1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Larval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2017-07-12T17:48:24Z</dcterms:created>
  <dcterms:modified xsi:type="dcterms:W3CDTF">2017-07-12T17:57:44Z</dcterms:modified>
</cp:coreProperties>
</file>