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60" yWindow="0" windowWidth="22000" windowHeight="15320" tabRatio="1000" firstSheet="3" activeTab="9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Recruitment" sheetId="12" r:id="rId10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1" i="12" l="1"/>
  <c r="L138" i="12"/>
  <c r="L144" i="12"/>
  <c r="L135" i="12"/>
  <c r="O144" i="12"/>
  <c r="O141" i="12"/>
  <c r="O138" i="12"/>
  <c r="O135" i="12"/>
  <c r="O132" i="12"/>
  <c r="O129" i="12"/>
  <c r="O126" i="12"/>
  <c r="O123" i="12"/>
  <c r="O120" i="12"/>
  <c r="O117" i="12"/>
  <c r="O114" i="12"/>
  <c r="O111" i="12"/>
  <c r="O108" i="12"/>
  <c r="O105" i="12"/>
  <c r="O102" i="12"/>
  <c r="O99" i="12"/>
  <c r="O96" i="12"/>
  <c r="O93" i="12"/>
  <c r="O90" i="12"/>
  <c r="O87" i="12"/>
  <c r="O84" i="12"/>
  <c r="O81" i="12"/>
  <c r="O78" i="12"/>
  <c r="O75" i="12"/>
  <c r="O72" i="12"/>
  <c r="O69" i="12"/>
  <c r="O66" i="12"/>
  <c r="O63" i="12"/>
  <c r="O60" i="12"/>
  <c r="O57" i="12"/>
  <c r="O54" i="12"/>
  <c r="O51" i="12"/>
  <c r="O48" i="12"/>
  <c r="O45" i="12"/>
  <c r="O42" i="12"/>
  <c r="O39" i="12"/>
  <c r="O36" i="12"/>
  <c r="O33" i="12"/>
  <c r="O30" i="12"/>
  <c r="O27" i="12"/>
  <c r="O24" i="12"/>
  <c r="O21" i="12"/>
  <c r="O18" i="12"/>
  <c r="O15" i="12"/>
  <c r="O12" i="12"/>
  <c r="O9" i="12"/>
  <c r="O6" i="12"/>
  <c r="O3" i="12"/>
  <c r="P144" i="12"/>
  <c r="P141" i="12"/>
  <c r="P138" i="12"/>
  <c r="P135" i="12"/>
  <c r="R56" i="4"/>
  <c r="P56" i="4"/>
  <c r="M56" i="4"/>
  <c r="L56" i="4"/>
  <c r="P18" i="12"/>
  <c r="P27" i="12"/>
  <c r="P54" i="12"/>
  <c r="P60" i="12"/>
  <c r="P84" i="12"/>
  <c r="P117" i="12"/>
  <c r="S10" i="12"/>
  <c r="P9" i="12"/>
  <c r="P36" i="12"/>
  <c r="P48" i="12"/>
  <c r="P63" i="12"/>
  <c r="P96" i="12"/>
  <c r="P123" i="12"/>
  <c r="S9" i="12"/>
  <c r="P30" i="12"/>
  <c r="P51" i="12"/>
  <c r="P93" i="12"/>
  <c r="P132" i="12"/>
  <c r="S8" i="12"/>
  <c r="P33" i="12"/>
  <c r="P57" i="12"/>
  <c r="P75" i="12"/>
  <c r="P87" i="12"/>
  <c r="P99" i="12"/>
  <c r="P129" i="12"/>
  <c r="S7" i="12"/>
  <c r="P12" i="12"/>
  <c r="P42" i="12"/>
  <c r="P45" i="12"/>
  <c r="P90" i="12"/>
  <c r="P108" i="12"/>
  <c r="S6" i="12"/>
  <c r="P3" i="12"/>
  <c r="P21" i="12"/>
  <c r="P72" i="12"/>
  <c r="P81" i="12"/>
  <c r="P102" i="12"/>
  <c r="P111" i="12"/>
  <c r="S5" i="12"/>
  <c r="P6" i="12"/>
  <c r="P39" i="12"/>
  <c r="P78" i="12"/>
  <c r="P105" i="12"/>
  <c r="P120" i="12"/>
  <c r="S4" i="12"/>
  <c r="P114" i="12"/>
  <c r="P15" i="12"/>
  <c r="P24" i="12"/>
  <c r="P66" i="12"/>
  <c r="P69" i="12"/>
  <c r="P126" i="12"/>
  <c r="S3" i="12"/>
  <c r="R3" i="12"/>
  <c r="R4" i="12"/>
  <c r="R5" i="12"/>
  <c r="R6" i="12"/>
  <c r="R7" i="12"/>
  <c r="R8" i="12"/>
  <c r="R9" i="12"/>
  <c r="R10" i="12"/>
  <c r="L132" i="12"/>
  <c r="L129" i="12"/>
  <c r="L126" i="12"/>
  <c r="L123" i="12"/>
  <c r="L120" i="12"/>
  <c r="L117" i="12"/>
  <c r="L111" i="12"/>
  <c r="L108" i="12"/>
  <c r="L105" i="12"/>
  <c r="L102" i="12"/>
  <c r="L99" i="12"/>
  <c r="L96" i="12"/>
  <c r="L93" i="12"/>
  <c r="L90" i="12"/>
  <c r="L87" i="12"/>
  <c r="L84" i="12"/>
  <c r="L81" i="12"/>
  <c r="L78" i="12"/>
  <c r="L75" i="12"/>
  <c r="L72" i="12"/>
  <c r="L69" i="12"/>
  <c r="L66" i="12"/>
  <c r="L63" i="12"/>
  <c r="L60" i="12"/>
  <c r="L57" i="12"/>
  <c r="L54" i="12"/>
  <c r="L51" i="12"/>
  <c r="L48" i="12"/>
  <c r="L45" i="12"/>
  <c r="L42" i="12"/>
  <c r="L39" i="12"/>
  <c r="L36" i="12"/>
  <c r="L33" i="12"/>
  <c r="L30" i="12"/>
  <c r="L27" i="12"/>
  <c r="L24" i="12"/>
  <c r="L21" i="12"/>
  <c r="L18" i="12"/>
  <c r="L15" i="12"/>
  <c r="L12" i="12"/>
  <c r="L9" i="12"/>
  <c r="L6" i="12"/>
  <c r="L3" i="12"/>
  <c r="T5" i="12"/>
  <c r="T4" i="12"/>
  <c r="T6" i="12"/>
  <c r="T7" i="12"/>
  <c r="T8" i="12"/>
  <c r="T9" i="12"/>
  <c r="T10" i="12"/>
  <c r="T3" i="12"/>
  <c r="I107" i="12"/>
  <c r="J107" i="12"/>
  <c r="I106" i="12"/>
  <c r="J106" i="12"/>
  <c r="I105" i="12"/>
  <c r="J105" i="12"/>
  <c r="I104" i="12"/>
  <c r="J104" i="12"/>
  <c r="I103" i="12"/>
  <c r="J103" i="12"/>
  <c r="I102" i="12"/>
  <c r="J102" i="12"/>
  <c r="J15" i="12"/>
  <c r="J16" i="12"/>
  <c r="J17" i="12"/>
  <c r="J24" i="12"/>
  <c r="J3" i="12"/>
  <c r="J4" i="12"/>
  <c r="J5" i="12"/>
  <c r="J6" i="12"/>
  <c r="J7" i="12"/>
  <c r="J8" i="12"/>
  <c r="J9" i="12"/>
  <c r="J10" i="12"/>
  <c r="J11" i="12"/>
  <c r="J12" i="12"/>
  <c r="J13" i="12"/>
  <c r="J14" i="12"/>
  <c r="J18" i="12"/>
  <c r="J19" i="12"/>
  <c r="J20" i="12"/>
  <c r="J21" i="12"/>
  <c r="J22" i="12"/>
  <c r="J23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R54" i="4"/>
  <c r="P54" i="4"/>
  <c r="L54" i="4"/>
  <c r="M54" i="4"/>
  <c r="W3" i="12"/>
  <c r="R53" i="4"/>
  <c r="P53" i="4"/>
  <c r="P52" i="4"/>
  <c r="L53" i="4"/>
  <c r="M53" i="4"/>
  <c r="W9" i="12"/>
  <c r="W7" i="12"/>
  <c r="W5" i="12"/>
  <c r="I97" i="12"/>
  <c r="I144" i="12"/>
  <c r="I138" i="12"/>
  <c r="I137" i="12"/>
  <c r="I139" i="12"/>
  <c r="I140" i="12"/>
  <c r="I141" i="12"/>
  <c r="I142" i="12"/>
  <c r="I143" i="12"/>
  <c r="I145" i="12"/>
  <c r="I146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1" i="12"/>
  <c r="I100" i="12"/>
  <c r="I99" i="12"/>
  <c r="I98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R52" i="4"/>
  <c r="L52" i="4"/>
  <c r="M52" i="4"/>
  <c r="R51" i="4"/>
  <c r="L51" i="4"/>
  <c r="M51" i="4"/>
  <c r="P51" i="4"/>
  <c r="L50" i="4"/>
  <c r="M50" i="4"/>
  <c r="R50" i="4"/>
  <c r="P50" i="4"/>
  <c r="R49" i="4"/>
  <c r="L49" i="4"/>
  <c r="M49" i="4"/>
  <c r="P49" i="4"/>
  <c r="P48" i="4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3" i="12"/>
  <c r="P47" i="4"/>
  <c r="P46" i="4"/>
  <c r="L22" i="9"/>
  <c r="K22" i="9"/>
  <c r="P44" i="4"/>
  <c r="P43" i="4"/>
  <c r="I20" i="8"/>
  <c r="J20" i="8"/>
  <c r="H20" i="8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R37" i="4"/>
  <c r="S37" i="4"/>
  <c r="M37" i="4"/>
  <c r="P36" i="4"/>
  <c r="L36" i="4"/>
  <c r="P35" i="4"/>
  <c r="N18" i="6"/>
  <c r="L18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M17" i="6"/>
  <c r="Q17" i="6"/>
  <c r="R17" i="6"/>
  <c r="S17" i="6"/>
  <c r="Q31" i="11"/>
  <c r="M16" i="6"/>
  <c r="Q16" i="6"/>
  <c r="R16" i="6"/>
  <c r="S16" i="6"/>
  <c r="P31" i="11"/>
  <c r="M15" i="6"/>
  <c r="Q15" i="6"/>
  <c r="R15" i="6"/>
  <c r="S15" i="6"/>
  <c r="O31" i="11"/>
  <c r="R14" i="6"/>
  <c r="S14" i="6"/>
  <c r="N31" i="11"/>
  <c r="M13" i="6"/>
  <c r="Q13" i="6"/>
  <c r="R13" i="6"/>
  <c r="S13" i="6"/>
  <c r="M31" i="11"/>
  <c r="M12" i="6"/>
  <c r="Q12" i="6"/>
  <c r="R12" i="6"/>
  <c r="S12" i="6"/>
  <c r="L31" i="11"/>
  <c r="M11" i="6"/>
  <c r="Q11" i="6"/>
  <c r="R11" i="6"/>
  <c r="S11" i="6"/>
  <c r="K31" i="11"/>
  <c r="S10" i="6"/>
  <c r="J31" i="11"/>
  <c r="S9" i="6"/>
  <c r="I31" i="11"/>
  <c r="Q8" i="6"/>
  <c r="R8" i="6"/>
  <c r="S8" i="6"/>
  <c r="H31" i="11"/>
  <c r="S7" i="6"/>
  <c r="G31" i="11"/>
  <c r="M6" i="6"/>
  <c r="Q6" i="6"/>
  <c r="R6" i="6"/>
  <c r="S6" i="6"/>
  <c r="F31" i="11"/>
  <c r="S5" i="6"/>
  <c r="E31" i="11"/>
  <c r="M4" i="6"/>
  <c r="Q4" i="6"/>
  <c r="R4" i="6"/>
  <c r="S4" i="6"/>
  <c r="D31" i="11"/>
  <c r="M3" i="6"/>
  <c r="Q3" i="6"/>
  <c r="R3" i="6"/>
  <c r="S3" i="6"/>
  <c r="C31" i="11"/>
  <c r="Q2" i="6"/>
  <c r="R2" i="6"/>
  <c r="S2" i="6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Q10" i="6"/>
  <c r="R10" i="6"/>
  <c r="J27" i="11"/>
  <c r="M9" i="6"/>
  <c r="Q9" i="6"/>
  <c r="R9" i="6"/>
  <c r="I27" i="11"/>
  <c r="H27" i="11"/>
  <c r="M7" i="6"/>
  <c r="Q7" i="6"/>
  <c r="R7" i="6"/>
  <c r="G27" i="11"/>
  <c r="F27" i="11"/>
  <c r="R5" i="6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M14" i="6"/>
  <c r="Q14" i="6"/>
  <c r="N22" i="11"/>
  <c r="M22" i="11"/>
  <c r="L22" i="11"/>
  <c r="K22" i="11"/>
  <c r="J22" i="11"/>
  <c r="I22" i="11"/>
  <c r="H22" i="11"/>
  <c r="G22" i="11"/>
  <c r="F22" i="11"/>
  <c r="M5" i="6"/>
  <c r="Q5" i="6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M10" i="6"/>
  <c r="J19" i="11"/>
  <c r="I19" i="11"/>
  <c r="M8" i="6"/>
  <c r="H19" i="11"/>
  <c r="G19" i="11"/>
  <c r="F19" i="11"/>
  <c r="E19" i="11"/>
  <c r="D19" i="11"/>
  <c r="C19" i="11"/>
  <c r="M2" i="6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3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E18" i="9"/>
  <c r="F18" i="9"/>
  <c r="E17" i="9"/>
  <c r="F17" i="9"/>
  <c r="E16" i="9"/>
  <c r="F16" i="9"/>
  <c r="E15" i="9"/>
  <c r="F15" i="9"/>
  <c r="E14" i="9"/>
  <c r="F14" i="9"/>
  <c r="E13" i="9"/>
  <c r="F13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10" i="9"/>
  <c r="F10" i="9"/>
  <c r="E9" i="9"/>
  <c r="F9" i="9"/>
  <c r="E8" i="9"/>
  <c r="F8" i="9"/>
  <c r="E7" i="9"/>
  <c r="F7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1" i="9"/>
  <c r="F11" i="9"/>
  <c r="E6" i="9"/>
  <c r="F6" i="9"/>
  <c r="R26" i="4"/>
  <c r="M26" i="4"/>
  <c r="P146" i="3"/>
  <c r="Q146" i="3"/>
  <c r="R146" i="3"/>
  <c r="T146" i="3"/>
  <c r="P145" i="3"/>
  <c r="Q145" i="3"/>
  <c r="R145" i="3"/>
  <c r="T145" i="3"/>
  <c r="P27" i="4"/>
  <c r="E5" i="9"/>
  <c r="F5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H3" i="6"/>
  <c r="H4" i="6"/>
  <c r="H5" i="6"/>
  <c r="H6" i="6"/>
  <c r="H7" i="6"/>
  <c r="H8" i="6"/>
  <c r="H9" i="6"/>
  <c r="H2" i="6"/>
  <c r="F5" i="6"/>
  <c r="F3" i="6"/>
  <c r="G3" i="6"/>
  <c r="F4" i="6"/>
  <c r="G4" i="6"/>
  <c r="G5" i="6"/>
  <c r="F6" i="6"/>
  <c r="G6" i="6"/>
  <c r="F7" i="6"/>
  <c r="G7" i="6"/>
  <c r="F8" i="6"/>
  <c r="G8" i="6"/>
  <c r="F9" i="6"/>
  <c r="G9" i="6"/>
  <c r="F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M36" i="4"/>
  <c r="R36" i="4"/>
  <c r="S36" i="4"/>
  <c r="L38" i="4"/>
  <c r="M38" i="4"/>
  <c r="R38" i="4"/>
  <c r="S38" i="4"/>
  <c r="L39" i="4"/>
  <c r="M39" i="4"/>
  <c r="R39" i="4"/>
  <c r="S39" i="4"/>
  <c r="L40" i="4"/>
  <c r="M40" i="4"/>
  <c r="R40" i="4"/>
  <c r="S40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8" i="4"/>
  <c r="M48" i="4"/>
  <c r="R48" i="4"/>
  <c r="S48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E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SOME - COUNT WAS 645 BUT IS LIKELY LOW DUE TO SPILL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<sst xmlns="http://schemas.openxmlformats.org/spreadsheetml/2006/main" count="1575" uniqueCount="404">
  <si>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</si>
  <si>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</si>
  <si>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</si>
  <si>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</si>
  <si>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</si>
  <si>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</si>
  <si>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</si>
  <si>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</si>
  <si>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</si>
  <si>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</si>
  <si>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</si>
  <si>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</si>
  <si>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</si>
  <si>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</si>
  <si>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</si>
  <si>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</si>
  <si>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</si>
  <si>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</si>
  <si>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</si>
  <si>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</si>
  <si>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</si>
  <si>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</si>
  <si>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</si>
  <si>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</si>
  <si>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</si>
  <si>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</si>
  <si>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</si>
  <si>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</si>
  <si>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</si>
  <si>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</si>
  <si>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</si>
  <si>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</si>
  <si>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</si>
  <si>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</si>
  <si>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</si>
  <si>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</si>
  <si>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</si>
  <si>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</si>
  <si>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</si>
  <si>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</si>
  <si>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</si>
  <si>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</si>
  <si>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</si>
  <si>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</si>
  <si>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</si>
  <si>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</si>
  <si>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</si>
  <si>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</si>
  <si>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</si>
  <si>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</si>
  <si>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</si>
  <si>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</si>
  <si>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</si>
  <si>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</si>
  <si>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</si>
  <si>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</si>
  <si>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</si>
  <si>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</si>
  <si>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</si>
  <si>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</si>
  <si>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</si>
  <si>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</si>
  <si>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</si>
  <si>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</si>
  <si>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</si>
  <si>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</si>
  <si>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</si>
  <si>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</si>
  <si>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</si>
  <si>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</si>
  <si>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</si>
  <si>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</si>
  <si>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</si>
  <si>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</si>
  <si>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</si>
  <si>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</si>
  <si>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</si>
  <si>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</si>
  <si>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</si>
  <si>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</si>
  <si>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</si>
  <si>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</si>
  <si>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</si>
  <si>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</si>
  <si>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</si>
  <si>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</si>
  <si>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</si>
  <si>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</si>
  <si>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</si>
  <si>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</si>
  <si>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</si>
  <si>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</si>
  <si>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</si>
  <si>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</si>
  <si>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</si>
  <si>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</si>
  <si>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</si>
  <si>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</si>
  <si>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</si>
  <si>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</si>
  <si>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</si>
  <si>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</si>
  <si>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</si>
  <si>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</si>
  <si>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</si>
  <si>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</si>
  <si>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</si>
  <si>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</si>
  <si>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</si>
  <si>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</si>
  <si>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</si>
  <si>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</si>
  <si>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</si>
  <si>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</si>
  <si>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</si>
  <si>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</si>
  <si>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</si>
  <si>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</si>
  <si>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</si>
  <si>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</si>
  <si>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</si>
  <si>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</si>
  <si>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</si>
  <si>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</si>
  <si>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</si>
  <si>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</si>
  <si>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</si>
  <si>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</si>
  <si>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</si>
  <si>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</si>
  <si>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</si>
  <si>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</si>
  <si>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</si>
  <si>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</si>
  <si>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</si>
  <si>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</si>
  <si>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</si>
  <si>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</si>
  <si>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</si>
  <si>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</si>
  <si>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</si>
  <si>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</si>
  <si>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</si>
  <si>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</si>
  <si>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</si>
  <si>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</si>
  <si>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</si>
  <si>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</si>
  <si>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</si>
  <si>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</si>
  <si>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</si>
  <si>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</si>
  <si>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</si>
  <si>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</si>
  <si>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</si>
  <si>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</si>
  <si>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</si>
  <si>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</si>
  <si>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</si>
  <si>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</si>
  <si>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</si>
  <si>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</si>
  <si>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</si>
  <si>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</si>
  <si>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</si>
  <si>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</si>
  <si>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</si>
  <si>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</si>
  <si>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</si>
  <si>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</si>
  <si>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</si>
  <si>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</si>
  <si>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</si>
  <si>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</si>
  <si>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</si>
  <si>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</si>
  <si>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</si>
  <si>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</si>
  <si>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</si>
  <si>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</si>
  <si>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</si>
  <si>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</si>
  <si>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</si>
  <si>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</si>
  <si>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</si>
  <si>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</si>
  <si>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</si>
  <si>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</si>
  <si>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</si>
  <si>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</si>
  <si>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</si>
  <si>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</si>
  <si>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</si>
  <si>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</si>
  <si>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or 14 … ?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</si>
  <si>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</si>
  <si>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</si>
  <si>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</si>
  <si>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</si>
  <si>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</si>
  <si>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</si>
  <si>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</si>
  <si>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</si>
  <si>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</si>
  <si>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</si>
  <si>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</si>
  <si>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</si>
  <si>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</si>
  <si>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</si>
  <si>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</si>
  <si>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</si>
  <si>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</si>
  <si>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</si>
  <si>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</si>
  <si>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</si>
  <si>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</si>
  <si>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</si>
  <si>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</si>
  <si>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</si>
  <si>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</si>
  <si>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</si>
  <si>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</si>
  <si>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</si>
  <si>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</si>
  <si>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</si>
  <si>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</si>
  <si>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</si>
  <si>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</si>
  <si>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</si>
  <si>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</si>
  <si>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</si>
  <si>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# Live Spat</t>
  </si>
  <si>
    <t># Live on side silo</t>
  </si>
  <si>
    <t># Live on screen</t>
  </si>
  <si>
    <t>none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</si>
  <si>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</si>
  <si>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</si>
  <si>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</si>
  <si>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</si>
  <si>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</si>
  <si>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</si>
  <si>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</si>
  <si>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</si>
  <si>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</si>
  <si>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</si>
  <si>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</si>
  <si>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</si>
  <si>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</si>
  <si>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</si>
  <si>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</si>
  <si>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</si>
  <si>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</si>
  <si>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</si>
  <si>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</si>
  <si>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</si>
  <si>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</si>
  <si>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</si>
  <si>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</si>
  <si>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</si>
  <si>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</si>
  <si>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</si>
  <si>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</si>
  <si>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</si>
  <si>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</si>
  <si>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</si>
  <si>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</si>
  <si>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</si>
  <si>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</si>
  <si>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</si>
  <si>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</si>
  <si>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</si>
  <si>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</si>
  <si>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</si>
  <si>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</si>
  <si>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</si>
  <si>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</si>
  <si>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</si>
  <si>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</si>
  <si>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</si>
  <si>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</si>
  <si>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</si>
  <si>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</si>
  <si>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</si>
  <si>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</si>
  <si>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</si>
  <si>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</si>
  <si>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</si>
  <si>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</si>
  <si>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</si>
  <si>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</si>
  <si>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</si>
  <si>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</si>
  <si>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</si>
  <si>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</si>
  <si>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</si>
  <si>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</si>
  <si>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</si>
  <si>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</si>
  <si>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</si>
  <si>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</si>
  <si>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</si>
  <si>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</si>
  <si>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</si>
  <si>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</si>
  <si>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</si>
  <si>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</si>
  <si>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</si>
  <si>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</si>
  <si>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</si>
  <si>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</si>
  <si>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</si>
  <si>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</si>
  <si>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</si>
  <si>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</si>
  <si>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</si>
  <si>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</si>
  <si>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</si>
  <si>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</si>
  <si>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</si>
  <si>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</si>
  <si>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</si>
  <si>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</si>
  <si>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SURVIVAL</t>
  </si>
  <si>
    <t># Alive</t>
  </si>
  <si>
    <t>Warm High Food</t>
  </si>
  <si>
    <t>Cold Low Food</t>
  </si>
  <si>
    <t>Warm Low Food</t>
  </si>
  <si>
    <t>Cold High Food</t>
  </si>
  <si>
    <t>D2-6A</t>
  </si>
  <si>
    <t>D2-6B</t>
  </si>
  <si>
    <t>D2-6C</t>
  </si>
  <si>
    <t>C1-4A</t>
  </si>
  <si>
    <t>C1-4B</t>
  </si>
  <si>
    <t>C1-4C</t>
  </si>
  <si>
    <t>B2-1A</t>
  </si>
  <si>
    <t>B2-1B</t>
  </si>
  <si>
    <t>B2-1C</t>
  </si>
  <si>
    <t>C2-1A</t>
  </si>
  <si>
    <t>C2-1B</t>
  </si>
  <si>
    <t>C2-1C</t>
  </si>
  <si>
    <t>D1-1A</t>
  </si>
  <si>
    <t>D1-1B</t>
  </si>
  <si>
    <t>D1-1C</t>
  </si>
  <si>
    <t>C1-5A</t>
  </si>
  <si>
    <t>C1-5B</t>
  </si>
  <si>
    <t>C1-5C</t>
  </si>
  <si>
    <t>B2-2A</t>
  </si>
  <si>
    <t>B2-2B</t>
  </si>
  <si>
    <t>B2-2C</t>
  </si>
  <si>
    <t>B1-5A</t>
  </si>
  <si>
    <t>B1-5B</t>
  </si>
  <si>
    <t>B1-5C</t>
  </si>
  <si>
    <t>A1-1A</t>
  </si>
  <si>
    <t>A1-1B</t>
  </si>
  <si>
    <t>A1-1C</t>
  </si>
  <si>
    <t>D2-3A</t>
  </si>
  <si>
    <t>D2-3B</t>
  </si>
  <si>
    <t>D2-3C</t>
  </si>
  <si>
    <t>A2-6A</t>
  </si>
  <si>
    <t>A2-6B</t>
  </si>
  <si>
    <t>A2-6C</t>
  </si>
  <si>
    <t>D1-6A</t>
  </si>
  <si>
    <t>D1-6B</t>
  </si>
  <si>
    <t>D1-6C</t>
  </si>
  <si>
    <t>A1-4A</t>
  </si>
  <si>
    <t>A1-4B</t>
  </si>
  <si>
    <t>A1-4C</t>
  </si>
  <si>
    <t>C1-6A</t>
  </si>
  <si>
    <t>C1-6B</t>
  </si>
  <si>
    <t>C1-6C</t>
  </si>
  <si>
    <t>C2-4A</t>
  </si>
  <si>
    <t>C2-4B</t>
  </si>
  <si>
    <t>C2-4C</t>
  </si>
  <si>
    <t>A2-5A</t>
  </si>
  <si>
    <t>A2-5B</t>
  </si>
  <si>
    <t>A2-5C</t>
  </si>
  <si>
    <t>B2-4A</t>
  </si>
  <si>
    <t>B2-4B</t>
  </si>
  <si>
    <t>B2-4C</t>
  </si>
  <si>
    <t>C2-5A</t>
  </si>
  <si>
    <t>C2-5B</t>
  </si>
  <si>
    <t>C2-5C</t>
  </si>
  <si>
    <t>C2-6A</t>
  </si>
  <si>
    <t>C2-6B</t>
  </si>
  <si>
    <t>C2-6C</t>
  </si>
  <si>
    <t>TREATMENT</t>
  </si>
  <si>
    <t>Recruitment @ 5 weeks</t>
  </si>
  <si>
    <t>Recruitment @ 7 weeks</t>
  </si>
  <si>
    <t>Date Stocked</t>
  </si>
  <si>
    <t>SURVIVAL RANGE</t>
  </si>
  <si>
    <t># Live Spat @ 7wk</t>
  </si>
  <si>
    <t>B1-6A</t>
  </si>
  <si>
    <t>B1-6B</t>
  </si>
  <si>
    <t>B1-6C</t>
  </si>
  <si>
    <t>A2-4A</t>
  </si>
  <si>
    <t>A2-4B</t>
  </si>
  <si>
    <t>A2-4C</t>
  </si>
  <si>
    <t>% singles new on 450</t>
  </si>
  <si>
    <t>Mean % singles holding on 450 @ 5 wks (compared to 7wks)</t>
  </si>
  <si>
    <t>SURVIVAL MEAN % (average all reps)</t>
  </si>
  <si>
    <t>SURVIVAL MEAN % (average reps sep.)</t>
  </si>
  <si>
    <t>Whoops, accidentally undid these counts, but it was 100k cells/mL</t>
  </si>
  <si>
    <t>a ton (TBD)</t>
  </si>
  <si>
    <t>Date counted for 5wks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</si>
</sst>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8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132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9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9" fontId="4" fillId="0" borderId="0" xfId="0" applyNumberFormat="1" applyFont="1"/>
    <xf numFmtId="168" fontId="0" fillId="0" borderId="0" xfId="332" applyNumberFormat="1" applyFont="1"/>
    <xf numFmtId="0" fontId="0" fillId="2" borderId="3" xfId="0" applyFill="1" applyBorder="1"/>
    <xf numFmtId="164" fontId="0" fillId="0" borderId="3" xfId="1" applyNumberFormat="1" applyFont="1" applyFill="1" applyBorder="1"/>
    <xf numFmtId="168" fontId="0" fillId="0" borderId="0" xfId="0" applyNumberFormat="1"/>
    <xf numFmtId="0" fontId="0" fillId="0" borderId="8" xfId="0" applyBorder="1"/>
    <xf numFmtId="0" fontId="0" fillId="0" borderId="0" xfId="0" applyBorder="1"/>
    <xf numFmtId="10" fontId="0" fillId="0" borderId="9" xfId="332" applyNumberFormat="1" applyFont="1" applyBorder="1"/>
    <xf numFmtId="10" fontId="0" fillId="0" borderId="0" xfId="332" applyNumberFormat="1" applyFont="1" applyBorder="1"/>
    <xf numFmtId="0" fontId="0" fillId="0" borderId="0" xfId="0" applyFill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0" xfId="332" applyNumberFormat="1" applyFont="1" applyBorder="1"/>
    <xf numFmtId="9" fontId="0" fillId="0" borderId="0" xfId="332" applyFont="1" applyBorder="1"/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10" fontId="0" fillId="0" borderId="9" xfId="332" applyNumberFormat="1" applyFont="1" applyBorder="1" applyAlignment="1">
      <alignment wrapText="1"/>
    </xf>
    <xf numFmtId="164" fontId="0" fillId="0" borderId="8" xfId="1" applyNumberFormat="1" applyFont="1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right" wrapText="1"/>
    </xf>
    <xf numFmtId="168" fontId="0" fillId="0" borderId="0" xfId="332" applyNumberFormat="1" applyFont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Border="1"/>
    <xf numFmtId="164" fontId="0" fillId="2" borderId="8" xfId="1" applyNumberFormat="1" applyFont="1" applyFill="1" applyBorder="1"/>
  </cellXfs>
  <cellStyles count="1132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  <c:pt idx="15">
                  <c:v>2.865671641791045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  <c:pt idx="8">
                  <c:v>0.142675898219212</c:v>
                </c:pt>
                <c:pt idx="9">
                  <c:v>0.014601585314977</c:v>
                </c:pt>
                <c:pt idx="10">
                  <c:v>0.119409219253839</c:v>
                </c:pt>
                <c:pt idx="11">
                  <c:v>-0.0354865782320593</c:v>
                </c:pt>
                <c:pt idx="12">
                  <c:v>0.0152507086061153</c:v>
                </c:pt>
                <c:pt idx="13">
                  <c:v>-0.0428802994602365</c:v>
                </c:pt>
                <c:pt idx="14">
                  <c:v>-0.0627699156202244</c:v>
                </c:pt>
                <c:pt idx="15">
                  <c:v>0.105416666666667</c:v>
                </c:pt>
                <c:pt idx="16">
                  <c:v>-0.105833333333333</c:v>
                </c:pt>
                <c:pt idx="17">
                  <c:v>0.0327287888263497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33368"/>
        <c:axId val="2116338872"/>
      </c:scatterChart>
      <c:valAx>
        <c:axId val="211633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116338872"/>
        <c:crosses val="autoZero"/>
        <c:crossBetween val="midCat"/>
      </c:valAx>
      <c:valAx>
        <c:axId val="2116338872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2116333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2.18858571428571E6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3.40895238095238E6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57752"/>
        <c:axId val="2131448536"/>
      </c:lineChart>
      <c:dateAx>
        <c:axId val="2131457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448536"/>
        <c:crosses val="autoZero"/>
        <c:auto val="1"/>
        <c:lblOffset val="100"/>
        <c:baseTimeUnit val="days"/>
      </c:dateAx>
      <c:valAx>
        <c:axId val="213144853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3145775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2"/>
          <c:y val="0.06228852026937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11830.19305019305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18426.76962676962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96952"/>
        <c:axId val="2131190264"/>
      </c:lineChart>
      <c:dateAx>
        <c:axId val="213119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190264"/>
        <c:crosses val="autoZero"/>
        <c:auto val="1"/>
        <c:lblOffset val="100"/>
        <c:baseTimeUnit val="days"/>
      </c:dateAx>
      <c:valAx>
        <c:axId val="21311902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3119695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workbookViewId="0">
      <pane ySplit="2080" topLeftCell="A125" activePane="bottomLeft"/>
      <selection activeCell="T1" sqref="E1:T1048576"/>
      <selection pane="bottomLeft" activeCell="D140" sqref="D140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hidden="1" customWidth="1"/>
    <col min="6" max="6" width="10.83203125" style="29" hidden="1" customWidth="1"/>
    <col min="7" max="8" width="10.5" style="29" hidden="1" customWidth="1"/>
    <col min="9" max="12" width="10.33203125" style="29" hidden="1" customWidth="1"/>
    <col min="13" max="15" width="10.33203125" style="72" hidden="1" customWidth="1"/>
    <col min="16" max="16" width="10.6640625" style="31" hidden="1" customWidth="1"/>
    <col min="17" max="17" width="12.5" style="31" hidden="1" customWidth="1"/>
    <col min="18" max="18" width="13.5" style="30" hidden="1" customWidth="1"/>
    <col min="19" max="19" width="13.5" style="29" hidden="1" customWidth="1"/>
    <col min="20" max="20" width="16.33203125" style="31" hidden="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>
        <v>92</v>
      </c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>
        <v>93</v>
      </c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>
        <v>94</v>
      </c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>
        <v>95</v>
      </c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>
        <v>96</v>
      </c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>
        <v>97</v>
      </c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>
        <v>98</v>
      </c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>
        <v>99</v>
      </c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>
        <v>100</v>
      </c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>
        <v>101</v>
      </c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>
        <v>102</v>
      </c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>
        <v>103</v>
      </c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>
        <v>104</v>
      </c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>
        <v>105</v>
      </c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>
        <v>106</v>
      </c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>
        <v>107</v>
      </c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>
        <v>108</v>
      </c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>
        <v>109</v>
      </c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>
        <v>110</v>
      </c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>
        <v>111</v>
      </c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>
        <v>112</v>
      </c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>
        <v>113</v>
      </c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>
        <v>114</v>
      </c>
      <c r="V120" s="26">
        <v>3</v>
      </c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>
        <v>115</v>
      </c>
      <c r="V121" s="26">
        <v>2</v>
      </c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>
        <v>116</v>
      </c>
      <c r="V122" s="26">
        <v>3</v>
      </c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>
        <v>117</v>
      </c>
      <c r="V123" s="26">
        <v>3</v>
      </c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>
        <v>118</v>
      </c>
      <c r="V124" s="26">
        <v>2</v>
      </c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>
        <v>119</v>
      </c>
      <c r="V125" s="26">
        <v>3</v>
      </c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>
        <v>120</v>
      </c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>
        <v>121</v>
      </c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>
        <v>122</v>
      </c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>
        <v>123</v>
      </c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>
        <v>124</v>
      </c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>
        <v>125</v>
      </c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>
        <v>126</v>
      </c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>
        <v>127</v>
      </c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>
        <v>128</v>
      </c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>
        <v>129</v>
      </c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>
        <v>130</v>
      </c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>
        <v>131</v>
      </c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>
        <v>132</v>
      </c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>
        <v>133</v>
      </c>
      <c r="V139" s="26"/>
    </row>
    <row r="140" spans="1:23" s="151" customFormat="1" ht="16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>
        <v>134</v>
      </c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>
        <v>135</v>
      </c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>
        <v>136</v>
      </c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>
        <v>137</v>
      </c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>
        <v>138</v>
      </c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>
        <v>139</v>
      </c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>
        <v>140</v>
      </c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  <c r="U147" s="31">
        <v>141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  <c r="U148" s="31">
        <v>142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>
        <v>143</v>
      </c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>
        <v>144</v>
      </c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>
        <v>145</v>
      </c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>
        <v>146</v>
      </c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>
        <v>147</v>
      </c>
      <c r="V153" s="82"/>
      <c r="W153" s="83"/>
    </row>
    <row r="154" spans="1:23">
      <c r="A154" s="34">
        <v>43214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  <c r="U154" s="31">
        <v>148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>
        <v>149</v>
      </c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>
        <v>150</v>
      </c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>
        <v>151</v>
      </c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>
        <v>152</v>
      </c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>
        <v>153</v>
      </c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>
        <v>154</v>
      </c>
      <c r="V160" s="82"/>
      <c r="W160" s="83"/>
    </row>
    <row r="161" spans="1:21">
      <c r="A161" s="34">
        <v>43217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U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tabSelected="1" topLeftCell="A3" workbookViewId="0">
      <pane ySplit="1160" topLeftCell="A36" activePane="bottomLeft"/>
      <selection activeCell="J3" sqref="D1:J1048576"/>
      <selection pane="bottomLeft" activeCell="K63" sqref="K63"/>
    </sheetView>
  </sheetViews>
  <sheetFormatPr baseColWidth="10" defaultRowHeight="15" x14ac:dyDescent="0"/>
  <cols>
    <col min="2" max="2" width="14.1640625" customWidth="1"/>
    <col min="4" max="5" width="10.83203125" hidden="1" customWidth="1"/>
    <col min="6" max="6" width="13.1640625" style="194" hidden="1" customWidth="1"/>
    <col min="7" max="7" width="15.33203125" style="195" hidden="1" customWidth="1"/>
    <col min="8" max="9" width="14.1640625" style="195" hidden="1" customWidth="1"/>
    <col min="10" max="10" width="10.83203125" style="196" hidden="1" customWidth="1"/>
    <col min="11" max="11" width="18.33203125" style="199" customWidth="1"/>
    <col min="12" max="13" width="0" style="200" hidden="1" customWidth="1"/>
    <col min="14" max="14" width="14.1640625" style="200" hidden="1" customWidth="1"/>
    <col min="15" max="15" width="14.1640625" style="197" hidden="1" customWidth="1"/>
    <col min="16" max="16" width="0" style="196" hidden="1" customWidth="1"/>
    <col min="17" max="17" width="0" style="64" hidden="1" customWidth="1"/>
    <col min="18" max="19" width="16.5" style="190" hidden="1" customWidth="1"/>
    <col min="20" max="20" width="21.33203125" style="190" hidden="1" customWidth="1"/>
    <col min="21" max="21" width="16.5" style="190" hidden="1" customWidth="1"/>
    <col min="22" max="22" width="18.33203125" hidden="1" customWidth="1"/>
    <col min="23" max="24" width="0" hidden="1" customWidth="1"/>
  </cols>
  <sheetData>
    <row r="1" spans="1:24">
      <c r="F1" s="214" t="s">
        <v>386</v>
      </c>
      <c r="G1" s="215"/>
      <c r="H1" s="215"/>
      <c r="I1" s="215"/>
      <c r="J1" s="216"/>
      <c r="K1" s="214" t="s">
        <v>387</v>
      </c>
      <c r="L1" s="215"/>
      <c r="M1" s="215"/>
      <c r="N1" s="215"/>
      <c r="O1" s="215"/>
      <c r="P1" s="216"/>
    </row>
    <row r="2" spans="1:24" s="97" customFormat="1" ht="45">
      <c r="A2" s="97" t="s">
        <v>388</v>
      </c>
      <c r="B2" s="97" t="s">
        <v>403</v>
      </c>
      <c r="C2" s="97" t="s">
        <v>157</v>
      </c>
      <c r="D2" s="97" t="s">
        <v>320</v>
      </c>
      <c r="E2" s="97" t="s">
        <v>321</v>
      </c>
      <c r="F2" s="203" t="s">
        <v>231</v>
      </c>
      <c r="G2" s="204" t="s">
        <v>232</v>
      </c>
      <c r="H2" s="204" t="s">
        <v>233</v>
      </c>
      <c r="I2" s="204" t="s">
        <v>323</v>
      </c>
      <c r="J2" s="205" t="s">
        <v>322</v>
      </c>
      <c r="K2" s="206" t="s">
        <v>390</v>
      </c>
      <c r="L2" s="207" t="s">
        <v>397</v>
      </c>
      <c r="M2" s="207" t="s">
        <v>232</v>
      </c>
      <c r="N2" s="207" t="s">
        <v>233</v>
      </c>
      <c r="O2" s="208" t="s">
        <v>323</v>
      </c>
      <c r="P2" s="205" t="s">
        <v>322</v>
      </c>
      <c r="Q2" s="209" t="s">
        <v>321</v>
      </c>
      <c r="R2" s="210" t="s">
        <v>400</v>
      </c>
      <c r="S2" s="210" t="s">
        <v>399</v>
      </c>
      <c r="T2" s="210" t="s">
        <v>398</v>
      </c>
      <c r="U2" s="210" t="s">
        <v>389</v>
      </c>
      <c r="V2" s="97" t="s">
        <v>385</v>
      </c>
    </row>
    <row r="3" spans="1:24">
      <c r="A3" s="60">
        <v>43190</v>
      </c>
      <c r="B3" s="60">
        <v>43226</v>
      </c>
      <c r="C3" t="s">
        <v>235</v>
      </c>
      <c r="D3" t="s">
        <v>316</v>
      </c>
      <c r="E3" t="s">
        <v>29</v>
      </c>
      <c r="F3" s="194">
        <v>12</v>
      </c>
      <c r="G3" s="195">
        <v>60</v>
      </c>
      <c r="H3" s="195">
        <v>3</v>
      </c>
      <c r="I3" s="195">
        <f>SUM(F3:H3)</f>
        <v>75</v>
      </c>
      <c r="J3" s="196">
        <f t="shared" ref="J3:J8" si="0">SUM(F3:H3)/800</f>
        <v>9.375E-2</v>
      </c>
      <c r="K3" s="199">
        <v>49</v>
      </c>
      <c r="L3" s="202">
        <f>1-(K3-SUM(F3:F5))/K3</f>
        <v>0.63265306122448983</v>
      </c>
      <c r="M3" s="200">
        <v>55</v>
      </c>
      <c r="N3" s="200">
        <v>3</v>
      </c>
      <c r="O3" s="201">
        <f>SUM(K3,M3:N5)</f>
        <v>177</v>
      </c>
      <c r="P3" s="196">
        <f>O3/(800*3)</f>
        <v>7.3749999999999996E-2</v>
      </c>
      <c r="Q3" s="64" t="s">
        <v>37</v>
      </c>
      <c r="R3" s="190">
        <f t="shared" ref="R3:R10" si="1">AVERAGEIF(E:E,Q3,J:J)</f>
        <v>0.13819444444444445</v>
      </c>
      <c r="S3" s="190">
        <f>AVERAGEIF(E:E,Q3,P:P)</f>
        <v>9.5416666666666664E-2</v>
      </c>
      <c r="T3" s="190">
        <f>AVERAGE(L15,L24,L66,L69,L114,L126)</f>
        <v>0.62322473213875207</v>
      </c>
      <c r="V3" t="s">
        <v>325</v>
      </c>
      <c r="W3" s="193">
        <f>AVERAGE(R3:R4)</f>
        <v>0.11440972222222223</v>
      </c>
      <c r="X3" s="190"/>
    </row>
    <row r="4" spans="1:24">
      <c r="A4" s="60">
        <v>43190</v>
      </c>
      <c r="B4" s="60">
        <v>43226</v>
      </c>
      <c r="C4" t="s">
        <v>236</v>
      </c>
      <c r="D4" t="s">
        <v>316</v>
      </c>
      <c r="E4" t="s">
        <v>29</v>
      </c>
      <c r="F4" s="194">
        <v>16</v>
      </c>
      <c r="G4" s="195">
        <v>39</v>
      </c>
      <c r="H4" s="195">
        <v>8</v>
      </c>
      <c r="I4" s="195">
        <f t="shared" ref="I4:I67" si="2">SUM(F4:H4)</f>
        <v>63</v>
      </c>
      <c r="J4" s="196">
        <f t="shared" si="0"/>
        <v>7.8750000000000001E-2</v>
      </c>
      <c r="M4" s="200">
        <v>31</v>
      </c>
      <c r="N4" s="200">
        <v>8</v>
      </c>
      <c r="Q4" s="64" t="s">
        <v>28</v>
      </c>
      <c r="R4" s="190">
        <f t="shared" si="1"/>
        <v>9.0625000000000011E-2</v>
      </c>
      <c r="S4" s="190">
        <f t="shared" ref="S4:S10" si="3">AVERAGEIF(E:E,Q4,P:P)</f>
        <v>6.1041666666666661E-2</v>
      </c>
      <c r="T4" s="190">
        <f t="shared" ref="T4:T10" si="4">AVERAGEIF(E:E,Q4,L:L)</f>
        <v>0.54767025089605736</v>
      </c>
      <c r="V4" t="s">
        <v>325</v>
      </c>
    </row>
    <row r="5" spans="1:24">
      <c r="A5" s="60">
        <v>43190</v>
      </c>
      <c r="B5" s="60">
        <v>43226</v>
      </c>
      <c r="C5" t="s">
        <v>237</v>
      </c>
      <c r="D5" t="s">
        <v>316</v>
      </c>
      <c r="E5" t="s">
        <v>29</v>
      </c>
      <c r="F5" s="194">
        <v>3</v>
      </c>
      <c r="G5" s="195">
        <v>39</v>
      </c>
      <c r="H5" s="195">
        <v>1</v>
      </c>
      <c r="I5" s="195">
        <f t="shared" si="2"/>
        <v>43</v>
      </c>
      <c r="J5" s="196">
        <f t="shared" si="0"/>
        <v>5.3749999999999999E-2</v>
      </c>
      <c r="M5" s="200">
        <v>30</v>
      </c>
      <c r="N5" s="200">
        <v>1</v>
      </c>
      <c r="Q5" s="64" t="s">
        <v>29</v>
      </c>
      <c r="R5" s="190">
        <f t="shared" si="1"/>
        <v>9.1388888888888895E-2</v>
      </c>
      <c r="S5" s="190">
        <f t="shared" si="3"/>
        <v>6.5972222222222224E-2</v>
      </c>
      <c r="T5" s="190">
        <f t="shared" si="4"/>
        <v>0.65049508692365832</v>
      </c>
      <c r="V5" t="s">
        <v>326</v>
      </c>
      <c r="W5" s="193">
        <f>AVERAGE(R5:R6)</f>
        <v>9.7951388888888893E-2</v>
      </c>
    </row>
    <row r="6" spans="1:24">
      <c r="A6" s="60">
        <v>43191</v>
      </c>
      <c r="B6" s="60">
        <v>43226</v>
      </c>
      <c r="C6" t="s">
        <v>238</v>
      </c>
      <c r="D6" t="s">
        <v>317</v>
      </c>
      <c r="E6" t="s">
        <v>28</v>
      </c>
      <c r="F6" s="194">
        <v>2</v>
      </c>
      <c r="G6" s="195">
        <v>38</v>
      </c>
      <c r="H6" s="195">
        <v>0</v>
      </c>
      <c r="I6" s="195">
        <f t="shared" si="2"/>
        <v>40</v>
      </c>
      <c r="J6" s="196">
        <f t="shared" si="0"/>
        <v>0.05</v>
      </c>
      <c r="K6" s="199">
        <v>5</v>
      </c>
      <c r="L6" s="202">
        <f>1-(K6-SUM(F6:F8))/K6</f>
        <v>0.6</v>
      </c>
      <c r="M6" s="200">
        <v>25</v>
      </c>
      <c r="N6" s="200">
        <v>0</v>
      </c>
      <c r="O6" s="201">
        <f>SUM(K6,M6:N8)</f>
        <v>46</v>
      </c>
      <c r="P6" s="196">
        <f>O6/(800*3)</f>
        <v>1.9166666666666665E-2</v>
      </c>
      <c r="Q6" s="64" t="s">
        <v>36</v>
      </c>
      <c r="R6" s="190">
        <f t="shared" si="1"/>
        <v>0.10451388888888889</v>
      </c>
      <c r="S6" s="190">
        <f t="shared" si="3"/>
        <v>9.1458333333333322E-2</v>
      </c>
      <c r="T6" s="190">
        <f t="shared" si="4"/>
        <v>0.64618802198589431</v>
      </c>
      <c r="V6" t="s">
        <v>326</v>
      </c>
    </row>
    <row r="7" spans="1:24">
      <c r="A7" s="60">
        <v>43191</v>
      </c>
      <c r="B7" s="60">
        <v>43226</v>
      </c>
      <c r="C7" t="s">
        <v>239</v>
      </c>
      <c r="D7" t="s">
        <v>317</v>
      </c>
      <c r="E7" t="s">
        <v>28</v>
      </c>
      <c r="F7" s="194">
        <v>0</v>
      </c>
      <c r="G7" s="195">
        <v>20</v>
      </c>
      <c r="H7" s="195">
        <v>1</v>
      </c>
      <c r="I7" s="195">
        <f t="shared" si="2"/>
        <v>21</v>
      </c>
      <c r="J7" s="196">
        <f t="shared" si="0"/>
        <v>2.6249999999999999E-2</v>
      </c>
      <c r="M7" s="200">
        <v>12</v>
      </c>
      <c r="N7" s="200">
        <v>1</v>
      </c>
      <c r="Q7" s="64" t="s">
        <v>83</v>
      </c>
      <c r="R7" s="190">
        <f t="shared" si="1"/>
        <v>5.2916666666666681E-2</v>
      </c>
      <c r="S7" s="190">
        <f t="shared" si="3"/>
        <v>3.965277777777778E-2</v>
      </c>
      <c r="T7" s="190">
        <f t="shared" si="4"/>
        <v>0.48809523809523814</v>
      </c>
      <c r="V7" t="s">
        <v>327</v>
      </c>
      <c r="W7" s="193">
        <f>AVERAGE(R7:R8)</f>
        <v>8.7430555555555567E-2</v>
      </c>
    </row>
    <row r="8" spans="1:24">
      <c r="A8" s="60">
        <v>43191</v>
      </c>
      <c r="B8" s="60">
        <v>43226</v>
      </c>
      <c r="C8" t="s">
        <v>240</v>
      </c>
      <c r="D8" t="s">
        <v>317</v>
      </c>
      <c r="E8" t="s">
        <v>28</v>
      </c>
      <c r="F8" s="194">
        <v>1</v>
      </c>
      <c r="G8" s="195">
        <v>3</v>
      </c>
      <c r="H8" s="195">
        <v>0</v>
      </c>
      <c r="I8" s="195">
        <f t="shared" si="2"/>
        <v>4</v>
      </c>
      <c r="J8" s="196">
        <f t="shared" si="0"/>
        <v>5.0000000000000001E-3</v>
      </c>
      <c r="M8" s="200">
        <v>3</v>
      </c>
      <c r="N8" s="200">
        <v>0</v>
      </c>
      <c r="Q8" s="64" t="s">
        <v>84</v>
      </c>
      <c r="R8" s="190">
        <f t="shared" si="1"/>
        <v>0.12194444444444444</v>
      </c>
      <c r="S8" s="190">
        <f t="shared" si="3"/>
        <v>0.10340277777777777</v>
      </c>
      <c r="T8" s="190">
        <f t="shared" si="4"/>
        <v>0.76795594262295086</v>
      </c>
      <c r="V8" t="s">
        <v>327</v>
      </c>
    </row>
    <row r="9" spans="1:24">
      <c r="A9" s="60">
        <v>43192</v>
      </c>
      <c r="B9" s="60">
        <v>43228</v>
      </c>
      <c r="C9" t="s">
        <v>241</v>
      </c>
      <c r="D9" t="s">
        <v>318</v>
      </c>
      <c r="E9" t="s">
        <v>61</v>
      </c>
      <c r="F9" s="194">
        <v>20</v>
      </c>
      <c r="G9" s="195">
        <v>115</v>
      </c>
      <c r="H9" s="195">
        <v>12</v>
      </c>
      <c r="I9" s="195">
        <f t="shared" si="2"/>
        <v>147</v>
      </c>
      <c r="J9" s="196">
        <f>SUM(F9:H9)/800</f>
        <v>0.18375</v>
      </c>
      <c r="K9" s="199">
        <v>41</v>
      </c>
      <c r="L9" s="202">
        <f>1-(K9-SUM(F9:F11))/K9</f>
        <v>0.92682926829268297</v>
      </c>
      <c r="M9" s="200">
        <v>89</v>
      </c>
      <c r="N9" s="200">
        <v>9</v>
      </c>
      <c r="O9" s="201">
        <f>SUM(K9,M9:N11)</f>
        <v>463</v>
      </c>
      <c r="P9" s="196">
        <f>O9/(800*3)</f>
        <v>0.19291666666666665</v>
      </c>
      <c r="Q9" s="64" t="s">
        <v>61</v>
      </c>
      <c r="R9" s="190">
        <f t="shared" si="1"/>
        <v>0.16368055555555555</v>
      </c>
      <c r="S9" s="190">
        <f t="shared" si="3"/>
        <v>0.15340277777777778</v>
      </c>
      <c r="T9" s="190">
        <f t="shared" si="4"/>
        <v>0.84716239883487265</v>
      </c>
      <c r="V9" t="s">
        <v>324</v>
      </c>
      <c r="W9" s="193">
        <f>AVERAGE(R9:R10)</f>
        <v>0.12493055555555554</v>
      </c>
    </row>
    <row r="10" spans="1:24">
      <c r="A10" s="60">
        <v>43192</v>
      </c>
      <c r="B10" s="60">
        <v>43228</v>
      </c>
      <c r="C10" t="s">
        <v>242</v>
      </c>
      <c r="D10" t="s">
        <v>318</v>
      </c>
      <c r="E10" t="s">
        <v>61</v>
      </c>
      <c r="F10" s="194">
        <v>6</v>
      </c>
      <c r="G10" s="195">
        <v>133</v>
      </c>
      <c r="H10" s="195">
        <v>2</v>
      </c>
      <c r="I10" s="195">
        <f t="shared" si="2"/>
        <v>141</v>
      </c>
      <c r="J10" s="196">
        <f t="shared" ref="J10:J73" si="5">SUM(F10:H10)/800</f>
        <v>0.17624999999999999</v>
      </c>
      <c r="M10" s="200">
        <v>130</v>
      </c>
      <c r="N10" s="200">
        <v>2</v>
      </c>
      <c r="Q10" s="64" t="s">
        <v>59</v>
      </c>
      <c r="R10" s="190">
        <f t="shared" si="1"/>
        <v>8.6180555555555538E-2</v>
      </c>
      <c r="S10" s="190">
        <f t="shared" si="3"/>
        <v>7.3958333333333334E-2</v>
      </c>
      <c r="T10" s="190">
        <f t="shared" si="4"/>
        <v>0.73435441370223975</v>
      </c>
      <c r="V10" t="s">
        <v>324</v>
      </c>
    </row>
    <row r="11" spans="1:24">
      <c r="A11" s="60">
        <v>43192</v>
      </c>
      <c r="B11" s="60">
        <v>43228</v>
      </c>
      <c r="C11" t="s">
        <v>243</v>
      </c>
      <c r="D11" t="s">
        <v>318</v>
      </c>
      <c r="E11" t="s">
        <v>61</v>
      </c>
      <c r="F11" s="194">
        <v>12</v>
      </c>
      <c r="G11" s="195">
        <v>202</v>
      </c>
      <c r="H11" s="195">
        <v>4</v>
      </c>
      <c r="I11" s="195">
        <f t="shared" si="2"/>
        <v>218</v>
      </c>
      <c r="J11" s="196">
        <f t="shared" si="5"/>
        <v>0.27250000000000002</v>
      </c>
      <c r="M11" s="200">
        <v>191</v>
      </c>
      <c r="N11" s="200">
        <v>1</v>
      </c>
    </row>
    <row r="12" spans="1:24">
      <c r="A12" s="60">
        <v>43192</v>
      </c>
      <c r="B12" s="60">
        <v>43228</v>
      </c>
      <c r="C12" t="s">
        <v>244</v>
      </c>
      <c r="D12" t="s">
        <v>316</v>
      </c>
      <c r="E12" t="s">
        <v>36</v>
      </c>
      <c r="F12" s="194">
        <v>8</v>
      </c>
      <c r="G12" s="195">
        <v>42</v>
      </c>
      <c r="H12" s="195">
        <v>7</v>
      </c>
      <c r="I12" s="195">
        <f t="shared" si="2"/>
        <v>57</v>
      </c>
      <c r="J12" s="196">
        <f t="shared" si="5"/>
        <v>7.1249999999999994E-2</v>
      </c>
      <c r="K12" s="199">
        <v>26</v>
      </c>
      <c r="L12" s="202">
        <f>1-(K12-SUM(F12:F14))/K12</f>
        <v>0.76923076923076916</v>
      </c>
      <c r="M12" s="200">
        <v>26</v>
      </c>
      <c r="N12" s="200">
        <v>1</v>
      </c>
      <c r="O12" s="201">
        <f>SUM(K12,M12:N14)</f>
        <v>96</v>
      </c>
      <c r="P12" s="196">
        <f>O12/(800*3)</f>
        <v>0.04</v>
      </c>
    </row>
    <row r="13" spans="1:24">
      <c r="A13" s="60">
        <v>43192</v>
      </c>
      <c r="B13" s="60">
        <v>43228</v>
      </c>
      <c r="C13" t="s">
        <v>245</v>
      </c>
      <c r="D13" t="s">
        <v>316</v>
      </c>
      <c r="E13" t="s">
        <v>36</v>
      </c>
      <c r="F13" s="194">
        <v>10</v>
      </c>
      <c r="G13" s="195">
        <v>36</v>
      </c>
      <c r="H13" s="195">
        <v>3</v>
      </c>
      <c r="I13" s="195">
        <f t="shared" si="2"/>
        <v>49</v>
      </c>
      <c r="J13" s="196">
        <f t="shared" si="5"/>
        <v>6.1249999999999999E-2</v>
      </c>
      <c r="M13" s="200">
        <v>24</v>
      </c>
      <c r="N13" s="200">
        <v>1</v>
      </c>
    </row>
    <row r="14" spans="1:24">
      <c r="A14" s="60">
        <v>43192</v>
      </c>
      <c r="B14" s="60">
        <v>43228</v>
      </c>
      <c r="C14" t="s">
        <v>246</v>
      </c>
      <c r="D14" t="s">
        <v>316</v>
      </c>
      <c r="E14" t="s">
        <v>36</v>
      </c>
      <c r="F14" s="194">
        <v>2</v>
      </c>
      <c r="G14" s="195">
        <v>27</v>
      </c>
      <c r="H14" s="195">
        <v>2</v>
      </c>
      <c r="I14" s="195">
        <f t="shared" si="2"/>
        <v>31</v>
      </c>
      <c r="J14" s="196">
        <f t="shared" si="5"/>
        <v>3.875E-2</v>
      </c>
      <c r="M14" s="200">
        <v>18</v>
      </c>
      <c r="N14" s="200">
        <v>0</v>
      </c>
    </row>
    <row r="15" spans="1:24">
      <c r="A15" s="60">
        <v>43192</v>
      </c>
      <c r="B15" s="60">
        <v>43228</v>
      </c>
      <c r="C15" t="s">
        <v>247</v>
      </c>
      <c r="D15" t="s">
        <v>317</v>
      </c>
      <c r="E15" t="s">
        <v>37</v>
      </c>
      <c r="F15" s="194">
        <v>28</v>
      </c>
      <c r="G15" s="195">
        <v>53</v>
      </c>
      <c r="H15" s="195">
        <v>7</v>
      </c>
      <c r="I15" s="195">
        <f t="shared" si="2"/>
        <v>88</v>
      </c>
      <c r="J15" s="196">
        <f t="shared" si="5"/>
        <v>0.11</v>
      </c>
      <c r="K15" s="199">
        <v>79</v>
      </c>
      <c r="L15" s="202">
        <f>1-(K15-SUM(F15:F17))/K15</f>
        <v>0.94936708860759489</v>
      </c>
      <c r="M15" s="200">
        <v>37</v>
      </c>
      <c r="N15" s="200">
        <v>3</v>
      </c>
      <c r="O15" s="201">
        <f>SUM(K15,M15:N17)</f>
        <v>190</v>
      </c>
      <c r="P15" s="196">
        <f>O15/(800*3)</f>
        <v>7.9166666666666663E-2</v>
      </c>
    </row>
    <row r="16" spans="1:24">
      <c r="A16" s="60">
        <v>43192</v>
      </c>
      <c r="B16" s="60">
        <v>43228</v>
      </c>
      <c r="C16" t="s">
        <v>248</v>
      </c>
      <c r="D16" t="s">
        <v>317</v>
      </c>
      <c r="E16" t="s">
        <v>37</v>
      </c>
      <c r="F16" s="194">
        <v>19</v>
      </c>
      <c r="G16" s="195">
        <v>36</v>
      </c>
      <c r="H16" s="195">
        <v>5</v>
      </c>
      <c r="I16" s="195">
        <f t="shared" si="2"/>
        <v>60</v>
      </c>
      <c r="J16" s="196">
        <f t="shared" si="5"/>
        <v>7.4999999999999997E-2</v>
      </c>
      <c r="M16" s="200">
        <v>33</v>
      </c>
      <c r="N16" s="200">
        <v>3</v>
      </c>
    </row>
    <row r="17" spans="1:16">
      <c r="A17" s="60">
        <v>43192</v>
      </c>
      <c r="B17" s="60">
        <v>43228</v>
      </c>
      <c r="C17" t="s">
        <v>249</v>
      </c>
      <c r="D17" t="s">
        <v>317</v>
      </c>
      <c r="E17" t="s">
        <v>37</v>
      </c>
      <c r="F17" s="194">
        <v>28</v>
      </c>
      <c r="G17" s="195">
        <v>40</v>
      </c>
      <c r="H17" s="195">
        <v>15</v>
      </c>
      <c r="I17" s="195">
        <f t="shared" si="2"/>
        <v>83</v>
      </c>
      <c r="J17" s="196">
        <f t="shared" si="5"/>
        <v>0.10375</v>
      </c>
      <c r="M17" s="200">
        <v>28</v>
      </c>
      <c r="N17" s="200">
        <v>7</v>
      </c>
    </row>
    <row r="18" spans="1:16">
      <c r="A18" s="60">
        <v>43192</v>
      </c>
      <c r="B18" s="60">
        <v>43228</v>
      </c>
      <c r="C18" t="s">
        <v>250</v>
      </c>
      <c r="D18" t="s">
        <v>318</v>
      </c>
      <c r="E18" t="s">
        <v>59</v>
      </c>
      <c r="F18" s="194">
        <v>4</v>
      </c>
      <c r="G18" s="195">
        <v>108</v>
      </c>
      <c r="H18" s="195">
        <v>3</v>
      </c>
      <c r="I18" s="195">
        <f t="shared" si="2"/>
        <v>115</v>
      </c>
      <c r="J18" s="196">
        <f t="shared" si="5"/>
        <v>0.14374999999999999</v>
      </c>
      <c r="K18" s="199">
        <v>24</v>
      </c>
      <c r="L18" s="202">
        <f>1-(K18-SUM(F18:F20))/K18</f>
        <v>0.91666666666666663</v>
      </c>
      <c r="M18" s="200">
        <v>68</v>
      </c>
      <c r="N18" s="200">
        <v>1</v>
      </c>
      <c r="O18" s="201">
        <f>SUM(K18,M18:N20)</f>
        <v>295</v>
      </c>
      <c r="P18" s="196">
        <f>O18/(800*3)</f>
        <v>0.12291666666666666</v>
      </c>
    </row>
    <row r="19" spans="1:16">
      <c r="A19" s="60">
        <v>43192</v>
      </c>
      <c r="B19" s="60">
        <v>43228</v>
      </c>
      <c r="C19" t="s">
        <v>251</v>
      </c>
      <c r="D19" t="s">
        <v>318</v>
      </c>
      <c r="E19" t="s">
        <v>59</v>
      </c>
      <c r="F19" s="194">
        <v>16</v>
      </c>
      <c r="G19" s="195">
        <v>146</v>
      </c>
      <c r="H19" s="195">
        <v>4</v>
      </c>
      <c r="I19" s="195">
        <f t="shared" si="2"/>
        <v>166</v>
      </c>
      <c r="J19" s="196">
        <f t="shared" si="5"/>
        <v>0.20749999999999999</v>
      </c>
      <c r="M19" s="200">
        <v>107</v>
      </c>
      <c r="N19" s="200">
        <v>3</v>
      </c>
    </row>
    <row r="20" spans="1:16">
      <c r="A20" s="60">
        <v>43192</v>
      </c>
      <c r="B20" s="60">
        <v>43228</v>
      </c>
      <c r="C20" t="s">
        <v>252</v>
      </c>
      <c r="D20" t="s">
        <v>318</v>
      </c>
      <c r="E20" t="s">
        <v>59</v>
      </c>
      <c r="F20" s="194">
        <v>2</v>
      </c>
      <c r="G20" s="195">
        <v>143</v>
      </c>
      <c r="H20" s="195">
        <v>1</v>
      </c>
      <c r="I20" s="195">
        <f t="shared" si="2"/>
        <v>146</v>
      </c>
      <c r="J20" s="196">
        <f t="shared" si="5"/>
        <v>0.1825</v>
      </c>
      <c r="M20" s="200">
        <v>92</v>
      </c>
      <c r="N20" s="200">
        <v>0</v>
      </c>
    </row>
    <row r="21" spans="1:16">
      <c r="A21" s="60">
        <v>43192</v>
      </c>
      <c r="B21" s="60">
        <v>43228</v>
      </c>
      <c r="C21" t="s">
        <v>253</v>
      </c>
      <c r="D21" t="s">
        <v>316</v>
      </c>
      <c r="E21" t="s">
        <v>29</v>
      </c>
      <c r="F21" s="194">
        <v>5</v>
      </c>
      <c r="G21" s="195">
        <v>49</v>
      </c>
      <c r="H21" s="195">
        <v>15</v>
      </c>
      <c r="I21" s="195">
        <f t="shared" si="2"/>
        <v>69</v>
      </c>
      <c r="J21" s="196">
        <f t="shared" si="5"/>
        <v>8.6249999999999993E-2</v>
      </c>
      <c r="K21" s="199">
        <v>25</v>
      </c>
      <c r="L21" s="202">
        <f>1-(K21-SUM(F21:F23))/K21</f>
        <v>0.56000000000000005</v>
      </c>
      <c r="M21" s="200">
        <v>19</v>
      </c>
      <c r="N21" s="200">
        <v>6</v>
      </c>
      <c r="O21" s="201">
        <f>SUM(K21,M21:N23)</f>
        <v>75</v>
      </c>
      <c r="P21" s="196">
        <f>O21/(800*3)</f>
        <v>3.125E-2</v>
      </c>
    </row>
    <row r="22" spans="1:16">
      <c r="A22" s="60">
        <v>43192</v>
      </c>
      <c r="B22" s="60">
        <v>43228</v>
      </c>
      <c r="C22" t="s">
        <v>254</v>
      </c>
      <c r="D22" t="s">
        <v>316</v>
      </c>
      <c r="E22" t="s">
        <v>29</v>
      </c>
      <c r="F22" s="194">
        <v>5</v>
      </c>
      <c r="G22" s="195">
        <v>22</v>
      </c>
      <c r="H22" s="195">
        <v>6</v>
      </c>
      <c r="I22" s="195">
        <f t="shared" si="2"/>
        <v>33</v>
      </c>
      <c r="J22" s="196">
        <f t="shared" si="5"/>
        <v>4.1250000000000002E-2</v>
      </c>
      <c r="M22" s="200">
        <v>13</v>
      </c>
      <c r="N22" s="200">
        <v>0</v>
      </c>
    </row>
    <row r="23" spans="1:16">
      <c r="A23" s="60">
        <v>43192</v>
      </c>
      <c r="B23" s="60">
        <v>43228</v>
      </c>
      <c r="C23" t="s">
        <v>255</v>
      </c>
      <c r="D23" t="s">
        <v>316</v>
      </c>
      <c r="E23" t="s">
        <v>29</v>
      </c>
      <c r="F23" s="194">
        <v>4</v>
      </c>
      <c r="G23" s="195">
        <v>19</v>
      </c>
      <c r="H23" s="195">
        <v>4</v>
      </c>
      <c r="I23" s="195">
        <f t="shared" si="2"/>
        <v>27</v>
      </c>
      <c r="J23" s="196">
        <f t="shared" si="5"/>
        <v>3.3750000000000002E-2</v>
      </c>
      <c r="M23" s="200">
        <v>11</v>
      </c>
      <c r="N23" s="200">
        <v>1</v>
      </c>
    </row>
    <row r="24" spans="1:16">
      <c r="A24" s="60">
        <v>43193</v>
      </c>
      <c r="B24" s="60">
        <v>43228</v>
      </c>
      <c r="C24" t="s">
        <v>256</v>
      </c>
      <c r="D24" t="s">
        <v>317</v>
      </c>
      <c r="E24" t="s">
        <v>37</v>
      </c>
      <c r="F24" s="194">
        <v>0</v>
      </c>
      <c r="G24" s="195">
        <v>2</v>
      </c>
      <c r="H24" s="195">
        <v>0</v>
      </c>
      <c r="I24" s="195">
        <f t="shared" si="2"/>
        <v>2</v>
      </c>
      <c r="J24" s="196">
        <f t="shared" si="5"/>
        <v>2.5000000000000001E-3</v>
      </c>
      <c r="K24" s="199">
        <v>3</v>
      </c>
      <c r="L24" s="202">
        <f>1-(K24-SUM(F24:F26))/K24</f>
        <v>0.33333333333333337</v>
      </c>
      <c r="M24" s="200">
        <v>2</v>
      </c>
      <c r="N24" s="200">
        <v>0</v>
      </c>
      <c r="O24" s="201">
        <f>SUM(K24,M24:N26)</f>
        <v>9</v>
      </c>
      <c r="P24" s="196">
        <f>O24/(800*3)</f>
        <v>3.7499999999999999E-3</v>
      </c>
    </row>
    <row r="25" spans="1:16">
      <c r="A25" s="60">
        <v>43193</v>
      </c>
      <c r="B25" s="60">
        <v>43228</v>
      </c>
      <c r="C25" t="s">
        <v>257</v>
      </c>
      <c r="D25" t="s">
        <v>317</v>
      </c>
      <c r="E25" t="s">
        <v>37</v>
      </c>
      <c r="F25" s="194">
        <v>0</v>
      </c>
      <c r="G25" s="195">
        <v>0</v>
      </c>
      <c r="H25" s="195">
        <v>0</v>
      </c>
      <c r="I25" s="195">
        <f t="shared" si="2"/>
        <v>0</v>
      </c>
      <c r="J25" s="196">
        <f t="shared" si="5"/>
        <v>0</v>
      </c>
      <c r="M25" s="200">
        <v>0</v>
      </c>
      <c r="N25" s="200">
        <v>0</v>
      </c>
    </row>
    <row r="26" spans="1:16">
      <c r="A26" s="60">
        <v>43193</v>
      </c>
      <c r="B26" s="60">
        <v>43228</v>
      </c>
      <c r="C26" t="s">
        <v>258</v>
      </c>
      <c r="D26" t="s">
        <v>317</v>
      </c>
      <c r="E26" t="s">
        <v>37</v>
      </c>
      <c r="F26" s="194">
        <v>1</v>
      </c>
      <c r="G26" s="195">
        <v>3</v>
      </c>
      <c r="H26" s="195">
        <v>0</v>
      </c>
      <c r="I26" s="195">
        <f t="shared" si="2"/>
        <v>4</v>
      </c>
      <c r="J26" s="196">
        <f t="shared" si="5"/>
        <v>5.0000000000000001E-3</v>
      </c>
      <c r="M26" s="200">
        <v>3</v>
      </c>
      <c r="N26" s="200">
        <v>1</v>
      </c>
    </row>
    <row r="27" spans="1:16">
      <c r="A27" s="60">
        <v>43193</v>
      </c>
      <c r="B27" s="60">
        <v>43228</v>
      </c>
      <c r="C27" t="s">
        <v>259</v>
      </c>
      <c r="D27" t="s">
        <v>318</v>
      </c>
      <c r="E27" t="s">
        <v>59</v>
      </c>
      <c r="F27" s="194">
        <v>1</v>
      </c>
      <c r="G27" s="195">
        <v>8</v>
      </c>
      <c r="H27" s="195">
        <v>0</v>
      </c>
      <c r="I27" s="195">
        <f t="shared" si="2"/>
        <v>9</v>
      </c>
      <c r="J27" s="196">
        <f t="shared" si="5"/>
        <v>1.125E-2</v>
      </c>
      <c r="K27" s="199">
        <v>6</v>
      </c>
      <c r="L27" s="202">
        <f>1-(K27-SUM(F27:F29))/K27</f>
        <v>0.83333333333333337</v>
      </c>
      <c r="M27" s="200">
        <v>4</v>
      </c>
      <c r="N27" s="200">
        <v>0</v>
      </c>
      <c r="O27" s="201">
        <f>SUM(K27,M27:N29)</f>
        <v>26</v>
      </c>
      <c r="P27" s="196">
        <f>O27/(800*3)</f>
        <v>1.0833333333333334E-2</v>
      </c>
    </row>
    <row r="28" spans="1:16">
      <c r="A28" s="60">
        <v>43193</v>
      </c>
      <c r="B28" s="60">
        <v>43228</v>
      </c>
      <c r="C28" t="s">
        <v>260</v>
      </c>
      <c r="D28" t="s">
        <v>318</v>
      </c>
      <c r="E28" t="s">
        <v>59</v>
      </c>
      <c r="F28" s="194">
        <v>2</v>
      </c>
      <c r="G28" s="195">
        <v>4</v>
      </c>
      <c r="H28" s="195">
        <v>0</v>
      </c>
      <c r="I28" s="195">
        <f t="shared" si="2"/>
        <v>6</v>
      </c>
      <c r="J28" s="196">
        <f t="shared" si="5"/>
        <v>7.4999999999999997E-3</v>
      </c>
      <c r="M28" s="200">
        <v>4</v>
      </c>
      <c r="N28" s="200">
        <v>0</v>
      </c>
    </row>
    <row r="29" spans="1:16">
      <c r="A29" s="60">
        <v>43193</v>
      </c>
      <c r="B29" s="60">
        <v>43228</v>
      </c>
      <c r="C29" t="s">
        <v>261</v>
      </c>
      <c r="D29" t="s">
        <v>318</v>
      </c>
      <c r="E29" t="s">
        <v>59</v>
      </c>
      <c r="F29" s="194">
        <v>2</v>
      </c>
      <c r="G29" s="195">
        <v>17</v>
      </c>
      <c r="H29" s="195">
        <v>0</v>
      </c>
      <c r="I29" s="195">
        <f t="shared" si="2"/>
        <v>19</v>
      </c>
      <c r="J29" s="196">
        <f t="shared" si="5"/>
        <v>2.375E-2</v>
      </c>
      <c r="M29" s="200">
        <v>12</v>
      </c>
      <c r="N29" s="200">
        <v>0</v>
      </c>
    </row>
    <row r="30" spans="1:16">
      <c r="A30" s="60">
        <v>43194</v>
      </c>
      <c r="B30" s="60">
        <v>43230</v>
      </c>
      <c r="C30" t="s">
        <v>262</v>
      </c>
      <c r="D30" t="s">
        <v>319</v>
      </c>
      <c r="E30" t="s">
        <v>84</v>
      </c>
      <c r="F30" s="194">
        <v>2</v>
      </c>
      <c r="G30" s="195">
        <v>33</v>
      </c>
      <c r="H30" s="195">
        <v>1</v>
      </c>
      <c r="I30" s="195">
        <f t="shared" si="2"/>
        <v>36</v>
      </c>
      <c r="J30" s="196">
        <f t="shared" si="5"/>
        <v>4.4999999999999998E-2</v>
      </c>
      <c r="K30" s="199">
        <v>8</v>
      </c>
      <c r="L30" s="202">
        <f>1-(K30-SUM(F30:F32))/K30</f>
        <v>0.25</v>
      </c>
      <c r="M30" s="200">
        <v>27</v>
      </c>
      <c r="N30" s="200">
        <v>0</v>
      </c>
      <c r="O30" s="201">
        <f>SUM(K30,M30:N32)</f>
        <v>48</v>
      </c>
      <c r="P30" s="196">
        <f>O30/(800*3)</f>
        <v>0.02</v>
      </c>
    </row>
    <row r="31" spans="1:16">
      <c r="A31" s="60">
        <v>43194</v>
      </c>
      <c r="B31" s="60">
        <v>43230</v>
      </c>
      <c r="C31" t="s">
        <v>263</v>
      </c>
      <c r="D31" t="s">
        <v>319</v>
      </c>
      <c r="E31" t="s">
        <v>84</v>
      </c>
      <c r="F31" s="194">
        <v>0</v>
      </c>
      <c r="G31" s="195">
        <v>5</v>
      </c>
      <c r="H31" s="195">
        <v>2</v>
      </c>
      <c r="I31" s="195">
        <f t="shared" si="2"/>
        <v>7</v>
      </c>
      <c r="J31" s="196">
        <f t="shared" si="5"/>
        <v>8.7500000000000008E-3</v>
      </c>
      <c r="M31" s="200">
        <v>5</v>
      </c>
      <c r="N31" s="200">
        <v>1</v>
      </c>
    </row>
    <row r="32" spans="1:16">
      <c r="A32" s="60">
        <v>43194</v>
      </c>
      <c r="B32" s="60">
        <v>43230</v>
      </c>
      <c r="C32" t="s">
        <v>264</v>
      </c>
      <c r="D32" t="s">
        <v>319</v>
      </c>
      <c r="E32" t="s">
        <v>84</v>
      </c>
      <c r="F32" s="194">
        <v>0</v>
      </c>
      <c r="G32" s="195">
        <v>5</v>
      </c>
      <c r="H32" s="195">
        <v>1</v>
      </c>
      <c r="I32" s="195">
        <f t="shared" si="2"/>
        <v>6</v>
      </c>
      <c r="J32" s="196">
        <f t="shared" si="5"/>
        <v>7.4999999999999997E-3</v>
      </c>
      <c r="M32" s="200">
        <v>7</v>
      </c>
      <c r="N32" s="200">
        <v>0</v>
      </c>
    </row>
    <row r="33" spans="1:16">
      <c r="A33" s="60">
        <v>43195</v>
      </c>
      <c r="B33" s="60">
        <v>43230</v>
      </c>
      <c r="C33" t="s">
        <v>265</v>
      </c>
      <c r="D33" t="s">
        <v>319</v>
      </c>
      <c r="E33" t="s">
        <v>83</v>
      </c>
      <c r="F33" s="194">
        <v>1</v>
      </c>
      <c r="G33" s="195">
        <v>93</v>
      </c>
      <c r="H33" s="195">
        <v>8</v>
      </c>
      <c r="I33" s="195">
        <f t="shared" si="2"/>
        <v>102</v>
      </c>
      <c r="J33" s="196">
        <f t="shared" si="5"/>
        <v>0.1275</v>
      </c>
      <c r="K33" s="199">
        <v>20</v>
      </c>
      <c r="L33" s="202">
        <f>1-(K33-SUM(F33:F35))/K33</f>
        <v>9.9999999999999978E-2</v>
      </c>
      <c r="M33" s="200">
        <v>66</v>
      </c>
      <c r="N33" s="200">
        <v>0</v>
      </c>
      <c r="O33" s="201">
        <f>SUM(K33,M33:N35)</f>
        <v>139</v>
      </c>
      <c r="P33" s="196">
        <f>O33/(800*3)</f>
        <v>5.7916666666666665E-2</v>
      </c>
    </row>
    <row r="34" spans="1:16">
      <c r="A34" s="60">
        <v>43195</v>
      </c>
      <c r="B34" s="60">
        <v>43230</v>
      </c>
      <c r="C34" t="s">
        <v>266</v>
      </c>
      <c r="D34" t="s">
        <v>319</v>
      </c>
      <c r="E34" t="s">
        <v>83</v>
      </c>
      <c r="F34" s="194">
        <v>1</v>
      </c>
      <c r="G34" s="195">
        <v>65</v>
      </c>
      <c r="H34" s="195">
        <v>30</v>
      </c>
      <c r="I34" s="195">
        <f t="shared" si="2"/>
        <v>96</v>
      </c>
      <c r="J34" s="196">
        <f t="shared" si="5"/>
        <v>0.12</v>
      </c>
      <c r="M34" s="200">
        <v>40</v>
      </c>
      <c r="N34" s="200">
        <v>1</v>
      </c>
    </row>
    <row r="35" spans="1:16">
      <c r="A35" s="60">
        <v>43195</v>
      </c>
      <c r="B35" s="60">
        <v>43230</v>
      </c>
      <c r="C35" t="s">
        <v>267</v>
      </c>
      <c r="D35" t="s">
        <v>319</v>
      </c>
      <c r="E35" t="s">
        <v>83</v>
      </c>
      <c r="F35" s="194">
        <v>0</v>
      </c>
      <c r="G35" s="195">
        <v>39</v>
      </c>
      <c r="H35" s="195">
        <v>4</v>
      </c>
      <c r="I35" s="195">
        <f t="shared" si="2"/>
        <v>43</v>
      </c>
      <c r="J35" s="196">
        <f t="shared" si="5"/>
        <v>5.3749999999999999E-2</v>
      </c>
      <c r="M35" s="200">
        <v>12</v>
      </c>
      <c r="N35" s="200">
        <v>0</v>
      </c>
    </row>
    <row r="36" spans="1:16">
      <c r="A36" s="60">
        <v>43195</v>
      </c>
      <c r="B36" s="60">
        <v>43230</v>
      </c>
      <c r="C36" t="s">
        <v>268</v>
      </c>
      <c r="D36" t="s">
        <v>318</v>
      </c>
      <c r="E36" t="s">
        <v>61</v>
      </c>
      <c r="F36" s="194">
        <v>1</v>
      </c>
      <c r="G36" s="195">
        <v>4</v>
      </c>
      <c r="H36" s="195">
        <v>1</v>
      </c>
      <c r="I36" s="195">
        <f t="shared" si="2"/>
        <v>6</v>
      </c>
      <c r="J36" s="196">
        <f t="shared" si="5"/>
        <v>7.4999999999999997E-3</v>
      </c>
      <c r="K36" s="199">
        <v>2</v>
      </c>
      <c r="L36" s="202">
        <f>1-(K36-SUM(F36:F38))/K36</f>
        <v>1</v>
      </c>
      <c r="M36" s="200">
        <v>3</v>
      </c>
      <c r="N36" s="200">
        <v>0</v>
      </c>
      <c r="O36" s="201">
        <f>SUM(K36,M36:N38)</f>
        <v>22</v>
      </c>
      <c r="P36" s="196">
        <f>O36/(800*3)</f>
        <v>9.1666666666666667E-3</v>
      </c>
    </row>
    <row r="37" spans="1:16">
      <c r="A37" s="60">
        <v>43195</v>
      </c>
      <c r="B37" s="60">
        <v>43230</v>
      </c>
      <c r="C37" t="s">
        <v>269</v>
      </c>
      <c r="D37" t="s">
        <v>318</v>
      </c>
      <c r="E37" t="s">
        <v>61</v>
      </c>
      <c r="F37" s="194">
        <v>0</v>
      </c>
      <c r="G37" s="195">
        <v>12</v>
      </c>
      <c r="H37" s="195">
        <v>0</v>
      </c>
      <c r="I37" s="195">
        <f t="shared" si="2"/>
        <v>12</v>
      </c>
      <c r="J37" s="196">
        <f t="shared" si="5"/>
        <v>1.4999999999999999E-2</v>
      </c>
      <c r="M37" s="200">
        <v>15</v>
      </c>
      <c r="N37" s="200">
        <v>0</v>
      </c>
    </row>
    <row r="38" spans="1:16">
      <c r="A38" s="60">
        <v>43195</v>
      </c>
      <c r="B38" s="60">
        <v>43230</v>
      </c>
      <c r="C38" t="s">
        <v>270</v>
      </c>
      <c r="D38" t="s">
        <v>318</v>
      </c>
      <c r="E38" t="s">
        <v>61</v>
      </c>
      <c r="F38" s="194">
        <v>1</v>
      </c>
      <c r="G38" s="195">
        <v>5</v>
      </c>
      <c r="H38" s="195">
        <v>0</v>
      </c>
      <c r="I38" s="195">
        <f t="shared" si="2"/>
        <v>6</v>
      </c>
      <c r="J38" s="196">
        <f t="shared" si="5"/>
        <v>7.4999999999999997E-3</v>
      </c>
      <c r="M38" s="200">
        <v>2</v>
      </c>
      <c r="N38" s="200">
        <v>0</v>
      </c>
    </row>
    <row r="39" spans="1:16">
      <c r="A39" s="60">
        <v>43196</v>
      </c>
      <c r="B39" s="60">
        <v>43233</v>
      </c>
      <c r="C39" t="s">
        <v>271</v>
      </c>
      <c r="D39" t="s">
        <v>317</v>
      </c>
      <c r="E39" t="s">
        <v>28</v>
      </c>
      <c r="F39" s="194">
        <v>1</v>
      </c>
      <c r="G39" s="195">
        <v>88</v>
      </c>
      <c r="H39" s="195">
        <v>0</v>
      </c>
      <c r="I39" s="195">
        <f t="shared" si="2"/>
        <v>89</v>
      </c>
      <c r="J39" s="196">
        <f t="shared" si="5"/>
        <v>0.11125</v>
      </c>
      <c r="K39" s="199">
        <v>5</v>
      </c>
      <c r="L39" s="202">
        <f>1-(K39-SUM(F39:F41))/K39</f>
        <v>0.6</v>
      </c>
      <c r="M39" s="200">
        <v>57</v>
      </c>
      <c r="N39" s="200">
        <v>0</v>
      </c>
      <c r="O39" s="201">
        <f>SUM(K39,M39:N41)</f>
        <v>130</v>
      </c>
      <c r="P39" s="196">
        <f>O39/(800*3)</f>
        <v>5.4166666666666669E-2</v>
      </c>
    </row>
    <row r="40" spans="1:16">
      <c r="A40" s="60">
        <v>43196</v>
      </c>
      <c r="B40" s="60">
        <v>43233</v>
      </c>
      <c r="C40" t="s">
        <v>272</v>
      </c>
      <c r="D40" t="s">
        <v>317</v>
      </c>
      <c r="E40" t="s">
        <v>28</v>
      </c>
      <c r="F40" s="194">
        <v>2</v>
      </c>
      <c r="G40" s="195">
        <v>103</v>
      </c>
      <c r="H40" s="195">
        <v>4</v>
      </c>
      <c r="I40" s="195">
        <f t="shared" si="2"/>
        <v>109</v>
      </c>
      <c r="J40" s="196">
        <f t="shared" si="5"/>
        <v>0.13625000000000001</v>
      </c>
      <c r="M40" s="200">
        <v>67</v>
      </c>
      <c r="N40" s="200">
        <v>0</v>
      </c>
    </row>
    <row r="41" spans="1:16">
      <c r="A41" s="60">
        <v>43196</v>
      </c>
      <c r="B41" s="60">
        <v>43233</v>
      </c>
      <c r="C41" t="s">
        <v>273</v>
      </c>
      <c r="D41" t="s">
        <v>317</v>
      </c>
      <c r="E41" t="s">
        <v>28</v>
      </c>
      <c r="F41" s="194">
        <v>0</v>
      </c>
      <c r="G41" s="195">
        <v>1</v>
      </c>
      <c r="H41" s="195">
        <v>0</v>
      </c>
      <c r="I41" s="195">
        <f t="shared" si="2"/>
        <v>1</v>
      </c>
      <c r="J41" s="196">
        <f t="shared" si="5"/>
        <v>1.25E-3</v>
      </c>
      <c r="M41" s="200">
        <v>1</v>
      </c>
      <c r="N41" s="200">
        <v>0</v>
      </c>
    </row>
    <row r="42" spans="1:16">
      <c r="A42" s="60">
        <v>43197</v>
      </c>
      <c r="B42" s="60">
        <v>43233</v>
      </c>
      <c r="C42" t="s">
        <v>274</v>
      </c>
      <c r="D42" t="s">
        <v>316</v>
      </c>
      <c r="E42" t="s">
        <v>36</v>
      </c>
      <c r="F42" s="194">
        <v>13</v>
      </c>
      <c r="G42" s="195">
        <v>82</v>
      </c>
      <c r="H42" s="195">
        <v>6</v>
      </c>
      <c r="I42" s="195">
        <f t="shared" si="2"/>
        <v>101</v>
      </c>
      <c r="J42" s="196">
        <f t="shared" si="5"/>
        <v>0.12625</v>
      </c>
      <c r="K42" s="199">
        <v>55</v>
      </c>
      <c r="L42" s="202">
        <f>1-(K42-SUM(F42:F44))/K42</f>
        <v>0.65454545454545454</v>
      </c>
      <c r="M42" s="200">
        <v>73</v>
      </c>
      <c r="N42" s="200">
        <v>0</v>
      </c>
      <c r="O42" s="201">
        <f>SUM(K42,M42:N44)</f>
        <v>316</v>
      </c>
      <c r="P42" s="196">
        <f>O42/(800*3)</f>
        <v>0.13166666666666665</v>
      </c>
    </row>
    <row r="43" spans="1:16">
      <c r="A43" s="60">
        <v>43197</v>
      </c>
      <c r="B43" s="60">
        <v>43233</v>
      </c>
      <c r="C43" t="s">
        <v>275</v>
      </c>
      <c r="D43" t="s">
        <v>316</v>
      </c>
      <c r="E43" t="s">
        <v>36</v>
      </c>
      <c r="F43" s="194">
        <v>8</v>
      </c>
      <c r="G43" s="195">
        <v>78</v>
      </c>
      <c r="H43" s="195">
        <v>5</v>
      </c>
      <c r="I43" s="195">
        <f t="shared" si="2"/>
        <v>91</v>
      </c>
      <c r="J43" s="196">
        <f t="shared" si="5"/>
        <v>0.11375</v>
      </c>
      <c r="M43" s="200">
        <v>70</v>
      </c>
      <c r="N43" s="200">
        <v>1</v>
      </c>
    </row>
    <row r="44" spans="1:16">
      <c r="A44" s="60">
        <v>43197</v>
      </c>
      <c r="B44" s="60">
        <v>43233</v>
      </c>
      <c r="C44" t="s">
        <v>276</v>
      </c>
      <c r="D44" t="s">
        <v>316</v>
      </c>
      <c r="E44" t="s">
        <v>36</v>
      </c>
      <c r="F44" s="194">
        <v>15</v>
      </c>
      <c r="G44" s="195">
        <v>113</v>
      </c>
      <c r="H44" s="195">
        <v>13</v>
      </c>
      <c r="I44" s="195">
        <f t="shared" si="2"/>
        <v>141</v>
      </c>
      <c r="J44" s="196">
        <f t="shared" si="5"/>
        <v>0.17624999999999999</v>
      </c>
      <c r="M44" s="200">
        <v>115</v>
      </c>
      <c r="N44" s="200">
        <v>2</v>
      </c>
    </row>
    <row r="45" spans="1:16">
      <c r="A45" s="60">
        <v>43197</v>
      </c>
      <c r="B45" s="60">
        <v>43233</v>
      </c>
      <c r="C45" t="s">
        <v>277</v>
      </c>
      <c r="D45" t="s">
        <v>316</v>
      </c>
      <c r="E45" t="s">
        <v>36</v>
      </c>
      <c r="F45" s="194">
        <v>2</v>
      </c>
      <c r="G45" s="195">
        <v>69</v>
      </c>
      <c r="H45" s="195">
        <v>11</v>
      </c>
      <c r="I45" s="195">
        <f t="shared" si="2"/>
        <v>82</v>
      </c>
      <c r="J45" s="196">
        <f t="shared" si="5"/>
        <v>0.10249999999999999</v>
      </c>
      <c r="K45" s="199">
        <v>16</v>
      </c>
      <c r="L45" s="202">
        <f>1-(K45-SUM(F45:F47))/K45</f>
        <v>0.375</v>
      </c>
      <c r="M45" s="200">
        <v>58</v>
      </c>
      <c r="N45" s="200">
        <v>5</v>
      </c>
      <c r="O45" s="201">
        <f>SUM(K45,M45:N47)</f>
        <v>188</v>
      </c>
      <c r="P45" s="196">
        <f>O45/(800*3)</f>
        <v>7.8333333333333338E-2</v>
      </c>
    </row>
    <row r="46" spans="1:16">
      <c r="A46" s="60">
        <v>43197</v>
      </c>
      <c r="B46" s="60">
        <v>43233</v>
      </c>
      <c r="C46" t="s">
        <v>278</v>
      </c>
      <c r="D46" t="s">
        <v>316</v>
      </c>
      <c r="E46" t="s">
        <v>36</v>
      </c>
      <c r="F46" s="194">
        <v>3</v>
      </c>
      <c r="G46" s="195">
        <v>48</v>
      </c>
      <c r="H46" s="195">
        <v>6</v>
      </c>
      <c r="I46" s="195">
        <f t="shared" si="2"/>
        <v>57</v>
      </c>
      <c r="J46" s="196">
        <f t="shared" si="5"/>
        <v>7.1249999999999994E-2</v>
      </c>
      <c r="M46" s="200">
        <v>49</v>
      </c>
      <c r="N46" s="200">
        <v>5</v>
      </c>
    </row>
    <row r="47" spans="1:16">
      <c r="A47" s="60">
        <v>43197</v>
      </c>
      <c r="B47" s="60">
        <v>43233</v>
      </c>
      <c r="C47" t="s">
        <v>279</v>
      </c>
      <c r="D47" t="s">
        <v>316</v>
      </c>
      <c r="E47" t="s">
        <v>36</v>
      </c>
      <c r="F47" s="194">
        <v>1</v>
      </c>
      <c r="G47" s="195">
        <v>60</v>
      </c>
      <c r="H47" s="195">
        <v>3</v>
      </c>
      <c r="I47" s="195">
        <f t="shared" si="2"/>
        <v>64</v>
      </c>
      <c r="J47" s="196">
        <f t="shared" si="5"/>
        <v>0.08</v>
      </c>
      <c r="M47" s="200">
        <v>52</v>
      </c>
      <c r="N47" s="200">
        <v>3</v>
      </c>
    </row>
    <row r="48" spans="1:16">
      <c r="A48" s="60">
        <v>43197</v>
      </c>
      <c r="B48" s="60">
        <v>43233</v>
      </c>
      <c r="C48" t="s">
        <v>280</v>
      </c>
      <c r="D48" t="s">
        <v>318</v>
      </c>
      <c r="E48" t="s">
        <v>61</v>
      </c>
      <c r="F48" s="194">
        <v>27</v>
      </c>
      <c r="G48" s="195">
        <v>120</v>
      </c>
      <c r="H48" s="195">
        <v>20</v>
      </c>
      <c r="I48" s="195">
        <f t="shared" si="2"/>
        <v>167</v>
      </c>
      <c r="J48" s="196">
        <f t="shared" si="5"/>
        <v>0.20874999999999999</v>
      </c>
      <c r="K48" s="199">
        <v>75</v>
      </c>
      <c r="L48" s="202">
        <f>1-(K48-SUM(F48:F50))/K48</f>
        <v>0.96</v>
      </c>
      <c r="M48" s="200">
        <v>121</v>
      </c>
      <c r="N48" s="200">
        <v>13</v>
      </c>
      <c r="O48" s="201">
        <f>SUM(K48,M48:N50)</f>
        <v>741</v>
      </c>
      <c r="P48" s="196">
        <f>O48/(800*3)</f>
        <v>0.30875000000000002</v>
      </c>
    </row>
    <row r="49" spans="1:16">
      <c r="A49" s="60">
        <v>43197</v>
      </c>
      <c r="B49" s="60">
        <v>43233</v>
      </c>
      <c r="C49" t="s">
        <v>281</v>
      </c>
      <c r="D49" t="s">
        <v>318</v>
      </c>
      <c r="E49" t="s">
        <v>61</v>
      </c>
      <c r="F49" s="194">
        <v>22</v>
      </c>
      <c r="G49" s="195">
        <v>254</v>
      </c>
      <c r="H49" s="195">
        <v>21</v>
      </c>
      <c r="I49" s="195">
        <f t="shared" si="2"/>
        <v>297</v>
      </c>
      <c r="J49" s="196">
        <f t="shared" si="5"/>
        <v>0.37125000000000002</v>
      </c>
      <c r="M49" s="200">
        <v>233</v>
      </c>
      <c r="N49" s="200">
        <v>17</v>
      </c>
    </row>
    <row r="50" spans="1:16">
      <c r="A50" s="60">
        <v>43197</v>
      </c>
      <c r="B50" s="60">
        <v>43233</v>
      </c>
      <c r="C50" t="s">
        <v>282</v>
      </c>
      <c r="D50" t="s">
        <v>318</v>
      </c>
      <c r="E50" t="s">
        <v>61</v>
      </c>
      <c r="F50" s="194">
        <v>23</v>
      </c>
      <c r="G50" s="195">
        <v>288</v>
      </c>
      <c r="H50" s="195">
        <v>16</v>
      </c>
      <c r="I50" s="195">
        <f t="shared" si="2"/>
        <v>327</v>
      </c>
      <c r="J50" s="196">
        <f t="shared" si="5"/>
        <v>0.40875</v>
      </c>
      <c r="M50" s="200">
        <v>268</v>
      </c>
      <c r="N50" s="200">
        <v>14</v>
      </c>
    </row>
    <row r="51" spans="1:16">
      <c r="A51" s="60">
        <v>43197</v>
      </c>
      <c r="B51" s="60">
        <v>43233</v>
      </c>
      <c r="C51" t="s">
        <v>283</v>
      </c>
      <c r="D51" t="s">
        <v>319</v>
      </c>
      <c r="E51" t="s">
        <v>84</v>
      </c>
      <c r="F51" s="194">
        <v>0</v>
      </c>
      <c r="G51" s="195">
        <v>40</v>
      </c>
      <c r="H51" s="195">
        <v>3</v>
      </c>
      <c r="I51" s="195">
        <f t="shared" si="2"/>
        <v>43</v>
      </c>
      <c r="J51" s="196">
        <f t="shared" si="5"/>
        <v>5.3749999999999999E-2</v>
      </c>
      <c r="K51" s="199">
        <v>3</v>
      </c>
      <c r="L51" s="202">
        <f>1-(K51-SUM(F51:F53))/K51</f>
        <v>1</v>
      </c>
      <c r="M51" s="200">
        <v>50</v>
      </c>
      <c r="N51" s="200">
        <v>2</v>
      </c>
      <c r="O51" s="201">
        <f>SUM(K51,M51:N53)</f>
        <v>111</v>
      </c>
      <c r="P51" s="196">
        <f>O51/(800*3)</f>
        <v>4.6249999999999999E-2</v>
      </c>
    </row>
    <row r="52" spans="1:16">
      <c r="A52" s="60">
        <v>43197</v>
      </c>
      <c r="B52" s="60">
        <v>43233</v>
      </c>
      <c r="C52" t="s">
        <v>284</v>
      </c>
      <c r="D52" t="s">
        <v>319</v>
      </c>
      <c r="E52" t="s">
        <v>84</v>
      </c>
      <c r="F52" s="194">
        <v>1</v>
      </c>
      <c r="G52" s="195">
        <v>28</v>
      </c>
      <c r="H52" s="195">
        <v>3</v>
      </c>
      <c r="I52" s="195">
        <f t="shared" si="2"/>
        <v>32</v>
      </c>
      <c r="J52" s="196">
        <f t="shared" si="5"/>
        <v>0.04</v>
      </c>
      <c r="M52" s="200">
        <v>24</v>
      </c>
      <c r="N52" s="200">
        <v>3</v>
      </c>
    </row>
    <row r="53" spans="1:16">
      <c r="A53" s="60">
        <v>43197</v>
      </c>
      <c r="B53" s="60">
        <v>43233</v>
      </c>
      <c r="C53" t="s">
        <v>285</v>
      </c>
      <c r="D53" t="s">
        <v>319</v>
      </c>
      <c r="E53" t="s">
        <v>84</v>
      </c>
      <c r="F53" s="194">
        <v>2</v>
      </c>
      <c r="G53" s="195">
        <v>24</v>
      </c>
      <c r="H53" s="195">
        <v>0</v>
      </c>
      <c r="I53" s="195">
        <f t="shared" si="2"/>
        <v>26</v>
      </c>
      <c r="J53" s="196">
        <f t="shared" si="5"/>
        <v>3.2500000000000001E-2</v>
      </c>
      <c r="M53" s="200">
        <v>28</v>
      </c>
      <c r="N53" s="200">
        <v>1</v>
      </c>
    </row>
    <row r="54" spans="1:16">
      <c r="A54" s="60">
        <v>43197</v>
      </c>
      <c r="B54" s="60">
        <v>43233</v>
      </c>
      <c r="C54" t="s">
        <v>286</v>
      </c>
      <c r="D54" t="s">
        <v>318</v>
      </c>
      <c r="E54" t="s">
        <v>59</v>
      </c>
      <c r="F54" s="194">
        <v>3</v>
      </c>
      <c r="G54" s="195">
        <v>37</v>
      </c>
      <c r="H54" s="195">
        <v>2</v>
      </c>
      <c r="I54" s="195">
        <f t="shared" si="2"/>
        <v>42</v>
      </c>
      <c r="J54" s="196">
        <f t="shared" si="5"/>
        <v>5.2499999999999998E-2</v>
      </c>
      <c r="K54" s="199">
        <v>5</v>
      </c>
      <c r="L54" s="202">
        <f>1-(K54-SUM(F54:F56))/K54</f>
        <v>1</v>
      </c>
      <c r="M54" s="200">
        <v>38</v>
      </c>
      <c r="N54" s="200">
        <v>1</v>
      </c>
      <c r="O54" s="201">
        <f>SUM(K54,M54:N56)</f>
        <v>111</v>
      </c>
      <c r="P54" s="196">
        <f>O54/(800*3)</f>
        <v>4.6249999999999999E-2</v>
      </c>
    </row>
    <row r="55" spans="1:16">
      <c r="A55" s="60">
        <v>43197</v>
      </c>
      <c r="B55" s="60">
        <v>43233</v>
      </c>
      <c r="C55" t="s">
        <v>287</v>
      </c>
      <c r="D55" t="s">
        <v>318</v>
      </c>
      <c r="E55" t="s">
        <v>59</v>
      </c>
      <c r="F55" s="194">
        <v>0</v>
      </c>
      <c r="G55" s="195">
        <v>31</v>
      </c>
      <c r="H55" s="195">
        <v>0</v>
      </c>
      <c r="I55" s="195">
        <f t="shared" si="2"/>
        <v>31</v>
      </c>
      <c r="J55" s="196">
        <f t="shared" si="5"/>
        <v>3.875E-2</v>
      </c>
      <c r="M55" s="200">
        <v>31</v>
      </c>
      <c r="N55" s="200">
        <v>0</v>
      </c>
    </row>
    <row r="56" spans="1:16">
      <c r="A56" s="60">
        <v>43197</v>
      </c>
      <c r="B56" s="60">
        <v>43233</v>
      </c>
      <c r="C56" t="s">
        <v>288</v>
      </c>
      <c r="D56" t="s">
        <v>318</v>
      </c>
      <c r="E56" t="s">
        <v>59</v>
      </c>
      <c r="F56" s="194">
        <v>2</v>
      </c>
      <c r="G56" s="195">
        <v>33</v>
      </c>
      <c r="H56" s="195">
        <v>4</v>
      </c>
      <c r="I56" s="195">
        <f t="shared" si="2"/>
        <v>39</v>
      </c>
      <c r="J56" s="196">
        <f t="shared" si="5"/>
        <v>4.8750000000000002E-2</v>
      </c>
      <c r="M56" s="200">
        <v>32</v>
      </c>
      <c r="N56" s="200">
        <v>4</v>
      </c>
    </row>
    <row r="57" spans="1:16">
      <c r="A57" s="60">
        <v>43197</v>
      </c>
      <c r="B57" s="60">
        <v>43233</v>
      </c>
      <c r="C57" t="s">
        <v>289</v>
      </c>
      <c r="D57" t="s">
        <v>319</v>
      </c>
      <c r="E57" t="s">
        <v>83</v>
      </c>
      <c r="F57" s="194">
        <v>1</v>
      </c>
      <c r="G57" s="195">
        <v>10</v>
      </c>
      <c r="H57" s="195">
        <v>1</v>
      </c>
      <c r="I57" s="195">
        <f t="shared" si="2"/>
        <v>12</v>
      </c>
      <c r="J57" s="196">
        <f t="shared" si="5"/>
        <v>1.4999999999999999E-2</v>
      </c>
      <c r="K57" s="199">
        <v>15</v>
      </c>
      <c r="L57" s="202">
        <f>1-(K57-SUM(F57:F59))/K57</f>
        <v>0.8</v>
      </c>
      <c r="M57" s="200">
        <v>11</v>
      </c>
      <c r="N57" s="200">
        <v>0</v>
      </c>
      <c r="O57" s="201">
        <f>SUM(K57,M57:N59)</f>
        <v>136</v>
      </c>
      <c r="P57" s="196">
        <f>O57/(800*3)</f>
        <v>5.6666666666666664E-2</v>
      </c>
    </row>
    <row r="58" spans="1:16">
      <c r="A58" s="60">
        <v>43197</v>
      </c>
      <c r="B58" s="60">
        <v>43233</v>
      </c>
      <c r="C58" t="s">
        <v>290</v>
      </c>
      <c r="D58" t="s">
        <v>319</v>
      </c>
      <c r="E58" t="s">
        <v>83</v>
      </c>
      <c r="F58" s="194">
        <v>10</v>
      </c>
      <c r="G58" s="195">
        <v>14</v>
      </c>
      <c r="H58" s="195">
        <v>0</v>
      </c>
      <c r="I58" s="195">
        <f t="shared" si="2"/>
        <v>24</v>
      </c>
      <c r="J58" s="196">
        <f t="shared" si="5"/>
        <v>0.03</v>
      </c>
      <c r="M58" s="200">
        <v>50</v>
      </c>
      <c r="N58" s="200">
        <v>7</v>
      </c>
    </row>
    <row r="59" spans="1:16">
      <c r="A59" s="60">
        <v>43197</v>
      </c>
      <c r="B59" s="60">
        <v>43233</v>
      </c>
      <c r="C59" t="s">
        <v>291</v>
      </c>
      <c r="D59" t="s">
        <v>319</v>
      </c>
      <c r="E59" t="s">
        <v>83</v>
      </c>
      <c r="F59" s="194">
        <v>1</v>
      </c>
      <c r="G59" s="195">
        <v>54</v>
      </c>
      <c r="H59" s="195">
        <v>2</v>
      </c>
      <c r="I59" s="195">
        <f t="shared" si="2"/>
        <v>57</v>
      </c>
      <c r="J59" s="196">
        <f t="shared" si="5"/>
        <v>7.1249999999999994E-2</v>
      </c>
      <c r="M59" s="200">
        <v>51</v>
      </c>
      <c r="N59" s="200">
        <v>2</v>
      </c>
    </row>
    <row r="60" spans="1:16">
      <c r="A60" s="60">
        <v>43197</v>
      </c>
      <c r="B60" s="60">
        <v>43233</v>
      </c>
      <c r="C60" t="s">
        <v>292</v>
      </c>
      <c r="D60" t="s">
        <v>318</v>
      </c>
      <c r="E60" t="s">
        <v>59</v>
      </c>
      <c r="F60" s="194">
        <v>4</v>
      </c>
      <c r="G60" s="195">
        <v>147</v>
      </c>
      <c r="H60" s="195">
        <v>10</v>
      </c>
      <c r="I60" s="195">
        <f t="shared" si="2"/>
        <v>161</v>
      </c>
      <c r="J60" s="196">
        <f t="shared" si="5"/>
        <v>0.20125000000000001</v>
      </c>
      <c r="K60" s="199">
        <v>46</v>
      </c>
      <c r="L60" s="202">
        <f>1-(K60-SUM(F60:F62))/K60</f>
        <v>0.56521739130434789</v>
      </c>
      <c r="M60" s="200">
        <v>139</v>
      </c>
      <c r="N60" s="200">
        <v>9</v>
      </c>
      <c r="O60" s="201">
        <f>SUM(K60,M60:N62)</f>
        <v>502</v>
      </c>
      <c r="P60" s="196">
        <f>O60/(800*3)</f>
        <v>0.20916666666666667</v>
      </c>
    </row>
    <row r="61" spans="1:16">
      <c r="A61" s="60">
        <v>43197</v>
      </c>
      <c r="B61" s="60">
        <v>43233</v>
      </c>
      <c r="C61" t="s">
        <v>294</v>
      </c>
      <c r="D61" t="s">
        <v>318</v>
      </c>
      <c r="E61" t="s">
        <v>59</v>
      </c>
      <c r="F61" s="194">
        <v>8</v>
      </c>
      <c r="G61" s="195">
        <v>133</v>
      </c>
      <c r="H61" s="195">
        <v>8</v>
      </c>
      <c r="I61" s="195">
        <f t="shared" si="2"/>
        <v>149</v>
      </c>
      <c r="J61" s="196">
        <f t="shared" si="5"/>
        <v>0.18625</v>
      </c>
      <c r="M61" s="200">
        <v>121</v>
      </c>
      <c r="N61" s="200">
        <v>6</v>
      </c>
    </row>
    <row r="62" spans="1:16">
      <c r="A62" s="60">
        <v>43197</v>
      </c>
      <c r="B62" s="60">
        <v>43233</v>
      </c>
      <c r="C62" t="s">
        <v>293</v>
      </c>
      <c r="D62" t="s">
        <v>318</v>
      </c>
      <c r="E62" t="s">
        <v>59</v>
      </c>
      <c r="F62" s="194">
        <v>14</v>
      </c>
      <c r="G62" s="195">
        <v>166</v>
      </c>
      <c r="H62" s="195">
        <v>21</v>
      </c>
      <c r="I62" s="195">
        <f t="shared" si="2"/>
        <v>201</v>
      </c>
      <c r="J62" s="196">
        <f t="shared" si="5"/>
        <v>0.25124999999999997</v>
      </c>
      <c r="M62" s="200">
        <v>164</v>
      </c>
      <c r="N62" s="200">
        <v>17</v>
      </c>
    </row>
    <row r="63" spans="1:16">
      <c r="A63" s="60">
        <v>43198</v>
      </c>
      <c r="B63" s="60">
        <v>43233</v>
      </c>
      <c r="C63" t="s">
        <v>295</v>
      </c>
      <c r="D63" t="s">
        <v>318</v>
      </c>
      <c r="E63" t="s">
        <v>61</v>
      </c>
      <c r="F63" s="194">
        <v>15</v>
      </c>
      <c r="G63" s="195">
        <v>238</v>
      </c>
      <c r="H63" s="195">
        <v>7</v>
      </c>
      <c r="I63" s="195">
        <f t="shared" si="2"/>
        <v>260</v>
      </c>
      <c r="J63" s="196">
        <f t="shared" si="5"/>
        <v>0.32500000000000001</v>
      </c>
      <c r="K63" s="199">
        <v>49</v>
      </c>
      <c r="L63" s="202">
        <f>1-(K63-SUM(F63:F65))/K63</f>
        <v>0.91836734693877553</v>
      </c>
      <c r="M63" s="200">
        <v>253</v>
      </c>
      <c r="N63" s="200">
        <v>7</v>
      </c>
      <c r="O63" s="201">
        <f>SUM(K63,M63:N65)</f>
        <v>741</v>
      </c>
      <c r="P63" s="196">
        <f>O63/(800*3)</f>
        <v>0.30875000000000002</v>
      </c>
    </row>
    <row r="64" spans="1:16">
      <c r="A64" s="60">
        <v>43198</v>
      </c>
      <c r="B64" s="60">
        <v>43233</v>
      </c>
      <c r="C64" t="s">
        <v>296</v>
      </c>
      <c r="D64" t="s">
        <v>318</v>
      </c>
      <c r="E64" t="s">
        <v>61</v>
      </c>
      <c r="F64" s="194">
        <v>12</v>
      </c>
      <c r="G64" s="195">
        <v>202</v>
      </c>
      <c r="H64" s="195">
        <v>2</v>
      </c>
      <c r="I64" s="195">
        <f t="shared" si="2"/>
        <v>216</v>
      </c>
      <c r="J64" s="196">
        <f t="shared" si="5"/>
        <v>0.27</v>
      </c>
      <c r="M64" s="200">
        <v>176</v>
      </c>
      <c r="N64" s="200">
        <v>18</v>
      </c>
    </row>
    <row r="65" spans="1:16">
      <c r="A65" s="60">
        <v>43198</v>
      </c>
      <c r="B65" s="60">
        <v>43233</v>
      </c>
      <c r="C65" t="s">
        <v>297</v>
      </c>
      <c r="D65" t="s">
        <v>318</v>
      </c>
      <c r="E65" t="s">
        <v>61</v>
      </c>
      <c r="F65" s="194">
        <v>18</v>
      </c>
      <c r="G65" s="195">
        <v>195</v>
      </c>
      <c r="H65" s="195">
        <v>11</v>
      </c>
      <c r="I65" s="195">
        <f t="shared" si="2"/>
        <v>224</v>
      </c>
      <c r="J65" s="196">
        <f t="shared" si="5"/>
        <v>0.28000000000000003</v>
      </c>
      <c r="M65" s="200">
        <v>230</v>
      </c>
      <c r="N65" s="200">
        <v>8</v>
      </c>
    </row>
    <row r="66" spans="1:16">
      <c r="A66" s="60">
        <v>43198</v>
      </c>
      <c r="B66" s="60">
        <v>43233</v>
      </c>
      <c r="C66" t="s">
        <v>298</v>
      </c>
      <c r="D66" t="s">
        <v>317</v>
      </c>
      <c r="E66" t="s">
        <v>37</v>
      </c>
      <c r="F66" s="194">
        <v>5</v>
      </c>
      <c r="G66" s="195">
        <v>53</v>
      </c>
      <c r="H66" s="195">
        <v>2</v>
      </c>
      <c r="I66" s="195">
        <f t="shared" si="2"/>
        <v>60</v>
      </c>
      <c r="J66" s="196">
        <f t="shared" si="5"/>
        <v>7.4999999999999997E-2</v>
      </c>
      <c r="K66" s="199">
        <v>31</v>
      </c>
      <c r="L66" s="202">
        <f>1-(K66-SUM(F66:F68))/K66</f>
        <v>0.70967741935483875</v>
      </c>
      <c r="M66" s="200">
        <v>58</v>
      </c>
      <c r="N66" s="200">
        <v>2</v>
      </c>
      <c r="O66" s="201">
        <f>SUM(K66,M66:N68)</f>
        <v>223</v>
      </c>
      <c r="P66" s="196">
        <f>O66/(800*3)</f>
        <v>9.2916666666666661E-2</v>
      </c>
    </row>
    <row r="67" spans="1:16">
      <c r="A67" s="60">
        <v>43198</v>
      </c>
      <c r="B67" s="60">
        <v>43233</v>
      </c>
      <c r="C67" t="s">
        <v>299</v>
      </c>
      <c r="D67" t="s">
        <v>317</v>
      </c>
      <c r="E67" t="s">
        <v>37</v>
      </c>
      <c r="F67" s="194">
        <v>8</v>
      </c>
      <c r="G67" s="195">
        <v>54</v>
      </c>
      <c r="H67" s="195">
        <v>1</v>
      </c>
      <c r="I67" s="195">
        <f t="shared" si="2"/>
        <v>63</v>
      </c>
      <c r="J67" s="196">
        <f t="shared" si="5"/>
        <v>7.8750000000000001E-2</v>
      </c>
      <c r="M67" s="200">
        <v>55</v>
      </c>
      <c r="N67" s="200">
        <v>1</v>
      </c>
    </row>
    <row r="68" spans="1:16">
      <c r="A68" s="60">
        <v>43198</v>
      </c>
      <c r="B68" s="60">
        <v>43233</v>
      </c>
      <c r="C68" t="s">
        <v>300</v>
      </c>
      <c r="D68" t="s">
        <v>317</v>
      </c>
      <c r="E68" t="s">
        <v>37</v>
      </c>
      <c r="F68" s="194">
        <v>9</v>
      </c>
      <c r="G68" s="195">
        <v>80</v>
      </c>
      <c r="H68" s="195">
        <v>4</v>
      </c>
      <c r="I68" s="195">
        <f t="shared" ref="I68:I136" si="6">SUM(F68:H68)</f>
        <v>93</v>
      </c>
      <c r="J68" s="196">
        <f t="shared" si="5"/>
        <v>0.11625000000000001</v>
      </c>
      <c r="M68" s="200">
        <v>74</v>
      </c>
      <c r="N68" s="200">
        <v>2</v>
      </c>
    </row>
    <row r="69" spans="1:16">
      <c r="A69" s="60">
        <v>43198</v>
      </c>
      <c r="B69" s="60">
        <v>43233</v>
      </c>
      <c r="C69" t="s">
        <v>301</v>
      </c>
      <c r="D69" t="s">
        <v>317</v>
      </c>
      <c r="E69" t="s">
        <v>37</v>
      </c>
      <c r="F69" s="194">
        <v>4</v>
      </c>
      <c r="G69" s="195">
        <v>99</v>
      </c>
      <c r="H69" s="195">
        <v>5</v>
      </c>
      <c r="I69" s="195">
        <f t="shared" si="6"/>
        <v>108</v>
      </c>
      <c r="J69" s="196">
        <f t="shared" si="5"/>
        <v>0.13500000000000001</v>
      </c>
      <c r="K69" s="199">
        <v>13</v>
      </c>
      <c r="L69" s="202">
        <f>1-(K69-SUM(F69:F71))/K69</f>
        <v>0.38461538461538458</v>
      </c>
      <c r="M69" s="200">
        <v>91</v>
      </c>
      <c r="N69" s="200">
        <v>2</v>
      </c>
      <c r="O69" s="201">
        <f>SUM(K69,M69:N71)</f>
        <v>204</v>
      </c>
      <c r="P69" s="196">
        <f>O69/(800*3)</f>
        <v>8.5000000000000006E-2</v>
      </c>
    </row>
    <row r="70" spans="1:16">
      <c r="A70" s="60">
        <v>43198</v>
      </c>
      <c r="B70" s="60">
        <v>43233</v>
      </c>
      <c r="C70" t="s">
        <v>303</v>
      </c>
      <c r="D70" t="s">
        <v>317</v>
      </c>
      <c r="E70" t="s">
        <v>37</v>
      </c>
      <c r="F70" s="194">
        <v>1</v>
      </c>
      <c r="G70" s="195">
        <v>55</v>
      </c>
      <c r="H70" s="195">
        <v>1</v>
      </c>
      <c r="I70" s="195">
        <f t="shared" si="6"/>
        <v>57</v>
      </c>
      <c r="J70" s="196">
        <f t="shared" si="5"/>
        <v>7.1249999999999994E-2</v>
      </c>
      <c r="M70" s="200">
        <v>51</v>
      </c>
      <c r="N70" s="200">
        <v>1</v>
      </c>
    </row>
    <row r="71" spans="1:16">
      <c r="A71" s="60">
        <v>43198</v>
      </c>
      <c r="B71" s="60">
        <v>43233</v>
      </c>
      <c r="C71" t="s">
        <v>302</v>
      </c>
      <c r="D71" t="s">
        <v>317</v>
      </c>
      <c r="E71" t="s">
        <v>37</v>
      </c>
      <c r="F71" s="194">
        <v>0</v>
      </c>
      <c r="G71" s="195">
        <v>51</v>
      </c>
      <c r="H71" s="195">
        <v>2</v>
      </c>
      <c r="I71" s="195">
        <f t="shared" si="6"/>
        <v>53</v>
      </c>
      <c r="J71" s="196">
        <f t="shared" si="5"/>
        <v>6.6250000000000003E-2</v>
      </c>
      <c r="M71" s="200">
        <v>45</v>
      </c>
      <c r="N71" s="200">
        <v>1</v>
      </c>
    </row>
    <row r="72" spans="1:16">
      <c r="A72" s="60">
        <v>43198</v>
      </c>
      <c r="B72" s="60">
        <v>43233</v>
      </c>
      <c r="C72" t="s">
        <v>304</v>
      </c>
      <c r="D72" t="s">
        <v>316</v>
      </c>
      <c r="E72" t="s">
        <v>29</v>
      </c>
      <c r="F72" s="194">
        <v>3</v>
      </c>
      <c r="G72" s="195">
        <v>102</v>
      </c>
      <c r="H72" s="195">
        <v>31</v>
      </c>
      <c r="I72" s="195">
        <f t="shared" si="6"/>
        <v>136</v>
      </c>
      <c r="J72" s="196">
        <f t="shared" si="5"/>
        <v>0.17</v>
      </c>
      <c r="K72" s="199">
        <v>7</v>
      </c>
      <c r="L72" s="202">
        <f>1-(K72-SUM(F72:F74))/K72</f>
        <v>0.5714285714285714</v>
      </c>
      <c r="M72" s="200">
        <v>79</v>
      </c>
      <c r="N72" s="200">
        <v>21</v>
      </c>
      <c r="O72" s="201">
        <f>SUM(K72,M72:N74)</f>
        <v>129</v>
      </c>
      <c r="P72" s="196">
        <f>O72/(800*3)</f>
        <v>5.3749999999999999E-2</v>
      </c>
    </row>
    <row r="73" spans="1:16">
      <c r="A73" s="60">
        <v>43198</v>
      </c>
      <c r="B73" s="60">
        <v>43233</v>
      </c>
      <c r="C73" t="s">
        <v>305</v>
      </c>
      <c r="D73" t="s">
        <v>316</v>
      </c>
      <c r="E73" t="s">
        <v>29</v>
      </c>
      <c r="F73" s="194">
        <v>0</v>
      </c>
      <c r="G73" s="195">
        <v>25</v>
      </c>
      <c r="H73" s="195">
        <v>2</v>
      </c>
      <c r="I73" s="195">
        <f t="shared" si="6"/>
        <v>27</v>
      </c>
      <c r="J73" s="196">
        <f t="shared" si="5"/>
        <v>3.3750000000000002E-2</v>
      </c>
      <c r="M73" s="200">
        <v>18</v>
      </c>
      <c r="N73" s="200">
        <v>1</v>
      </c>
    </row>
    <row r="74" spans="1:16">
      <c r="A74" s="60">
        <v>43198</v>
      </c>
      <c r="B74" s="60">
        <v>43233</v>
      </c>
      <c r="C74" t="s">
        <v>306</v>
      </c>
      <c r="D74" t="s">
        <v>316</v>
      </c>
      <c r="E74" t="s">
        <v>29</v>
      </c>
      <c r="F74" s="194">
        <v>1</v>
      </c>
      <c r="G74" s="195">
        <v>3</v>
      </c>
      <c r="H74" s="195">
        <v>0</v>
      </c>
      <c r="I74" s="195">
        <f t="shared" si="6"/>
        <v>4</v>
      </c>
      <c r="J74" s="196">
        <f t="shared" ref="J74:J136" si="7">SUM(F74:H74)/800</f>
        <v>5.0000000000000001E-3</v>
      </c>
      <c r="M74" s="200">
        <v>3</v>
      </c>
      <c r="N74" s="200">
        <v>0</v>
      </c>
    </row>
    <row r="75" spans="1:16">
      <c r="A75" s="60">
        <v>43198</v>
      </c>
      <c r="B75" s="60">
        <v>43233</v>
      </c>
      <c r="C75" t="s">
        <v>307</v>
      </c>
      <c r="D75" t="s">
        <v>319</v>
      </c>
      <c r="E75" t="s">
        <v>83</v>
      </c>
      <c r="F75" s="194">
        <v>0</v>
      </c>
      <c r="G75" s="195">
        <v>28</v>
      </c>
      <c r="H75" s="195">
        <v>3</v>
      </c>
      <c r="I75" s="195">
        <f t="shared" si="6"/>
        <v>31</v>
      </c>
      <c r="J75" s="196">
        <f t="shared" si="7"/>
        <v>3.875E-2</v>
      </c>
      <c r="K75" s="199">
        <v>3</v>
      </c>
      <c r="L75" s="202">
        <f>1-(K75-SUM(F75:F77))/K75</f>
        <v>0.33333333333333337</v>
      </c>
      <c r="M75" s="200">
        <v>13</v>
      </c>
      <c r="N75" s="200">
        <v>2</v>
      </c>
      <c r="O75" s="201">
        <f>SUM(K75,M75:N77)</f>
        <v>38</v>
      </c>
      <c r="P75" s="196">
        <f>O75/(800*3)</f>
        <v>1.5833333333333335E-2</v>
      </c>
    </row>
    <row r="76" spans="1:16">
      <c r="A76" s="60">
        <v>43198</v>
      </c>
      <c r="B76" s="60">
        <v>43233</v>
      </c>
      <c r="C76" t="s">
        <v>308</v>
      </c>
      <c r="D76" t="s">
        <v>319</v>
      </c>
      <c r="E76" t="s">
        <v>83</v>
      </c>
      <c r="F76" s="194">
        <v>0</v>
      </c>
      <c r="G76" s="195">
        <v>10</v>
      </c>
      <c r="H76" s="195">
        <v>0</v>
      </c>
      <c r="I76" s="195">
        <f t="shared" si="6"/>
        <v>10</v>
      </c>
      <c r="J76" s="196">
        <f t="shared" si="7"/>
        <v>1.2500000000000001E-2</v>
      </c>
      <c r="M76" s="200">
        <v>5</v>
      </c>
      <c r="N76" s="200">
        <v>0</v>
      </c>
    </row>
    <row r="77" spans="1:16">
      <c r="A77" s="60">
        <v>43198</v>
      </c>
      <c r="B77" s="60">
        <v>43233</v>
      </c>
      <c r="C77" t="s">
        <v>309</v>
      </c>
      <c r="D77" t="s">
        <v>319</v>
      </c>
      <c r="E77" t="s">
        <v>83</v>
      </c>
      <c r="F77" s="194">
        <v>1</v>
      </c>
      <c r="G77" s="195">
        <v>20</v>
      </c>
      <c r="H77" s="195">
        <v>2</v>
      </c>
      <c r="I77" s="195">
        <f t="shared" si="6"/>
        <v>23</v>
      </c>
      <c r="J77" s="196">
        <f t="shared" si="7"/>
        <v>2.8750000000000001E-2</v>
      </c>
      <c r="M77" s="200">
        <v>14</v>
      </c>
      <c r="N77" s="200">
        <v>1</v>
      </c>
    </row>
    <row r="78" spans="1:16">
      <c r="A78" s="60">
        <v>43198</v>
      </c>
      <c r="B78" s="60">
        <v>43233</v>
      </c>
      <c r="C78" t="s">
        <v>310</v>
      </c>
      <c r="D78" t="s">
        <v>317</v>
      </c>
      <c r="E78" t="s">
        <v>28</v>
      </c>
      <c r="F78" s="194">
        <v>0</v>
      </c>
      <c r="G78" s="195">
        <v>44</v>
      </c>
      <c r="H78" s="195">
        <v>8</v>
      </c>
      <c r="I78" s="195">
        <f t="shared" si="6"/>
        <v>52</v>
      </c>
      <c r="J78" s="196">
        <f t="shared" si="7"/>
        <v>6.5000000000000002E-2</v>
      </c>
      <c r="K78" s="199">
        <v>3</v>
      </c>
      <c r="L78" s="202">
        <f>1-(K78-SUM(F78:F80))/K78</f>
        <v>0</v>
      </c>
      <c r="M78" s="200">
        <v>11</v>
      </c>
      <c r="N78" s="200">
        <v>0</v>
      </c>
      <c r="O78" s="201">
        <f>SUM(K78,M78:N80)</f>
        <v>46</v>
      </c>
      <c r="P78" s="196">
        <f>O78/(800*3)</f>
        <v>1.9166666666666665E-2</v>
      </c>
    </row>
    <row r="79" spans="1:16">
      <c r="A79" s="60">
        <v>43198</v>
      </c>
      <c r="B79" s="60">
        <v>43233</v>
      </c>
      <c r="C79" t="s">
        <v>311</v>
      </c>
      <c r="D79" t="s">
        <v>317</v>
      </c>
      <c r="E79" t="s">
        <v>28</v>
      </c>
      <c r="F79" s="194">
        <v>0</v>
      </c>
      <c r="G79" s="195">
        <v>60</v>
      </c>
      <c r="H79" s="195">
        <v>5</v>
      </c>
      <c r="I79" s="195">
        <f t="shared" si="6"/>
        <v>65</v>
      </c>
      <c r="J79" s="196">
        <f t="shared" si="7"/>
        <v>8.1250000000000003E-2</v>
      </c>
      <c r="M79" s="200">
        <v>20</v>
      </c>
      <c r="N79" s="200">
        <v>2</v>
      </c>
    </row>
    <row r="80" spans="1:16">
      <c r="A80" s="60">
        <v>43198</v>
      </c>
      <c r="B80" s="60">
        <v>43233</v>
      </c>
      <c r="C80" t="s">
        <v>312</v>
      </c>
      <c r="D80" t="s">
        <v>317</v>
      </c>
      <c r="E80" t="s">
        <v>28</v>
      </c>
      <c r="F80" s="194">
        <v>0</v>
      </c>
      <c r="G80" s="195">
        <v>44</v>
      </c>
      <c r="H80" s="195">
        <v>5</v>
      </c>
      <c r="I80" s="195">
        <f t="shared" si="6"/>
        <v>49</v>
      </c>
      <c r="J80" s="196">
        <f t="shared" si="7"/>
        <v>6.1249999999999999E-2</v>
      </c>
      <c r="M80" s="200">
        <v>8</v>
      </c>
      <c r="N80" s="200">
        <v>2</v>
      </c>
    </row>
    <row r="81" spans="1:16">
      <c r="A81" s="60">
        <v>43198</v>
      </c>
      <c r="B81" s="60">
        <v>43233</v>
      </c>
      <c r="C81" t="s">
        <v>313</v>
      </c>
      <c r="D81" t="s">
        <v>316</v>
      </c>
      <c r="E81" t="s">
        <v>29</v>
      </c>
      <c r="F81" s="194">
        <v>14</v>
      </c>
      <c r="G81" s="195">
        <v>173</v>
      </c>
      <c r="H81" s="195">
        <v>66</v>
      </c>
      <c r="I81" s="195">
        <f t="shared" si="6"/>
        <v>253</v>
      </c>
      <c r="J81" s="196">
        <f t="shared" si="7"/>
        <v>0.31624999999999998</v>
      </c>
      <c r="K81" s="199">
        <v>36</v>
      </c>
      <c r="L81" s="202">
        <f>1-(K81-SUM(F81:F83))/K81</f>
        <v>0.63888888888888884</v>
      </c>
      <c r="M81" s="200">
        <v>142</v>
      </c>
      <c r="N81" s="200">
        <v>36</v>
      </c>
      <c r="O81" s="201">
        <f>SUM(K81,M81:N83)</f>
        <v>442</v>
      </c>
      <c r="P81" s="196">
        <f>O81/(800*3)</f>
        <v>0.18416666666666667</v>
      </c>
    </row>
    <row r="82" spans="1:16">
      <c r="A82" s="60">
        <v>43198</v>
      </c>
      <c r="B82" s="60">
        <v>43233</v>
      </c>
      <c r="C82" t="s">
        <v>314</v>
      </c>
      <c r="D82" t="s">
        <v>316</v>
      </c>
      <c r="E82" t="s">
        <v>29</v>
      </c>
      <c r="F82" s="194">
        <v>6</v>
      </c>
      <c r="G82" s="195">
        <v>161</v>
      </c>
      <c r="H82" s="195">
        <v>25</v>
      </c>
      <c r="I82" s="195">
        <f t="shared" si="6"/>
        <v>192</v>
      </c>
      <c r="J82" s="196">
        <f t="shared" si="7"/>
        <v>0.24</v>
      </c>
      <c r="M82" s="200">
        <v>129</v>
      </c>
      <c r="N82" s="200">
        <v>7</v>
      </c>
    </row>
    <row r="83" spans="1:16">
      <c r="A83" s="60">
        <v>43198</v>
      </c>
      <c r="B83" s="60">
        <v>43233</v>
      </c>
      <c r="C83" t="s">
        <v>315</v>
      </c>
      <c r="D83" t="s">
        <v>316</v>
      </c>
      <c r="E83" t="s">
        <v>29</v>
      </c>
      <c r="F83" s="194">
        <v>3</v>
      </c>
      <c r="G83" s="195">
        <v>140</v>
      </c>
      <c r="H83" s="195">
        <v>18</v>
      </c>
      <c r="I83" s="195">
        <f t="shared" si="6"/>
        <v>161</v>
      </c>
      <c r="J83" s="196">
        <f t="shared" si="7"/>
        <v>0.20125000000000001</v>
      </c>
      <c r="M83" s="200">
        <v>85</v>
      </c>
      <c r="N83" s="200">
        <v>7</v>
      </c>
    </row>
    <row r="84" spans="1:16">
      <c r="A84" s="60">
        <v>43199</v>
      </c>
      <c r="B84" s="60">
        <v>43235</v>
      </c>
      <c r="C84" t="s">
        <v>328</v>
      </c>
      <c r="D84" t="s">
        <v>318</v>
      </c>
      <c r="E84" t="s">
        <v>59</v>
      </c>
      <c r="F84" s="194">
        <v>0</v>
      </c>
      <c r="G84" s="195">
        <v>51</v>
      </c>
      <c r="H84" s="195">
        <v>3</v>
      </c>
      <c r="I84" s="195">
        <f t="shared" si="6"/>
        <v>54</v>
      </c>
      <c r="J84" s="196">
        <f t="shared" si="7"/>
        <v>6.7500000000000004E-2</v>
      </c>
      <c r="K84" s="199">
        <v>11</v>
      </c>
      <c r="L84" s="202">
        <f>1-(K84-SUM(F84:F86))/K84</f>
        <v>9.0909090909090939E-2</v>
      </c>
      <c r="M84" s="200">
        <v>50</v>
      </c>
      <c r="N84" s="200">
        <v>2</v>
      </c>
      <c r="O84" s="201">
        <f>SUM(K84,M84:N86)</f>
        <v>103</v>
      </c>
      <c r="P84" s="196">
        <f>O84/(800*3)</f>
        <v>4.2916666666666665E-2</v>
      </c>
    </row>
    <row r="85" spans="1:16">
      <c r="A85" s="60">
        <v>43199</v>
      </c>
      <c r="B85" s="60">
        <v>43235</v>
      </c>
      <c r="C85" t="s">
        <v>329</v>
      </c>
      <c r="D85" t="s">
        <v>318</v>
      </c>
      <c r="E85" t="s">
        <v>59</v>
      </c>
      <c r="F85" s="194">
        <v>0</v>
      </c>
      <c r="G85" s="195">
        <v>29</v>
      </c>
      <c r="H85" s="195">
        <v>2</v>
      </c>
      <c r="I85" s="195">
        <f t="shared" si="6"/>
        <v>31</v>
      </c>
      <c r="J85" s="196">
        <f t="shared" si="7"/>
        <v>3.875E-2</v>
      </c>
      <c r="M85" s="200">
        <v>23</v>
      </c>
      <c r="N85" s="200">
        <v>0</v>
      </c>
    </row>
    <row r="86" spans="1:16">
      <c r="A86" s="60">
        <v>43199</v>
      </c>
      <c r="B86" s="60">
        <v>43235</v>
      </c>
      <c r="C86" t="s">
        <v>330</v>
      </c>
      <c r="D86" t="s">
        <v>318</v>
      </c>
      <c r="E86" t="s">
        <v>59</v>
      </c>
      <c r="F86" s="194">
        <v>1</v>
      </c>
      <c r="G86" s="195">
        <v>17</v>
      </c>
      <c r="H86" s="195">
        <v>2</v>
      </c>
      <c r="I86" s="195">
        <f t="shared" si="6"/>
        <v>20</v>
      </c>
      <c r="J86" s="196">
        <f t="shared" si="7"/>
        <v>2.5000000000000001E-2</v>
      </c>
      <c r="M86" s="200">
        <v>17</v>
      </c>
      <c r="N86" s="200">
        <v>0</v>
      </c>
    </row>
    <row r="87" spans="1:16">
      <c r="A87" s="60">
        <v>43199</v>
      </c>
      <c r="B87" s="60">
        <v>43235</v>
      </c>
      <c r="C87" t="s">
        <v>331</v>
      </c>
      <c r="D87" t="s">
        <v>319</v>
      </c>
      <c r="E87" t="s">
        <v>83</v>
      </c>
      <c r="F87" s="194">
        <v>0</v>
      </c>
      <c r="G87" s="195">
        <v>24</v>
      </c>
      <c r="H87" s="195">
        <v>9</v>
      </c>
      <c r="I87" s="195">
        <f t="shared" si="6"/>
        <v>33</v>
      </c>
      <c r="J87" s="196">
        <f t="shared" si="7"/>
        <v>4.1250000000000002E-2</v>
      </c>
      <c r="K87" s="199">
        <v>27</v>
      </c>
      <c r="L87" s="202">
        <f>1-(K87-SUM(F87:F89))/K87</f>
        <v>0.66666666666666674</v>
      </c>
      <c r="M87" s="200">
        <v>17</v>
      </c>
      <c r="N87" s="200">
        <v>1</v>
      </c>
      <c r="O87" s="201">
        <f>SUM(K87,M87:N89)</f>
        <v>139</v>
      </c>
      <c r="P87" s="196">
        <f>O87/(800*3)</f>
        <v>5.7916666666666665E-2</v>
      </c>
    </row>
    <row r="88" spans="1:16">
      <c r="A88" s="60">
        <v>43199</v>
      </c>
      <c r="B88" s="60">
        <v>43235</v>
      </c>
      <c r="C88" t="s">
        <v>332</v>
      </c>
      <c r="D88" t="s">
        <v>319</v>
      </c>
      <c r="E88" t="s">
        <v>83</v>
      </c>
      <c r="F88" s="194">
        <v>5</v>
      </c>
      <c r="G88" s="195">
        <v>71</v>
      </c>
      <c r="H88" s="195">
        <v>11</v>
      </c>
      <c r="I88" s="195">
        <f t="shared" si="6"/>
        <v>87</v>
      </c>
      <c r="J88" s="196">
        <f t="shared" si="7"/>
        <v>0.10875</v>
      </c>
      <c r="M88" s="200">
        <v>52</v>
      </c>
      <c r="N88" s="200">
        <v>5</v>
      </c>
    </row>
    <row r="89" spans="1:16">
      <c r="A89" s="60">
        <v>43199</v>
      </c>
      <c r="B89" s="60">
        <v>43235</v>
      </c>
      <c r="C89" t="s">
        <v>333</v>
      </c>
      <c r="D89" t="s">
        <v>319</v>
      </c>
      <c r="E89" s="89" t="s">
        <v>83</v>
      </c>
      <c r="F89" s="194">
        <v>13</v>
      </c>
      <c r="G89" s="195">
        <v>49</v>
      </c>
      <c r="H89" s="195">
        <v>8</v>
      </c>
      <c r="I89" s="195">
        <f t="shared" si="6"/>
        <v>70</v>
      </c>
      <c r="J89" s="196">
        <f t="shared" si="7"/>
        <v>8.7499999999999994E-2</v>
      </c>
      <c r="M89" s="200">
        <v>33</v>
      </c>
      <c r="N89" s="200">
        <v>4</v>
      </c>
    </row>
    <row r="90" spans="1:16">
      <c r="A90" s="60">
        <v>43199</v>
      </c>
      <c r="B90" s="60">
        <v>43235</v>
      </c>
      <c r="C90" t="s">
        <v>334</v>
      </c>
      <c r="D90" t="s">
        <v>316</v>
      </c>
      <c r="E90" t="s">
        <v>36</v>
      </c>
      <c r="F90" s="194">
        <v>4</v>
      </c>
      <c r="G90" s="195">
        <v>39</v>
      </c>
      <c r="H90" s="195">
        <v>15</v>
      </c>
      <c r="I90" s="195">
        <f t="shared" si="6"/>
        <v>58</v>
      </c>
      <c r="J90" s="196">
        <f t="shared" si="7"/>
        <v>7.2499999999999995E-2</v>
      </c>
      <c r="K90" s="199">
        <v>7</v>
      </c>
      <c r="L90" s="202">
        <f>1-(K90-SUM(F90:F92))/K90</f>
        <v>0.7142857142857143</v>
      </c>
      <c r="M90" s="200">
        <v>31</v>
      </c>
      <c r="N90" s="200">
        <v>8</v>
      </c>
      <c r="O90" s="201">
        <f>SUM(K90,M90:N92)</f>
        <v>139</v>
      </c>
      <c r="P90" s="196">
        <f>O90/(800*3)</f>
        <v>5.7916666666666665E-2</v>
      </c>
    </row>
    <row r="91" spans="1:16">
      <c r="A91" s="60">
        <v>43199</v>
      </c>
      <c r="B91" s="60">
        <v>43235</v>
      </c>
      <c r="C91" t="s">
        <v>335</v>
      </c>
      <c r="D91" t="s">
        <v>316</v>
      </c>
      <c r="E91" t="s">
        <v>36</v>
      </c>
      <c r="F91" s="194">
        <v>0</v>
      </c>
      <c r="G91" s="195">
        <v>53</v>
      </c>
      <c r="H91" s="195">
        <v>3</v>
      </c>
      <c r="I91" s="195">
        <f t="shared" si="6"/>
        <v>56</v>
      </c>
      <c r="J91" s="196">
        <f t="shared" si="7"/>
        <v>7.0000000000000007E-2</v>
      </c>
      <c r="M91" s="200">
        <v>49</v>
      </c>
      <c r="N91" s="200">
        <v>1</v>
      </c>
    </row>
    <row r="92" spans="1:16">
      <c r="A92" s="60">
        <v>43199</v>
      </c>
      <c r="B92" s="60">
        <v>43235</v>
      </c>
      <c r="C92" t="s">
        <v>336</v>
      </c>
      <c r="D92" t="s">
        <v>316</v>
      </c>
      <c r="E92" t="s">
        <v>36</v>
      </c>
      <c r="F92" s="194">
        <v>1</v>
      </c>
      <c r="G92" s="195">
        <v>51</v>
      </c>
      <c r="H92" s="195">
        <v>16</v>
      </c>
      <c r="I92" s="195">
        <f t="shared" si="6"/>
        <v>68</v>
      </c>
      <c r="J92" s="196">
        <f t="shared" si="7"/>
        <v>8.5000000000000006E-2</v>
      </c>
      <c r="M92" s="200">
        <v>39</v>
      </c>
      <c r="N92" s="200">
        <v>4</v>
      </c>
    </row>
    <row r="93" spans="1:16">
      <c r="A93" s="60">
        <v>43199</v>
      </c>
      <c r="B93" s="60">
        <v>43235</v>
      </c>
      <c r="C93" t="s">
        <v>337</v>
      </c>
      <c r="D93" t="s">
        <v>319</v>
      </c>
      <c r="E93" t="s">
        <v>84</v>
      </c>
      <c r="F93" s="194">
        <v>2</v>
      </c>
      <c r="G93" s="195">
        <v>2</v>
      </c>
      <c r="H93" s="195">
        <v>6</v>
      </c>
      <c r="I93" s="195">
        <f t="shared" si="6"/>
        <v>10</v>
      </c>
      <c r="J93" s="196">
        <f t="shared" si="7"/>
        <v>1.2500000000000001E-2</v>
      </c>
      <c r="K93" s="199">
        <v>4</v>
      </c>
      <c r="L93" s="202">
        <f>1-(K93-SUM(F93:F95))/K93</f>
        <v>0.75</v>
      </c>
      <c r="M93" s="200">
        <v>4</v>
      </c>
      <c r="N93" s="200">
        <v>1</v>
      </c>
      <c r="O93" s="201">
        <f>SUM(K93,M93:N95)</f>
        <v>26</v>
      </c>
      <c r="P93" s="196">
        <f>O93/(800*3)</f>
        <v>1.0833333333333334E-2</v>
      </c>
    </row>
    <row r="94" spans="1:16">
      <c r="A94" s="60">
        <v>43199</v>
      </c>
      <c r="B94" s="60">
        <v>43235</v>
      </c>
      <c r="C94" t="s">
        <v>338</v>
      </c>
      <c r="D94" t="s">
        <v>319</v>
      </c>
      <c r="E94" t="s">
        <v>84</v>
      </c>
      <c r="F94" s="194">
        <v>0</v>
      </c>
      <c r="G94" s="195">
        <v>4</v>
      </c>
      <c r="H94" s="195">
        <v>0</v>
      </c>
      <c r="I94" s="195">
        <f t="shared" si="6"/>
        <v>4</v>
      </c>
      <c r="J94" s="196">
        <f t="shared" si="7"/>
        <v>5.0000000000000001E-3</v>
      </c>
      <c r="M94" s="200">
        <v>1</v>
      </c>
      <c r="N94" s="200">
        <v>0</v>
      </c>
    </row>
    <row r="95" spans="1:16">
      <c r="A95" s="60">
        <v>43199</v>
      </c>
      <c r="B95" s="60">
        <v>43235</v>
      </c>
      <c r="C95" t="s">
        <v>339</v>
      </c>
      <c r="D95" t="s">
        <v>319</v>
      </c>
      <c r="E95" t="s">
        <v>84</v>
      </c>
      <c r="F95" s="194">
        <v>1</v>
      </c>
      <c r="G95" s="195">
        <v>24</v>
      </c>
      <c r="H95" s="195">
        <v>7</v>
      </c>
      <c r="I95" s="195">
        <f t="shared" si="6"/>
        <v>32</v>
      </c>
      <c r="J95" s="196">
        <f t="shared" si="7"/>
        <v>0.04</v>
      </c>
      <c r="M95" s="200">
        <v>12</v>
      </c>
      <c r="N95" s="200">
        <v>4</v>
      </c>
    </row>
    <row r="96" spans="1:16">
      <c r="A96" s="60">
        <v>43199</v>
      </c>
      <c r="B96" s="60">
        <v>43235</v>
      </c>
      <c r="C96" t="s">
        <v>340</v>
      </c>
      <c r="D96" t="s">
        <v>318</v>
      </c>
      <c r="E96" t="s">
        <v>61</v>
      </c>
      <c r="F96" s="194">
        <v>0</v>
      </c>
      <c r="G96" s="195">
        <v>18</v>
      </c>
      <c r="H96" s="195">
        <v>1</v>
      </c>
      <c r="I96" s="195">
        <f t="shared" si="6"/>
        <v>19</v>
      </c>
      <c r="J96" s="196">
        <f t="shared" si="7"/>
        <v>2.375E-2</v>
      </c>
      <c r="K96" s="199">
        <v>2</v>
      </c>
      <c r="L96" s="202">
        <f>1-(K96-SUM(F96:F98))/K96</f>
        <v>0.5</v>
      </c>
      <c r="M96" s="200">
        <v>10</v>
      </c>
      <c r="N96" s="200">
        <v>0</v>
      </c>
      <c r="O96" s="201">
        <f>SUM(K96,M96:N98)</f>
        <v>101</v>
      </c>
      <c r="P96" s="196">
        <f>O96/(800*3)</f>
        <v>4.2083333333333334E-2</v>
      </c>
    </row>
    <row r="97" spans="1:16">
      <c r="A97" s="60">
        <v>43199</v>
      </c>
      <c r="B97" s="60">
        <v>43235</v>
      </c>
      <c r="C97" t="s">
        <v>341</v>
      </c>
      <c r="D97" t="s">
        <v>318</v>
      </c>
      <c r="E97" t="s">
        <v>61</v>
      </c>
      <c r="F97" s="194">
        <v>1</v>
      </c>
      <c r="G97" s="195">
        <v>43</v>
      </c>
      <c r="H97" s="195">
        <v>1</v>
      </c>
      <c r="I97" s="195">
        <f>SUM(F97:H97)</f>
        <v>45</v>
      </c>
      <c r="J97" s="196">
        <f t="shared" si="7"/>
        <v>5.6250000000000001E-2</v>
      </c>
      <c r="M97" s="200">
        <v>27</v>
      </c>
      <c r="N97" s="200">
        <v>0</v>
      </c>
    </row>
    <row r="98" spans="1:16">
      <c r="A98" s="60">
        <v>43199</v>
      </c>
      <c r="B98" s="60">
        <v>43235</v>
      </c>
      <c r="C98" t="s">
        <v>342</v>
      </c>
      <c r="D98" t="s">
        <v>318</v>
      </c>
      <c r="E98" t="s">
        <v>61</v>
      </c>
      <c r="F98" s="194">
        <v>0</v>
      </c>
      <c r="G98" s="195">
        <v>95</v>
      </c>
      <c r="H98" s="195">
        <v>7</v>
      </c>
      <c r="I98" s="195">
        <f t="shared" si="6"/>
        <v>102</v>
      </c>
      <c r="J98" s="196">
        <f t="shared" si="7"/>
        <v>0.1275</v>
      </c>
      <c r="M98" s="200">
        <v>58</v>
      </c>
      <c r="N98" s="200">
        <v>4</v>
      </c>
    </row>
    <row r="99" spans="1:16">
      <c r="A99" s="60">
        <v>43200</v>
      </c>
      <c r="B99" s="60">
        <v>43235</v>
      </c>
      <c r="C99" t="s">
        <v>343</v>
      </c>
      <c r="D99" t="s">
        <v>319</v>
      </c>
      <c r="E99" t="s">
        <v>83</v>
      </c>
      <c r="F99" s="194">
        <v>3</v>
      </c>
      <c r="G99" s="195">
        <v>16</v>
      </c>
      <c r="H99" s="195">
        <v>2</v>
      </c>
      <c r="I99" s="195">
        <f t="shared" si="6"/>
        <v>21</v>
      </c>
      <c r="J99" s="196">
        <f t="shared" si="7"/>
        <v>2.6249999999999999E-2</v>
      </c>
      <c r="K99" s="199">
        <v>7</v>
      </c>
      <c r="L99" s="202">
        <f>1-(K99-SUM(F99:F101))/K99</f>
        <v>0.4285714285714286</v>
      </c>
      <c r="M99" s="200">
        <v>3</v>
      </c>
      <c r="N99" s="200">
        <v>2</v>
      </c>
      <c r="O99" s="201">
        <f>SUM(K99,M99:N101)</f>
        <v>69</v>
      </c>
      <c r="P99" s="196">
        <f>O99/(800*3)</f>
        <v>2.8750000000000001E-2</v>
      </c>
    </row>
    <row r="100" spans="1:16">
      <c r="A100" s="60">
        <v>43200</v>
      </c>
      <c r="B100" s="60">
        <v>43235</v>
      </c>
      <c r="C100" t="s">
        <v>344</v>
      </c>
      <c r="D100" t="s">
        <v>319</v>
      </c>
      <c r="E100" t="s">
        <v>83</v>
      </c>
      <c r="F100" s="194">
        <v>0</v>
      </c>
      <c r="G100" s="195">
        <v>35</v>
      </c>
      <c r="H100" s="195">
        <v>2</v>
      </c>
      <c r="I100" s="195">
        <f t="shared" si="6"/>
        <v>37</v>
      </c>
      <c r="J100" s="196">
        <f t="shared" si="7"/>
        <v>4.6249999999999999E-2</v>
      </c>
      <c r="M100" s="200">
        <v>18</v>
      </c>
      <c r="N100" s="200">
        <v>0</v>
      </c>
    </row>
    <row r="101" spans="1:16">
      <c r="A101" s="60">
        <v>43200</v>
      </c>
      <c r="B101" s="60">
        <v>43235</v>
      </c>
      <c r="C101" t="s">
        <v>345</v>
      </c>
      <c r="D101" t="s">
        <v>319</v>
      </c>
      <c r="E101" t="s">
        <v>83</v>
      </c>
      <c r="F101" s="194">
        <v>0</v>
      </c>
      <c r="G101" s="195">
        <v>60</v>
      </c>
      <c r="H101" s="195">
        <v>6</v>
      </c>
      <c r="I101" s="195">
        <f t="shared" si="6"/>
        <v>66</v>
      </c>
      <c r="J101" s="196">
        <f t="shared" si="7"/>
        <v>8.2500000000000004E-2</v>
      </c>
      <c r="M101" s="200">
        <v>36</v>
      </c>
      <c r="N101" s="200">
        <v>3</v>
      </c>
    </row>
    <row r="102" spans="1:16">
      <c r="A102" s="60">
        <v>43200</v>
      </c>
      <c r="B102" s="60">
        <v>43235</v>
      </c>
      <c r="C102" t="s">
        <v>391</v>
      </c>
      <c r="D102" t="s">
        <v>316</v>
      </c>
      <c r="E102" t="s">
        <v>29</v>
      </c>
      <c r="F102" s="194">
        <v>0</v>
      </c>
      <c r="G102" s="198">
        <v>59</v>
      </c>
      <c r="H102" s="198">
        <v>3</v>
      </c>
      <c r="I102" s="198">
        <f t="shared" si="6"/>
        <v>62</v>
      </c>
      <c r="J102" s="196">
        <f t="shared" si="7"/>
        <v>7.7499999999999999E-2</v>
      </c>
      <c r="K102" s="199">
        <v>6</v>
      </c>
      <c r="L102" s="202">
        <f>1-(K102-SUM(F102:F104))/K102</f>
        <v>0.5</v>
      </c>
      <c r="M102" s="200">
        <v>26</v>
      </c>
      <c r="N102" s="200">
        <v>2</v>
      </c>
      <c r="O102" s="201">
        <f>SUM(K102,M102:N104)</f>
        <v>125</v>
      </c>
      <c r="P102" s="196">
        <f>O102/(800*3)</f>
        <v>5.2083333333333336E-2</v>
      </c>
    </row>
    <row r="103" spans="1:16">
      <c r="A103" s="60">
        <v>43200</v>
      </c>
      <c r="B103" s="60">
        <v>43235</v>
      </c>
      <c r="C103" t="s">
        <v>392</v>
      </c>
      <c r="D103" t="s">
        <v>316</v>
      </c>
      <c r="E103" t="s">
        <v>29</v>
      </c>
      <c r="F103" s="194">
        <v>1</v>
      </c>
      <c r="G103" s="198">
        <v>104</v>
      </c>
      <c r="H103" s="198">
        <v>3</v>
      </c>
      <c r="I103" s="198">
        <f t="shared" si="6"/>
        <v>108</v>
      </c>
      <c r="J103" s="196">
        <f t="shared" si="7"/>
        <v>0.13500000000000001</v>
      </c>
      <c r="M103" s="200">
        <v>60</v>
      </c>
      <c r="N103" s="200">
        <v>2</v>
      </c>
    </row>
    <row r="104" spans="1:16">
      <c r="A104" s="60">
        <v>43200</v>
      </c>
      <c r="B104" s="60">
        <v>43235</v>
      </c>
      <c r="C104" t="s">
        <v>393</v>
      </c>
      <c r="D104" t="s">
        <v>316</v>
      </c>
      <c r="E104" t="s">
        <v>29</v>
      </c>
      <c r="F104" s="194">
        <v>2</v>
      </c>
      <c r="G104" s="198">
        <v>48</v>
      </c>
      <c r="H104" s="198">
        <v>4</v>
      </c>
      <c r="I104" s="198">
        <f t="shared" si="6"/>
        <v>54</v>
      </c>
      <c r="J104" s="196">
        <f t="shared" si="7"/>
        <v>6.7500000000000004E-2</v>
      </c>
      <c r="M104" s="200">
        <v>28</v>
      </c>
      <c r="N104" s="200">
        <v>1</v>
      </c>
    </row>
    <row r="105" spans="1:16">
      <c r="A105" s="60">
        <v>43200</v>
      </c>
      <c r="B105" s="60">
        <v>43235</v>
      </c>
      <c r="C105" t="s">
        <v>394</v>
      </c>
      <c r="D105" t="s">
        <v>317</v>
      </c>
      <c r="E105" t="s">
        <v>28</v>
      </c>
      <c r="F105" s="194">
        <v>0</v>
      </c>
      <c r="G105" s="198">
        <v>14</v>
      </c>
      <c r="H105" s="198">
        <v>0</v>
      </c>
      <c r="I105" s="198">
        <f t="shared" si="6"/>
        <v>14</v>
      </c>
      <c r="J105" s="196">
        <f t="shared" si="7"/>
        <v>1.7500000000000002E-2</v>
      </c>
      <c r="K105" s="199">
        <v>6</v>
      </c>
      <c r="L105" s="202">
        <f>1-(K105-SUM(F105:F107))/K105</f>
        <v>0.5</v>
      </c>
      <c r="M105" s="200">
        <v>1</v>
      </c>
      <c r="N105" s="200">
        <v>0</v>
      </c>
      <c r="O105" s="201">
        <f>SUM(K105,M105:N107)</f>
        <v>34</v>
      </c>
      <c r="P105" s="196">
        <f>O105/(800*3)</f>
        <v>1.4166666666666666E-2</v>
      </c>
    </row>
    <row r="106" spans="1:16">
      <c r="A106" s="60">
        <v>43200</v>
      </c>
      <c r="B106" s="60">
        <v>43235</v>
      </c>
      <c r="C106" t="s">
        <v>395</v>
      </c>
      <c r="D106" t="s">
        <v>317</v>
      </c>
      <c r="E106" t="s">
        <v>28</v>
      </c>
      <c r="F106" s="194">
        <v>0</v>
      </c>
      <c r="G106" s="198">
        <v>16</v>
      </c>
      <c r="H106" s="198">
        <v>3</v>
      </c>
      <c r="I106" s="198">
        <f t="shared" si="6"/>
        <v>19</v>
      </c>
      <c r="J106" s="196">
        <f t="shared" si="7"/>
        <v>2.375E-2</v>
      </c>
      <c r="M106" s="200">
        <v>3</v>
      </c>
      <c r="N106" s="200">
        <v>3</v>
      </c>
    </row>
    <row r="107" spans="1:16">
      <c r="A107" s="60">
        <v>43200</v>
      </c>
      <c r="B107" s="60">
        <v>43235</v>
      </c>
      <c r="C107" t="s">
        <v>396</v>
      </c>
      <c r="D107" t="s">
        <v>317</v>
      </c>
      <c r="E107" t="s">
        <v>28</v>
      </c>
      <c r="F107" s="194">
        <v>3</v>
      </c>
      <c r="G107" s="198">
        <v>53</v>
      </c>
      <c r="H107" s="198">
        <v>10</v>
      </c>
      <c r="I107" s="198">
        <f t="shared" si="6"/>
        <v>66</v>
      </c>
      <c r="J107" s="196">
        <f t="shared" si="7"/>
        <v>8.2500000000000004E-2</v>
      </c>
      <c r="M107" s="200">
        <v>19</v>
      </c>
      <c r="N107" s="200">
        <v>2</v>
      </c>
    </row>
    <row r="108" spans="1:16">
      <c r="A108" s="60">
        <v>43201</v>
      </c>
      <c r="B108" s="60">
        <v>43240</v>
      </c>
      <c r="C108" t="s">
        <v>346</v>
      </c>
      <c r="D108" t="s">
        <v>316</v>
      </c>
      <c r="E108" t="s">
        <v>36</v>
      </c>
      <c r="F108" s="194">
        <v>24</v>
      </c>
      <c r="G108" s="195">
        <v>77</v>
      </c>
      <c r="H108" s="195">
        <v>5</v>
      </c>
      <c r="I108" s="195">
        <f t="shared" si="6"/>
        <v>106</v>
      </c>
      <c r="J108" s="196">
        <f t="shared" si="7"/>
        <v>0.13250000000000001</v>
      </c>
      <c r="K108" s="199">
        <v>47</v>
      </c>
      <c r="L108" s="202">
        <f>1-(K108-SUM(F108:F110))/K108</f>
        <v>0.8085106382978724</v>
      </c>
      <c r="M108" s="200">
        <v>57</v>
      </c>
      <c r="N108" s="200">
        <v>2</v>
      </c>
      <c r="O108" s="201">
        <f>SUM(K108,M108:N110)</f>
        <v>418</v>
      </c>
      <c r="P108" s="196">
        <f>O108/(800*3)</f>
        <v>0.17416666666666666</v>
      </c>
    </row>
    <row r="109" spans="1:16">
      <c r="A109" s="60">
        <v>43201</v>
      </c>
      <c r="B109" s="60">
        <v>43240</v>
      </c>
      <c r="C109" t="s">
        <v>347</v>
      </c>
      <c r="D109" t="s">
        <v>316</v>
      </c>
      <c r="E109" t="s">
        <v>36</v>
      </c>
      <c r="F109" s="194">
        <v>3</v>
      </c>
      <c r="G109" s="195">
        <v>146</v>
      </c>
      <c r="H109" s="195">
        <v>8</v>
      </c>
      <c r="I109" s="195">
        <f t="shared" si="6"/>
        <v>157</v>
      </c>
      <c r="J109" s="196">
        <f t="shared" si="7"/>
        <v>0.19625000000000001</v>
      </c>
      <c r="M109" s="200">
        <v>124</v>
      </c>
      <c r="N109" s="200">
        <v>4</v>
      </c>
    </row>
    <row r="110" spans="1:16">
      <c r="A110" s="60">
        <v>43201</v>
      </c>
      <c r="B110" s="60">
        <v>43240</v>
      </c>
      <c r="C110" t="s">
        <v>348</v>
      </c>
      <c r="D110" t="s">
        <v>316</v>
      </c>
      <c r="E110" t="s">
        <v>36</v>
      </c>
      <c r="F110" s="194">
        <v>11</v>
      </c>
      <c r="G110" s="195">
        <v>188</v>
      </c>
      <c r="H110" s="195">
        <v>13</v>
      </c>
      <c r="I110" s="195">
        <f t="shared" si="6"/>
        <v>212</v>
      </c>
      <c r="J110" s="196">
        <f t="shared" si="7"/>
        <v>0.26500000000000001</v>
      </c>
      <c r="M110" s="200">
        <v>174</v>
      </c>
      <c r="N110" s="200">
        <v>10</v>
      </c>
    </row>
    <row r="111" spans="1:16">
      <c r="A111" s="60">
        <v>43202</v>
      </c>
      <c r="B111" s="60">
        <v>43240</v>
      </c>
      <c r="C111" t="s">
        <v>349</v>
      </c>
      <c r="D111" t="s">
        <v>316</v>
      </c>
      <c r="E111" t="s">
        <v>29</v>
      </c>
      <c r="F111" s="194">
        <v>0</v>
      </c>
      <c r="G111" s="195">
        <v>1</v>
      </c>
      <c r="H111" s="195">
        <v>1</v>
      </c>
      <c r="I111" s="195">
        <f t="shared" si="6"/>
        <v>2</v>
      </c>
      <c r="J111" s="196">
        <f t="shared" si="7"/>
        <v>2.5000000000000001E-3</v>
      </c>
      <c r="K111" s="199">
        <v>1</v>
      </c>
      <c r="L111" s="202">
        <f>1-(K111-SUM(F111:F113))/K111</f>
        <v>1</v>
      </c>
      <c r="M111" s="200">
        <v>0</v>
      </c>
      <c r="N111" s="200">
        <v>0</v>
      </c>
      <c r="O111" s="201">
        <f>SUM(K111,M111:N113)</f>
        <v>2</v>
      </c>
      <c r="P111" s="196">
        <f>O111/(800*3)</f>
        <v>8.3333333333333339E-4</v>
      </c>
    </row>
    <row r="112" spans="1:16">
      <c r="A112" s="60">
        <v>43202</v>
      </c>
      <c r="B112" s="60">
        <v>43240</v>
      </c>
      <c r="C112" t="s">
        <v>350</v>
      </c>
      <c r="D112" t="s">
        <v>316</v>
      </c>
      <c r="E112" t="s">
        <v>29</v>
      </c>
      <c r="F112" s="194">
        <v>0</v>
      </c>
      <c r="G112" s="195">
        <v>0</v>
      </c>
      <c r="H112" s="195">
        <v>0</v>
      </c>
      <c r="I112" s="195">
        <f t="shared" si="6"/>
        <v>0</v>
      </c>
      <c r="J112" s="196">
        <f t="shared" si="7"/>
        <v>0</v>
      </c>
      <c r="M112" s="200">
        <v>0</v>
      </c>
      <c r="N112" s="200">
        <v>0</v>
      </c>
    </row>
    <row r="113" spans="1:16">
      <c r="A113" s="60">
        <v>43202</v>
      </c>
      <c r="B113" s="60">
        <v>43240</v>
      </c>
      <c r="C113" t="s">
        <v>351</v>
      </c>
      <c r="D113" t="s">
        <v>316</v>
      </c>
      <c r="E113" t="s">
        <v>29</v>
      </c>
      <c r="F113" s="194">
        <v>1</v>
      </c>
      <c r="G113" s="195">
        <v>2</v>
      </c>
      <c r="H113" s="195">
        <v>4</v>
      </c>
      <c r="I113" s="195">
        <f t="shared" si="6"/>
        <v>7</v>
      </c>
      <c r="J113" s="196">
        <f t="shared" si="7"/>
        <v>8.7500000000000008E-3</v>
      </c>
      <c r="M113" s="200">
        <v>1</v>
      </c>
      <c r="N113" s="200">
        <v>0</v>
      </c>
    </row>
    <row r="114" spans="1:16">
      <c r="A114" s="60">
        <v>43202</v>
      </c>
      <c r="B114" s="60">
        <v>43240</v>
      </c>
      <c r="C114" t="s">
        <v>352</v>
      </c>
      <c r="D114" t="s">
        <v>317</v>
      </c>
      <c r="E114" t="s">
        <v>37</v>
      </c>
      <c r="F114" s="194">
        <v>174</v>
      </c>
      <c r="G114" s="195">
        <v>171</v>
      </c>
      <c r="H114" s="195">
        <v>52</v>
      </c>
      <c r="I114" s="195">
        <f t="shared" si="6"/>
        <v>397</v>
      </c>
      <c r="J114" s="196">
        <f t="shared" si="7"/>
        <v>0.49625000000000002</v>
      </c>
      <c r="K114" s="218" t="s">
        <v>402</v>
      </c>
      <c r="L114" s="202"/>
      <c r="M114" s="200">
        <v>133</v>
      </c>
      <c r="N114" s="200">
        <v>39</v>
      </c>
      <c r="O114" s="201">
        <f>SUM(K114,M114:N116)</f>
        <v>547</v>
      </c>
      <c r="P114" s="196">
        <f>O114/(800*3)</f>
        <v>0.22791666666666666</v>
      </c>
    </row>
    <row r="115" spans="1:16">
      <c r="A115" s="60">
        <v>43202</v>
      </c>
      <c r="B115" s="60">
        <v>43240</v>
      </c>
      <c r="C115" t="s">
        <v>353</v>
      </c>
      <c r="D115" t="s">
        <v>317</v>
      </c>
      <c r="E115" t="s">
        <v>37</v>
      </c>
      <c r="F115" s="194">
        <v>104</v>
      </c>
      <c r="G115" s="195">
        <v>189</v>
      </c>
      <c r="H115" s="195">
        <v>100</v>
      </c>
      <c r="I115" s="195">
        <f t="shared" si="6"/>
        <v>393</v>
      </c>
      <c r="J115" s="196">
        <f t="shared" si="7"/>
        <v>0.49125000000000002</v>
      </c>
      <c r="M115" s="200">
        <v>155</v>
      </c>
      <c r="N115" s="200">
        <v>82</v>
      </c>
    </row>
    <row r="116" spans="1:16">
      <c r="A116" s="60">
        <v>43202</v>
      </c>
      <c r="B116" s="60">
        <v>43240</v>
      </c>
      <c r="C116" t="s">
        <v>354</v>
      </c>
      <c r="D116" t="s">
        <v>317</v>
      </c>
      <c r="E116" t="s">
        <v>37</v>
      </c>
      <c r="F116" s="194">
        <v>116</v>
      </c>
      <c r="G116" s="195">
        <v>144</v>
      </c>
      <c r="H116" s="195">
        <v>57</v>
      </c>
      <c r="I116" s="195">
        <f t="shared" si="6"/>
        <v>317</v>
      </c>
      <c r="J116" s="196">
        <f t="shared" si="7"/>
        <v>0.39624999999999999</v>
      </c>
      <c r="M116" s="200">
        <v>97</v>
      </c>
      <c r="N116" s="200">
        <v>41</v>
      </c>
    </row>
    <row r="117" spans="1:16">
      <c r="A117" s="60">
        <v>43203</v>
      </c>
      <c r="B117" s="60">
        <v>43240</v>
      </c>
      <c r="C117" t="s">
        <v>355</v>
      </c>
      <c r="D117" t="s">
        <v>318</v>
      </c>
      <c r="E117" t="s">
        <v>59</v>
      </c>
      <c r="F117" s="194">
        <v>1</v>
      </c>
      <c r="G117" s="195">
        <v>19</v>
      </c>
      <c r="H117" s="195">
        <v>0</v>
      </c>
      <c r="I117" s="195">
        <f t="shared" si="6"/>
        <v>20</v>
      </c>
      <c r="J117" s="196">
        <f t="shared" si="7"/>
        <v>2.5000000000000001E-2</v>
      </c>
      <c r="K117" s="199">
        <v>2</v>
      </c>
      <c r="L117" s="202">
        <f>1-(K117-SUM(F117:F119))/K117</f>
        <v>1</v>
      </c>
      <c r="M117" s="200">
        <v>13</v>
      </c>
      <c r="N117" s="200">
        <v>0</v>
      </c>
      <c r="O117" s="201">
        <f>SUM(K117,M117:N119)</f>
        <v>28</v>
      </c>
      <c r="P117" s="196">
        <f>O117/(800*3)</f>
        <v>1.1666666666666667E-2</v>
      </c>
    </row>
    <row r="118" spans="1:16">
      <c r="A118" s="60">
        <v>43203</v>
      </c>
      <c r="B118" s="60">
        <v>43240</v>
      </c>
      <c r="C118" t="s">
        <v>356</v>
      </c>
      <c r="D118" t="s">
        <v>318</v>
      </c>
      <c r="E118" t="s">
        <v>59</v>
      </c>
      <c r="F118" s="194">
        <v>0</v>
      </c>
      <c r="G118" s="195">
        <v>9</v>
      </c>
      <c r="H118" s="195">
        <v>1</v>
      </c>
      <c r="I118" s="195">
        <f t="shared" si="6"/>
        <v>10</v>
      </c>
      <c r="J118" s="196">
        <f t="shared" si="7"/>
        <v>1.2500000000000001E-2</v>
      </c>
      <c r="M118" s="200">
        <v>4</v>
      </c>
      <c r="N118" s="200">
        <v>1</v>
      </c>
    </row>
    <row r="119" spans="1:16">
      <c r="A119" s="60">
        <v>43203</v>
      </c>
      <c r="B119" s="60">
        <v>43240</v>
      </c>
      <c r="C119" t="s">
        <v>357</v>
      </c>
      <c r="D119" t="s">
        <v>318</v>
      </c>
      <c r="E119" t="s">
        <v>59</v>
      </c>
      <c r="F119" s="194">
        <v>1</v>
      </c>
      <c r="G119" s="195">
        <v>21</v>
      </c>
      <c r="H119" s="195">
        <v>0</v>
      </c>
      <c r="I119" s="195">
        <f t="shared" si="6"/>
        <v>22</v>
      </c>
      <c r="J119" s="196">
        <f t="shared" si="7"/>
        <v>2.75E-2</v>
      </c>
      <c r="M119" s="200">
        <v>8</v>
      </c>
      <c r="N119" s="200">
        <v>0</v>
      </c>
    </row>
    <row r="120" spans="1:16">
      <c r="A120" s="60">
        <v>43203</v>
      </c>
      <c r="B120" s="60">
        <v>43240</v>
      </c>
      <c r="C120" t="s">
        <v>358</v>
      </c>
      <c r="D120" t="s">
        <v>317</v>
      </c>
      <c r="E120" t="s">
        <v>28</v>
      </c>
      <c r="F120" s="194">
        <v>1</v>
      </c>
      <c r="G120" s="195">
        <v>51</v>
      </c>
      <c r="H120" s="195">
        <v>7</v>
      </c>
      <c r="I120" s="195">
        <f t="shared" si="6"/>
        <v>59</v>
      </c>
      <c r="J120" s="196">
        <f t="shared" si="7"/>
        <v>7.3749999999999996E-2</v>
      </c>
      <c r="K120" s="199">
        <v>9</v>
      </c>
      <c r="L120" s="202">
        <f>1-(K120-SUM(F120:F122))/K120</f>
        <v>0.66666666666666674</v>
      </c>
      <c r="M120" s="200">
        <v>13</v>
      </c>
      <c r="N120" s="200">
        <v>4</v>
      </c>
      <c r="O120" s="201">
        <f>SUM(K120,M120:N122)</f>
        <v>174</v>
      </c>
      <c r="P120" s="196">
        <f>O120/(800*3)</f>
        <v>7.2499999999999995E-2</v>
      </c>
    </row>
    <row r="121" spans="1:16">
      <c r="A121" s="60">
        <v>43203</v>
      </c>
      <c r="B121" s="60">
        <v>43240</v>
      </c>
      <c r="C121" t="s">
        <v>359</v>
      </c>
      <c r="D121" t="s">
        <v>317</v>
      </c>
      <c r="E121" t="s">
        <v>28</v>
      </c>
      <c r="F121" s="194">
        <v>2</v>
      </c>
      <c r="G121" s="195">
        <v>116</v>
      </c>
      <c r="H121" s="195">
        <v>11</v>
      </c>
      <c r="I121" s="195">
        <f t="shared" si="6"/>
        <v>129</v>
      </c>
      <c r="J121" s="196">
        <f t="shared" si="7"/>
        <v>0.16125</v>
      </c>
      <c r="M121" s="200">
        <v>99</v>
      </c>
      <c r="N121" s="200">
        <v>11</v>
      </c>
    </row>
    <row r="122" spans="1:16">
      <c r="A122" s="60">
        <v>43203</v>
      </c>
      <c r="B122" s="60">
        <v>43240</v>
      </c>
      <c r="C122" t="s">
        <v>360</v>
      </c>
      <c r="D122" t="s">
        <v>317</v>
      </c>
      <c r="E122" t="s">
        <v>28</v>
      </c>
      <c r="F122" s="194">
        <v>3</v>
      </c>
      <c r="G122" s="195">
        <v>57</v>
      </c>
      <c r="H122" s="195">
        <v>1</v>
      </c>
      <c r="I122" s="195">
        <f t="shared" si="6"/>
        <v>61</v>
      </c>
      <c r="J122" s="196">
        <f t="shared" si="7"/>
        <v>7.6249999999999998E-2</v>
      </c>
      <c r="M122" s="200">
        <v>38</v>
      </c>
      <c r="N122" s="200">
        <v>0</v>
      </c>
    </row>
    <row r="123" spans="1:16">
      <c r="A123" s="60">
        <v>43203</v>
      </c>
      <c r="B123" s="60">
        <v>43240</v>
      </c>
      <c r="C123" t="s">
        <v>361</v>
      </c>
      <c r="D123" t="s">
        <v>318</v>
      </c>
      <c r="E123" t="s">
        <v>61</v>
      </c>
      <c r="F123" s="194">
        <v>0</v>
      </c>
      <c r="G123" s="195">
        <v>20</v>
      </c>
      <c r="H123" s="195">
        <v>1</v>
      </c>
      <c r="I123" s="195">
        <f t="shared" si="6"/>
        <v>21</v>
      </c>
      <c r="J123" s="196">
        <f t="shared" si="7"/>
        <v>2.6249999999999999E-2</v>
      </c>
      <c r="K123" s="199">
        <v>9</v>
      </c>
      <c r="L123" s="202">
        <f>1-(K123-SUM(F123:F125))/K123</f>
        <v>0.77777777777777779</v>
      </c>
      <c r="M123" s="200">
        <v>14</v>
      </c>
      <c r="N123" s="200">
        <v>0</v>
      </c>
      <c r="O123" s="201">
        <f>SUM(K123,M123:N125)</f>
        <v>141</v>
      </c>
      <c r="P123" s="196">
        <f>O123/(800*3)</f>
        <v>5.8749999999999997E-2</v>
      </c>
    </row>
    <row r="124" spans="1:16">
      <c r="A124" s="60">
        <v>43203</v>
      </c>
      <c r="B124" s="60">
        <v>43240</v>
      </c>
      <c r="C124" t="s">
        <v>362</v>
      </c>
      <c r="D124" t="s">
        <v>318</v>
      </c>
      <c r="E124" s="89" t="s">
        <v>61</v>
      </c>
      <c r="F124" s="194">
        <v>7</v>
      </c>
      <c r="G124" s="195">
        <v>80</v>
      </c>
      <c r="H124" s="195">
        <v>13</v>
      </c>
      <c r="I124" s="195">
        <f t="shared" si="6"/>
        <v>100</v>
      </c>
      <c r="J124" s="196">
        <f t="shared" si="7"/>
        <v>0.125</v>
      </c>
      <c r="M124" s="200">
        <v>71</v>
      </c>
      <c r="N124" s="200">
        <v>8</v>
      </c>
    </row>
    <row r="125" spans="1:16">
      <c r="A125" s="60">
        <v>43203</v>
      </c>
      <c r="B125" s="60">
        <v>43240</v>
      </c>
      <c r="C125" t="s">
        <v>363</v>
      </c>
      <c r="D125" t="s">
        <v>318</v>
      </c>
      <c r="E125" s="89" t="s">
        <v>61</v>
      </c>
      <c r="F125" s="194">
        <v>0</v>
      </c>
      <c r="G125" s="195">
        <v>48</v>
      </c>
      <c r="H125" s="195">
        <v>1</v>
      </c>
      <c r="I125" s="195">
        <f t="shared" si="6"/>
        <v>49</v>
      </c>
      <c r="J125" s="196">
        <f t="shared" si="7"/>
        <v>6.1249999999999999E-2</v>
      </c>
      <c r="M125" s="200">
        <v>38</v>
      </c>
      <c r="N125" s="200">
        <v>1</v>
      </c>
    </row>
    <row r="126" spans="1:16">
      <c r="A126" s="60">
        <v>43204</v>
      </c>
      <c r="B126" s="60">
        <v>43240</v>
      </c>
      <c r="C126" t="s">
        <v>364</v>
      </c>
      <c r="D126" t="s">
        <v>317</v>
      </c>
      <c r="E126" t="s">
        <v>37</v>
      </c>
      <c r="F126" s="194">
        <v>0</v>
      </c>
      <c r="G126" s="195">
        <v>17</v>
      </c>
      <c r="H126" s="195">
        <v>2</v>
      </c>
      <c r="I126" s="195">
        <f t="shared" si="6"/>
        <v>19</v>
      </c>
      <c r="J126" s="196">
        <f t="shared" si="7"/>
        <v>2.375E-2</v>
      </c>
      <c r="K126" s="199">
        <v>23</v>
      </c>
      <c r="L126" s="202">
        <f>1-(K126-SUM(F126:F128))/K126</f>
        <v>0.73913043478260865</v>
      </c>
      <c r="M126" s="200">
        <v>19</v>
      </c>
      <c r="N126" s="200">
        <v>0</v>
      </c>
      <c r="O126" s="201">
        <f>SUM(K126,M126:N128)</f>
        <v>201</v>
      </c>
      <c r="P126" s="196">
        <f>O126/(800*3)</f>
        <v>8.3750000000000005E-2</v>
      </c>
    </row>
    <row r="127" spans="1:16">
      <c r="A127" s="60">
        <v>43204</v>
      </c>
      <c r="B127" s="60">
        <v>43240</v>
      </c>
      <c r="C127" t="s">
        <v>365</v>
      </c>
      <c r="D127" t="s">
        <v>317</v>
      </c>
      <c r="E127" t="s">
        <v>37</v>
      </c>
      <c r="F127" s="194">
        <v>16</v>
      </c>
      <c r="G127" s="195">
        <v>80</v>
      </c>
      <c r="H127" s="195">
        <v>6</v>
      </c>
      <c r="I127" s="195">
        <f t="shared" si="6"/>
        <v>102</v>
      </c>
      <c r="J127" s="196">
        <f t="shared" si="7"/>
        <v>0.1275</v>
      </c>
      <c r="M127" s="200">
        <v>84</v>
      </c>
      <c r="N127" s="200">
        <v>4</v>
      </c>
    </row>
    <row r="128" spans="1:16">
      <c r="A128" s="60">
        <v>43204</v>
      </c>
      <c r="B128" s="60">
        <v>43240</v>
      </c>
      <c r="C128" t="s">
        <v>366</v>
      </c>
      <c r="D128" t="s">
        <v>317</v>
      </c>
      <c r="E128" t="s">
        <v>37</v>
      </c>
      <c r="F128" s="194">
        <v>1</v>
      </c>
      <c r="G128" s="195">
        <v>87</v>
      </c>
      <c r="H128" s="195">
        <v>3</v>
      </c>
      <c r="I128" s="195">
        <f t="shared" si="6"/>
        <v>91</v>
      </c>
      <c r="J128" s="196">
        <f t="shared" si="7"/>
        <v>0.11375</v>
      </c>
      <c r="M128" s="200">
        <v>68</v>
      </c>
      <c r="N128" s="200">
        <v>3</v>
      </c>
    </row>
    <row r="129" spans="1:16">
      <c r="A129" s="60">
        <v>43204</v>
      </c>
      <c r="B129" s="60">
        <v>43240</v>
      </c>
      <c r="C129" t="s">
        <v>367</v>
      </c>
      <c r="D129" t="s">
        <v>319</v>
      </c>
      <c r="E129" t="s">
        <v>83</v>
      </c>
      <c r="F129" s="194">
        <v>0</v>
      </c>
      <c r="G129" s="195">
        <v>7</v>
      </c>
      <c r="H129" s="195">
        <v>0</v>
      </c>
      <c r="I129" s="195">
        <f t="shared" si="6"/>
        <v>7</v>
      </c>
      <c r="J129" s="196">
        <f t="shared" si="7"/>
        <v>8.7500000000000008E-3</v>
      </c>
      <c r="K129" s="199">
        <v>5</v>
      </c>
      <c r="L129" s="202">
        <f>1-(K129-SUM(F129:F131))/K129</f>
        <v>0.6</v>
      </c>
      <c r="M129" s="200">
        <v>8</v>
      </c>
      <c r="N129" s="200">
        <v>0</v>
      </c>
      <c r="O129" s="201">
        <f>SUM(K129,M129:N131)</f>
        <v>50</v>
      </c>
      <c r="P129" s="196">
        <f>O129/(800*3)</f>
        <v>2.0833333333333332E-2</v>
      </c>
    </row>
    <row r="130" spans="1:16">
      <c r="A130" s="60">
        <v>43204</v>
      </c>
      <c r="B130" s="60">
        <v>43240</v>
      </c>
      <c r="C130" t="s">
        <v>368</v>
      </c>
      <c r="D130" t="s">
        <v>319</v>
      </c>
      <c r="E130" t="s">
        <v>83</v>
      </c>
      <c r="F130" s="194">
        <v>1</v>
      </c>
      <c r="G130" s="195">
        <v>5</v>
      </c>
      <c r="H130" s="195">
        <v>5</v>
      </c>
      <c r="I130" s="195">
        <f t="shared" si="6"/>
        <v>11</v>
      </c>
      <c r="J130" s="196">
        <f t="shared" si="7"/>
        <v>1.375E-2</v>
      </c>
      <c r="M130" s="200">
        <v>5</v>
      </c>
      <c r="N130" s="200">
        <v>3</v>
      </c>
    </row>
    <row r="131" spans="1:16">
      <c r="A131" s="60">
        <v>43204</v>
      </c>
      <c r="B131" s="60">
        <v>43240</v>
      </c>
      <c r="C131" t="s">
        <v>369</v>
      </c>
      <c r="D131" t="s">
        <v>319</v>
      </c>
      <c r="E131" t="s">
        <v>83</v>
      </c>
      <c r="F131" s="194">
        <v>2</v>
      </c>
      <c r="G131" s="195">
        <v>30</v>
      </c>
      <c r="H131" s="195">
        <v>0</v>
      </c>
      <c r="I131" s="195">
        <f t="shared" si="6"/>
        <v>32</v>
      </c>
      <c r="J131" s="196">
        <f t="shared" si="7"/>
        <v>0.04</v>
      </c>
      <c r="M131" s="200">
        <v>29</v>
      </c>
      <c r="N131" s="200">
        <v>0</v>
      </c>
    </row>
    <row r="132" spans="1:16">
      <c r="A132" s="60">
        <v>43204</v>
      </c>
      <c r="B132" s="60">
        <v>43243</v>
      </c>
      <c r="C132" t="s">
        <v>370</v>
      </c>
      <c r="D132" t="s">
        <v>319</v>
      </c>
      <c r="E132" t="s">
        <v>84</v>
      </c>
      <c r="F132" s="194">
        <v>5</v>
      </c>
      <c r="G132" s="195">
        <v>37</v>
      </c>
      <c r="H132" s="195">
        <v>9</v>
      </c>
      <c r="I132" s="195">
        <f t="shared" si="6"/>
        <v>51</v>
      </c>
      <c r="J132" s="196">
        <f t="shared" si="7"/>
        <v>6.3750000000000001E-2</v>
      </c>
      <c r="K132" s="199">
        <v>40</v>
      </c>
      <c r="L132" s="202">
        <f>1-(K132-SUM(F132:F134))/K132</f>
        <v>0.9</v>
      </c>
      <c r="M132" s="200">
        <v>18</v>
      </c>
      <c r="N132" s="200">
        <v>7</v>
      </c>
      <c r="O132" s="201">
        <f>SUM(K132,M132:N134)</f>
        <v>125</v>
      </c>
      <c r="P132" s="196">
        <f>O132/(800*3)</f>
        <v>5.2083333333333336E-2</v>
      </c>
    </row>
    <row r="133" spans="1:16">
      <c r="A133" s="60">
        <v>43204</v>
      </c>
      <c r="B133" s="60">
        <v>43243</v>
      </c>
      <c r="C133" t="s">
        <v>371</v>
      </c>
      <c r="D133" t="s">
        <v>319</v>
      </c>
      <c r="E133" t="s">
        <v>84</v>
      </c>
      <c r="F133" s="194">
        <v>23</v>
      </c>
      <c r="G133" s="195">
        <v>68</v>
      </c>
      <c r="H133" s="195">
        <v>6</v>
      </c>
      <c r="I133" s="195">
        <f t="shared" si="6"/>
        <v>97</v>
      </c>
      <c r="J133" s="196">
        <f t="shared" si="7"/>
        <v>0.12125</v>
      </c>
      <c r="M133" s="200">
        <v>36</v>
      </c>
      <c r="N133" s="200">
        <v>4</v>
      </c>
    </row>
    <row r="134" spans="1:16">
      <c r="A134" s="60">
        <v>43204</v>
      </c>
      <c r="B134" s="60">
        <v>43243</v>
      </c>
      <c r="C134" t="s">
        <v>372</v>
      </c>
      <c r="D134" t="s">
        <v>319</v>
      </c>
      <c r="E134" t="s">
        <v>84</v>
      </c>
      <c r="F134" s="194">
        <v>8</v>
      </c>
      <c r="G134" s="195">
        <v>33</v>
      </c>
      <c r="H134" s="195">
        <v>3</v>
      </c>
      <c r="I134" s="195">
        <f t="shared" si="6"/>
        <v>44</v>
      </c>
      <c r="J134" s="196">
        <f t="shared" si="7"/>
        <v>5.5E-2</v>
      </c>
      <c r="M134" s="200">
        <v>20</v>
      </c>
      <c r="N134" s="200">
        <v>0</v>
      </c>
    </row>
    <row r="135" spans="1:16">
      <c r="A135" s="60">
        <v>43205</v>
      </c>
      <c r="B135" s="60">
        <v>43243</v>
      </c>
      <c r="C135" t="s">
        <v>373</v>
      </c>
      <c r="D135" t="s">
        <v>317</v>
      </c>
      <c r="E135" t="s">
        <v>28</v>
      </c>
      <c r="F135" s="194">
        <v>13</v>
      </c>
      <c r="G135" s="195">
        <v>144</v>
      </c>
      <c r="H135" s="195">
        <v>13</v>
      </c>
      <c r="I135" s="195">
        <f t="shared" si="6"/>
        <v>170</v>
      </c>
      <c r="J135" s="196">
        <f t="shared" si="7"/>
        <v>0.21249999999999999</v>
      </c>
      <c r="K135" s="199">
        <v>62</v>
      </c>
      <c r="L135" s="202">
        <f>1-(K135-SUM(F135:F137))/K135</f>
        <v>0.91935483870967738</v>
      </c>
      <c r="M135" s="200">
        <v>121</v>
      </c>
      <c r="N135" s="200">
        <v>5</v>
      </c>
      <c r="O135" s="201">
        <f>SUM(K135,M135:N137)</f>
        <v>449</v>
      </c>
      <c r="P135" s="196">
        <f>O135/(800*3)</f>
        <v>0.18708333333333332</v>
      </c>
    </row>
    <row r="136" spans="1:16">
      <c r="A136" s="60">
        <v>43205</v>
      </c>
      <c r="B136" s="60">
        <v>43243</v>
      </c>
      <c r="C136" t="s">
        <v>374</v>
      </c>
      <c r="D136" t="s">
        <v>317</v>
      </c>
      <c r="E136" t="s">
        <v>28</v>
      </c>
      <c r="F136" s="194">
        <v>34</v>
      </c>
      <c r="G136" s="195">
        <v>141</v>
      </c>
      <c r="H136" s="195">
        <v>17</v>
      </c>
      <c r="I136" s="195">
        <f t="shared" si="6"/>
        <v>192</v>
      </c>
      <c r="J136" s="196">
        <f t="shared" si="7"/>
        <v>0.24</v>
      </c>
      <c r="M136" s="200">
        <v>116</v>
      </c>
      <c r="N136" s="200">
        <v>10</v>
      </c>
    </row>
    <row r="137" spans="1:16">
      <c r="A137" s="60">
        <v>43205</v>
      </c>
      <c r="B137" s="60">
        <v>43243</v>
      </c>
      <c r="C137" t="s">
        <v>375</v>
      </c>
      <c r="D137" t="s">
        <v>317</v>
      </c>
      <c r="E137" t="s">
        <v>28</v>
      </c>
      <c r="F137" s="194">
        <v>10</v>
      </c>
      <c r="G137" s="195">
        <v>147</v>
      </c>
      <c r="H137" s="195">
        <v>8</v>
      </c>
      <c r="I137" s="195">
        <f t="shared" ref="I137:I146" si="8">SUM(F137:H137)</f>
        <v>165</v>
      </c>
      <c r="J137" s="196">
        <f t="shared" ref="J137:J146" si="9">SUM(F137:H137)/800</f>
        <v>0.20624999999999999</v>
      </c>
      <c r="M137" s="200">
        <v>129</v>
      </c>
      <c r="N137" s="200">
        <v>6</v>
      </c>
    </row>
    <row r="138" spans="1:16">
      <c r="A138" s="60">
        <v>43206</v>
      </c>
      <c r="B138" s="60">
        <v>43243</v>
      </c>
      <c r="C138" t="s">
        <v>376</v>
      </c>
      <c r="D138" t="s">
        <v>316</v>
      </c>
      <c r="E138" t="s">
        <v>36</v>
      </c>
      <c r="F138" s="194">
        <v>4</v>
      </c>
      <c r="G138" s="195">
        <v>57</v>
      </c>
      <c r="H138" s="195">
        <v>2</v>
      </c>
      <c r="I138" s="195">
        <f>SUM(F138:H138)</f>
        <v>63</v>
      </c>
      <c r="J138" s="196">
        <f t="shared" si="9"/>
        <v>7.8750000000000001E-2</v>
      </c>
      <c r="K138" s="199">
        <v>9</v>
      </c>
      <c r="L138" s="202">
        <f>1-(K138-SUM(F138:F140))/K138</f>
        <v>0.55555555555555558</v>
      </c>
      <c r="M138" s="200">
        <v>51</v>
      </c>
      <c r="N138" s="200">
        <v>2</v>
      </c>
      <c r="O138" s="201">
        <f>SUM(K138,M138:N140)</f>
        <v>160</v>
      </c>
      <c r="P138" s="196">
        <f>O138/(800*3)</f>
        <v>6.6666666666666666E-2</v>
      </c>
    </row>
    <row r="139" spans="1:16">
      <c r="A139" s="60">
        <v>43206</v>
      </c>
      <c r="B139" s="60">
        <v>43243</v>
      </c>
      <c r="C139" t="s">
        <v>377</v>
      </c>
      <c r="D139" t="s">
        <v>316</v>
      </c>
      <c r="E139" t="s">
        <v>36</v>
      </c>
      <c r="F139" s="194">
        <v>0</v>
      </c>
      <c r="G139" s="195">
        <v>69</v>
      </c>
      <c r="H139" s="195">
        <v>1</v>
      </c>
      <c r="I139" s="195">
        <f t="shared" si="8"/>
        <v>70</v>
      </c>
      <c r="J139" s="196">
        <f t="shared" si="9"/>
        <v>8.7499999999999994E-2</v>
      </c>
      <c r="M139" s="200">
        <v>64</v>
      </c>
      <c r="N139" s="200">
        <v>0</v>
      </c>
    </row>
    <row r="140" spans="1:16">
      <c r="A140" s="60">
        <v>43206</v>
      </c>
      <c r="B140" s="60">
        <v>43243</v>
      </c>
      <c r="C140" t="s">
        <v>378</v>
      </c>
      <c r="D140" t="s">
        <v>316</v>
      </c>
      <c r="E140" t="s">
        <v>36</v>
      </c>
      <c r="F140" s="194">
        <v>1</v>
      </c>
      <c r="G140" s="195">
        <v>38</v>
      </c>
      <c r="H140" s="195">
        <v>3</v>
      </c>
      <c r="I140" s="195">
        <f t="shared" si="8"/>
        <v>42</v>
      </c>
      <c r="J140" s="196">
        <f t="shared" si="9"/>
        <v>5.2499999999999998E-2</v>
      </c>
      <c r="M140" s="200">
        <v>31</v>
      </c>
      <c r="N140" s="200">
        <v>3</v>
      </c>
    </row>
    <row r="141" spans="1:16">
      <c r="A141" s="60">
        <v>43205</v>
      </c>
      <c r="B141" s="60">
        <v>43243</v>
      </c>
      <c r="C141" t="s">
        <v>379</v>
      </c>
      <c r="D141" t="s">
        <v>319</v>
      </c>
      <c r="E141" t="s">
        <v>84</v>
      </c>
      <c r="F141" s="194">
        <v>36</v>
      </c>
      <c r="G141" s="195">
        <v>175</v>
      </c>
      <c r="H141" s="195">
        <v>24</v>
      </c>
      <c r="I141" s="195">
        <f t="shared" si="8"/>
        <v>235</v>
      </c>
      <c r="J141" s="196">
        <f t="shared" si="9"/>
        <v>0.29375000000000001</v>
      </c>
      <c r="K141" s="199">
        <v>64</v>
      </c>
      <c r="L141" s="202">
        <f>1-(K141-SUM(F141:F143))/K141</f>
        <v>1.109375</v>
      </c>
      <c r="M141" s="200">
        <v>170</v>
      </c>
      <c r="N141" s="200">
        <v>2</v>
      </c>
      <c r="O141" s="201">
        <f>SUM(K141,M141:N143)</f>
        <v>440</v>
      </c>
      <c r="P141" s="196">
        <f>O141/(800*3)</f>
        <v>0.18333333333333332</v>
      </c>
    </row>
    <row r="142" spans="1:16">
      <c r="A142" s="60">
        <v>43205</v>
      </c>
      <c r="B142" s="60">
        <v>43243</v>
      </c>
      <c r="C142" t="s">
        <v>380</v>
      </c>
      <c r="D142" t="s">
        <v>319</v>
      </c>
      <c r="E142" t="s">
        <v>84</v>
      </c>
      <c r="F142" s="194">
        <v>7</v>
      </c>
      <c r="G142" s="195">
        <v>90</v>
      </c>
      <c r="H142" s="195">
        <v>3</v>
      </c>
      <c r="I142" s="195">
        <f t="shared" si="8"/>
        <v>100</v>
      </c>
      <c r="J142" s="196">
        <f t="shared" si="9"/>
        <v>0.125</v>
      </c>
      <c r="M142" s="200">
        <v>68</v>
      </c>
      <c r="N142" s="200">
        <v>1</v>
      </c>
    </row>
    <row r="143" spans="1:16">
      <c r="A143" s="60">
        <v>43205</v>
      </c>
      <c r="B143" s="60">
        <v>43243</v>
      </c>
      <c r="C143" t="s">
        <v>381</v>
      </c>
      <c r="D143" t="s">
        <v>319</v>
      </c>
      <c r="E143" t="s">
        <v>84</v>
      </c>
      <c r="F143" s="194">
        <v>28</v>
      </c>
      <c r="G143" s="195">
        <v>136</v>
      </c>
      <c r="H143" s="195">
        <v>15</v>
      </c>
      <c r="I143" s="195">
        <f t="shared" si="8"/>
        <v>179</v>
      </c>
      <c r="J143" s="196">
        <f t="shared" si="9"/>
        <v>0.22375</v>
      </c>
      <c r="M143" s="200">
        <v>120</v>
      </c>
      <c r="N143" s="200">
        <v>15</v>
      </c>
    </row>
    <row r="144" spans="1:16">
      <c r="A144" s="60">
        <v>43209</v>
      </c>
      <c r="B144" s="60">
        <v>43243</v>
      </c>
      <c r="C144" t="s">
        <v>382</v>
      </c>
      <c r="D144" t="s">
        <v>319</v>
      </c>
      <c r="E144" t="s">
        <v>84</v>
      </c>
      <c r="F144" s="194">
        <v>14</v>
      </c>
      <c r="G144" s="195">
        <v>186</v>
      </c>
      <c r="H144" s="195">
        <v>64</v>
      </c>
      <c r="I144" s="195">
        <f>SUM(F144:H144)</f>
        <v>264</v>
      </c>
      <c r="J144" s="196">
        <f t="shared" si="9"/>
        <v>0.33</v>
      </c>
      <c r="K144" s="199">
        <v>122</v>
      </c>
      <c r="L144" s="202">
        <f>1-(K144-SUM(F144:F146))/K144</f>
        <v>0.59836065573770492</v>
      </c>
      <c r="M144" s="200">
        <v>177</v>
      </c>
      <c r="N144" s="200">
        <v>38</v>
      </c>
      <c r="O144" s="201">
        <f>SUM(K144,M144:N146)</f>
        <v>739</v>
      </c>
      <c r="P144" s="196">
        <f>O144/(800*3)</f>
        <v>0.30791666666666667</v>
      </c>
    </row>
    <row r="145" spans="1:14">
      <c r="A145" s="60">
        <v>43209</v>
      </c>
      <c r="B145" s="60">
        <v>43243</v>
      </c>
      <c r="C145" t="s">
        <v>383</v>
      </c>
      <c r="D145" t="s">
        <v>319</v>
      </c>
      <c r="E145" t="s">
        <v>84</v>
      </c>
      <c r="F145" s="194">
        <v>28</v>
      </c>
      <c r="G145" s="195">
        <v>173</v>
      </c>
      <c r="H145" s="195">
        <v>112</v>
      </c>
      <c r="I145" s="195">
        <f t="shared" si="8"/>
        <v>313</v>
      </c>
      <c r="J145" s="196">
        <f t="shared" si="9"/>
        <v>0.39124999999999999</v>
      </c>
      <c r="M145" s="200">
        <v>135</v>
      </c>
      <c r="N145" s="200">
        <v>74</v>
      </c>
    </row>
    <row r="146" spans="1:14">
      <c r="A146" s="60">
        <v>43209</v>
      </c>
      <c r="B146" s="60">
        <v>43243</v>
      </c>
      <c r="C146" t="s">
        <v>384</v>
      </c>
      <c r="D146" t="s">
        <v>319</v>
      </c>
      <c r="E146" t="s">
        <v>84</v>
      </c>
      <c r="F146" s="194">
        <v>31</v>
      </c>
      <c r="G146" s="195">
        <v>150</v>
      </c>
      <c r="H146" s="195">
        <v>96</v>
      </c>
      <c r="I146" s="195">
        <f t="shared" si="8"/>
        <v>277</v>
      </c>
      <c r="J146" s="196">
        <f t="shared" si="9"/>
        <v>0.34625</v>
      </c>
      <c r="M146" s="200">
        <v>140</v>
      </c>
      <c r="N146" s="200">
        <v>53</v>
      </c>
    </row>
  </sheetData>
  <mergeCells count="2">
    <mergeCell ref="F1:J1"/>
    <mergeCell ref="K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6"/>
  <sheetViews>
    <sheetView topLeftCell="E32" workbookViewId="0">
      <selection activeCell="P56" sqref="P56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56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56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>
      <c r="A47" s="11">
        <v>43229</v>
      </c>
      <c r="B47" s="12" t="s">
        <v>234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 t="shared" ref="L48:L56" si="6"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8">
      <c r="A49" s="11">
        <v>43235</v>
      </c>
      <c r="B49" s="147" t="s">
        <v>41</v>
      </c>
      <c r="C49" s="3">
        <v>1</v>
      </c>
      <c r="D49" s="147">
        <v>609</v>
      </c>
      <c r="E49" s="3">
        <v>1</v>
      </c>
      <c r="F49" s="191">
        <v>354</v>
      </c>
      <c r="G49" s="191">
        <v>348</v>
      </c>
      <c r="H49" s="191">
        <v>334</v>
      </c>
      <c r="I49" s="191">
        <v>420</v>
      </c>
      <c r="J49" s="191">
        <v>369</v>
      </c>
      <c r="K49" s="191">
        <v>252</v>
      </c>
      <c r="L49" s="192">
        <f t="shared" si="6"/>
        <v>346.16666666666669</v>
      </c>
      <c r="M49" s="192">
        <f t="shared" si="0"/>
        <v>3461666.666666667</v>
      </c>
      <c r="P49" s="50">
        <f>(50*3.78541*1000)</f>
        <v>189270.5</v>
      </c>
      <c r="Q49" s="14">
        <v>100000</v>
      </c>
      <c r="R49" s="14">
        <f t="shared" si="3"/>
        <v>5630.2578086266731</v>
      </c>
    </row>
    <row r="50" spans="1:18">
      <c r="A50" s="60">
        <v>43238</v>
      </c>
      <c r="B50" s="147" t="s">
        <v>41</v>
      </c>
      <c r="C50" s="3">
        <v>1</v>
      </c>
      <c r="D50" s="147">
        <v>609</v>
      </c>
      <c r="E50" s="3">
        <v>1</v>
      </c>
      <c r="F50" s="191">
        <v>367</v>
      </c>
      <c r="G50" s="191">
        <v>435</v>
      </c>
      <c r="H50" s="191">
        <v>501</v>
      </c>
      <c r="I50" s="191">
        <v>423</v>
      </c>
      <c r="J50" s="191">
        <v>444</v>
      </c>
      <c r="K50" s="191">
        <v>445</v>
      </c>
      <c r="L50" s="192">
        <f t="shared" si="6"/>
        <v>435.83333333333331</v>
      </c>
      <c r="M50" s="192">
        <f t="shared" si="0"/>
        <v>4358333.333333333</v>
      </c>
      <c r="P50" s="50">
        <f>(50*3.78541*1000)</f>
        <v>189270.5</v>
      </c>
      <c r="Q50" s="14">
        <v>100000</v>
      </c>
      <c r="R50" s="1">
        <f t="shared" si="3"/>
        <v>4444.708414872799</v>
      </c>
    </row>
    <row r="51" spans="1:18">
      <c r="A51" s="60">
        <v>43240</v>
      </c>
      <c r="B51" s="147" t="s">
        <v>41</v>
      </c>
      <c r="C51" s="3">
        <v>2</v>
      </c>
      <c r="D51" s="147">
        <v>609</v>
      </c>
      <c r="E51" s="3">
        <v>1</v>
      </c>
      <c r="F51" s="191">
        <v>146</v>
      </c>
      <c r="G51" s="191">
        <v>146</v>
      </c>
      <c r="H51" s="191">
        <v>162</v>
      </c>
      <c r="I51" s="191">
        <v>151</v>
      </c>
      <c r="J51" s="191">
        <v>138</v>
      </c>
      <c r="K51" s="191">
        <v>125</v>
      </c>
      <c r="L51" s="192">
        <f t="shared" si="6"/>
        <v>144.66666666666666</v>
      </c>
      <c r="M51" s="192">
        <f t="shared" si="0"/>
        <v>1446666.6666666667</v>
      </c>
      <c r="P51" s="50">
        <f>(50*3.78541*1000)</f>
        <v>189270.5</v>
      </c>
      <c r="Q51" s="14">
        <v>100000</v>
      </c>
      <c r="R51" s="1">
        <f t="shared" si="3"/>
        <v>14054.740099009899</v>
      </c>
    </row>
    <row r="52" spans="1:18">
      <c r="A52" s="60">
        <v>43243</v>
      </c>
      <c r="B52" s="147" t="s">
        <v>41</v>
      </c>
      <c r="C52" s="3">
        <v>1.75</v>
      </c>
      <c r="D52" s="147">
        <v>609</v>
      </c>
      <c r="E52" s="3">
        <v>1.75</v>
      </c>
      <c r="F52" s="191">
        <v>191</v>
      </c>
      <c r="G52" s="191">
        <v>169</v>
      </c>
      <c r="H52" s="191">
        <v>136</v>
      </c>
      <c r="I52" s="191">
        <v>188</v>
      </c>
      <c r="J52" s="191">
        <v>178</v>
      </c>
      <c r="K52" s="191">
        <v>202</v>
      </c>
      <c r="L52" s="192">
        <f t="shared" si="6"/>
        <v>177.33333333333334</v>
      </c>
      <c r="M52" s="192">
        <f t="shared" si="0"/>
        <v>1773333.3333333335</v>
      </c>
      <c r="P52" s="50">
        <f>(45*3.78541*1000)</f>
        <v>170343.45</v>
      </c>
      <c r="Q52" s="14">
        <v>100000</v>
      </c>
      <c r="R52" s="1">
        <f t="shared" si="3"/>
        <v>10179.887450199203</v>
      </c>
    </row>
    <row r="53" spans="1:18">
      <c r="A53" s="60">
        <v>43246</v>
      </c>
      <c r="B53" s="147" t="s">
        <v>41</v>
      </c>
      <c r="C53" s="3">
        <v>1</v>
      </c>
      <c r="D53" s="147">
        <v>609</v>
      </c>
      <c r="E53" s="3">
        <v>1</v>
      </c>
      <c r="F53" s="191">
        <v>183</v>
      </c>
      <c r="G53" s="191">
        <v>170</v>
      </c>
      <c r="H53" s="191">
        <v>152</v>
      </c>
      <c r="I53" s="191">
        <v>176</v>
      </c>
      <c r="J53" s="191">
        <v>142</v>
      </c>
      <c r="K53" s="191">
        <v>188</v>
      </c>
      <c r="L53" s="192">
        <f t="shared" si="6"/>
        <v>168.5</v>
      </c>
      <c r="M53" s="192">
        <f t="shared" si="0"/>
        <v>1685000</v>
      </c>
      <c r="P53" s="50">
        <f>(40*3.78541*1000)</f>
        <v>151416.40000000002</v>
      </c>
      <c r="Q53" s="14">
        <v>100000</v>
      </c>
      <c r="R53" s="1">
        <f t="shared" si="3"/>
        <v>9553.0851735015785</v>
      </c>
    </row>
    <row r="54" spans="1:18">
      <c r="A54" s="60">
        <v>43248</v>
      </c>
      <c r="B54" s="147" t="s">
        <v>41</v>
      </c>
      <c r="C54" s="3">
        <v>1</v>
      </c>
      <c r="D54" s="147">
        <v>609</v>
      </c>
      <c r="E54" s="3">
        <v>1</v>
      </c>
      <c r="F54" s="191">
        <v>160</v>
      </c>
      <c r="G54" s="191">
        <v>150</v>
      </c>
      <c r="H54" s="191">
        <v>156</v>
      </c>
      <c r="I54" s="191">
        <v>165</v>
      </c>
      <c r="J54" s="191">
        <v>150</v>
      </c>
      <c r="K54" s="191">
        <v>142</v>
      </c>
      <c r="L54" s="192">
        <f t="shared" si="6"/>
        <v>153.83333333333334</v>
      </c>
      <c r="M54" s="192">
        <f t="shared" si="0"/>
        <v>1538333.3333333335</v>
      </c>
      <c r="P54" s="50">
        <f>(35*3.78541*1000)</f>
        <v>132489.35</v>
      </c>
      <c r="Q54" s="14">
        <v>100000</v>
      </c>
      <c r="R54" s="1">
        <f t="shared" si="3"/>
        <v>9211.3105446118188</v>
      </c>
    </row>
    <row r="55" spans="1:18">
      <c r="A55" s="60">
        <v>43253</v>
      </c>
      <c r="B55" s="147" t="s">
        <v>41</v>
      </c>
      <c r="C55" s="3">
        <v>1</v>
      </c>
      <c r="D55" s="147">
        <v>609</v>
      </c>
      <c r="E55" s="3">
        <v>1</v>
      </c>
      <c r="F55" t="s">
        <v>401</v>
      </c>
      <c r="Q55" s="14">
        <v>100000</v>
      </c>
      <c r="R55" s="1">
        <v>9500</v>
      </c>
    </row>
    <row r="56" spans="1:18">
      <c r="A56" s="60">
        <v>43256</v>
      </c>
      <c r="B56" s="147" t="s">
        <v>41</v>
      </c>
      <c r="C56" s="3">
        <v>1</v>
      </c>
      <c r="D56" s="147">
        <v>609</v>
      </c>
      <c r="E56" s="3">
        <v>1</v>
      </c>
      <c r="F56" s="217">
        <v>166</v>
      </c>
      <c r="G56" s="217">
        <v>184</v>
      </c>
      <c r="H56" s="217">
        <v>177</v>
      </c>
      <c r="I56" s="217">
        <v>164</v>
      </c>
      <c r="J56" s="217">
        <v>148</v>
      </c>
      <c r="K56" s="217">
        <v>179</v>
      </c>
      <c r="L56" s="192">
        <f t="shared" si="6"/>
        <v>169.66666666666666</v>
      </c>
      <c r="M56" s="192">
        <f t="shared" si="0"/>
        <v>1696666.6666666667</v>
      </c>
      <c r="P56" s="50">
        <f>(35*3.78541*1000)</f>
        <v>132489.35</v>
      </c>
      <c r="Q56" s="14">
        <v>100000</v>
      </c>
      <c r="R56" s="1">
        <f t="shared" si="3"/>
        <v>8297.8716075156572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112" workbookViewId="0">
      <selection activeCell="E133" sqref="E133"/>
    </sheetView>
  </sheetViews>
  <sheetFormatPr baseColWidth="10" defaultRowHeight="15" x14ac:dyDescent="0"/>
  <cols>
    <col min="5" max="5" width="15.5" customWidth="1"/>
    <col min="6" max="6" width="26.33203125" customWidth="1"/>
  </cols>
  <sheetData>
    <row r="1" spans="1:5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</row>
    <row r="2" spans="1:5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5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5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5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5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5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5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5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5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5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5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5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5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5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5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>
      <c r="A30" s="60">
        <v>43136</v>
      </c>
      <c r="B30" t="s">
        <v>61</v>
      </c>
      <c r="D30">
        <v>2</v>
      </c>
      <c r="E30">
        <f t="shared" si="0"/>
        <v>6</v>
      </c>
    </row>
    <row r="31" spans="1:5">
      <c r="A31" s="60">
        <v>43136</v>
      </c>
      <c r="B31" t="s">
        <v>29</v>
      </c>
      <c r="D31">
        <v>1</v>
      </c>
      <c r="E31">
        <f t="shared" si="0"/>
        <v>5</v>
      </c>
    </row>
    <row r="32" spans="1:5">
      <c r="A32" s="60">
        <v>43136</v>
      </c>
      <c r="B32" t="s">
        <v>28</v>
      </c>
      <c r="D32">
        <v>1</v>
      </c>
      <c r="E32">
        <f t="shared" si="0"/>
        <v>2</v>
      </c>
    </row>
    <row r="33" spans="1:6">
      <c r="A33" s="60">
        <v>43136</v>
      </c>
      <c r="B33" t="s">
        <v>59</v>
      </c>
      <c r="D33">
        <v>2</v>
      </c>
      <c r="E33">
        <f t="shared" si="0"/>
        <v>6</v>
      </c>
    </row>
    <row r="34" spans="1:6">
      <c r="A34" s="60">
        <v>43136</v>
      </c>
      <c r="B34" t="s">
        <v>83</v>
      </c>
      <c r="D34">
        <v>1</v>
      </c>
      <c r="E34">
        <f t="shared" si="0"/>
        <v>9</v>
      </c>
    </row>
    <row r="35" spans="1:6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5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5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5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5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5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5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5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</row>
    <row r="88" spans="1:5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</row>
    <row r="89" spans="1:5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</row>
    <row r="90" spans="1:5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</row>
    <row r="91" spans="1:5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</row>
    <row r="92" spans="1:5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</row>
    <row r="93" spans="1:5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</row>
    <row r="94" spans="1:5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</row>
    <row r="95" spans="1:5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</row>
    <row r="96" spans="1:5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</row>
    <row r="97" spans="1:5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</row>
    <row r="98" spans="1:5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</row>
    <row r="99" spans="1:5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</row>
    <row r="100" spans="1:5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</row>
    <row r="101" spans="1:5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</row>
    <row r="102" spans="1:5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</row>
    <row r="103" spans="1:5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</row>
    <row r="104" spans="1:5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</row>
    <row r="105" spans="1:5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</row>
    <row r="106" spans="1:5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</row>
    <row r="107" spans="1:5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</row>
    <row r="108" spans="1:5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</row>
    <row r="109" spans="1:5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</row>
    <row r="110" spans="1:5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</row>
    <row r="111" spans="1:5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</row>
    <row r="112" spans="1:5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 t="s">
        <v>194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</row>
    <row r="129" spans="1:5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</row>
    <row r="130" spans="1:5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</row>
    <row r="131" spans="1:5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</row>
    <row r="132" spans="1:5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</row>
    <row r="133" spans="1:5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45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E20" workbookViewId="0">
      <selection activeCell="N18" sqref="K1:N1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205</v>
      </c>
      <c r="N1" s="91" t="s">
        <v>195</v>
      </c>
      <c r="O1" s="91" t="s">
        <v>144</v>
      </c>
      <c r="P1" s="91" t="s">
        <v>145</v>
      </c>
      <c r="Q1" s="91" t="s">
        <v>206</v>
      </c>
      <c r="R1" s="91" t="s">
        <v>203</v>
      </c>
      <c r="S1" s="91" t="s">
        <v>204</v>
      </c>
      <c r="T1" s="91" t="s">
        <v>207</v>
      </c>
    </row>
    <row r="2" spans="1:20" ht="18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8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8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8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8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8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8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8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8">
      <c r="A10" s="182"/>
      <c r="B10" s="165" t="s">
        <v>210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210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workbookViewId="0">
      <selection activeCell="Q25" sqref="Q25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41"/>
    <col min="12" max="12" width="13.33203125" customWidth="1"/>
  </cols>
  <sheetData>
    <row r="1" spans="1:13" s="99" customFormat="1" ht="36">
      <c r="A1" s="99" t="s">
        <v>152</v>
      </c>
      <c r="B1" s="99" t="s">
        <v>157</v>
      </c>
      <c r="C1" s="138" t="s">
        <v>163</v>
      </c>
      <c r="D1" s="185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 s="94">
        <v>1.08</v>
      </c>
      <c r="E2" s="140">
        <v>1009</v>
      </c>
      <c r="F2" s="140">
        <v>792</v>
      </c>
      <c r="G2" s="140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7">
        <f t="shared" ref="J2:J16" si="2">(AVERAGE(E2:G2)-(C2*D2))/(C2*D2)</f>
        <v>0.10154690618762471</v>
      </c>
      <c r="K2" s="137"/>
      <c r="L2" s="136">
        <f>AVERAGE(E:G)</f>
        <v>824.60377358490564</v>
      </c>
      <c r="M2" s="136">
        <f>STDEV(E:G)</f>
        <v>80.924784551563562</v>
      </c>
    </row>
    <row r="3" spans="1:13">
      <c r="A3" s="60">
        <v>43200</v>
      </c>
      <c r="B3" t="s">
        <v>135</v>
      </c>
      <c r="C3" s="2">
        <v>833.33333333333326</v>
      </c>
      <c r="D3" s="94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 s="9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 s="94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 s="94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 s="94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 s="94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 s="94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 s="94">
        <v>1.37</v>
      </c>
      <c r="E10" s="141">
        <v>822</v>
      </c>
      <c r="F10" s="141">
        <v>841</v>
      </c>
      <c r="G10" s="141">
        <v>1075</v>
      </c>
      <c r="H10" s="106">
        <f t="shared" si="0"/>
        <v>912.66666666666663</v>
      </c>
      <c r="I10" s="107">
        <f t="shared" si="1"/>
        <v>140.90540562140708</v>
      </c>
      <c r="J10" s="137">
        <f t="shared" si="2"/>
        <v>0.1426758982192117</v>
      </c>
    </row>
    <row r="11" spans="1:13">
      <c r="A11" s="60">
        <v>43203</v>
      </c>
      <c r="B11" t="s">
        <v>151</v>
      </c>
      <c r="C11" s="2">
        <v>340</v>
      </c>
      <c r="D11" s="94">
        <v>2.35</v>
      </c>
      <c r="E11" s="141">
        <v>854</v>
      </c>
      <c r="F11" s="141">
        <v>822</v>
      </c>
      <c r="G11" s="141">
        <v>756</v>
      </c>
      <c r="H11" s="106">
        <f t="shared" si="0"/>
        <v>810.66666666666663</v>
      </c>
      <c r="I11" s="107">
        <f t="shared" si="1"/>
        <v>49.973326218427097</v>
      </c>
      <c r="J11" s="137">
        <f t="shared" si="2"/>
        <v>1.4601585314977007E-2</v>
      </c>
    </row>
    <row r="12" spans="1:13">
      <c r="A12" s="60">
        <v>43204</v>
      </c>
      <c r="B12" t="s">
        <v>112</v>
      </c>
      <c r="C12" s="2">
        <v>281</v>
      </c>
      <c r="D12" s="94">
        <v>2.84</v>
      </c>
      <c r="E12" s="141">
        <v>838</v>
      </c>
      <c r="F12" s="141">
        <v>873</v>
      </c>
      <c r="G12" s="141">
        <v>969</v>
      </c>
      <c r="H12" s="106">
        <f t="shared" si="0"/>
        <v>893.33333333333337</v>
      </c>
      <c r="I12" s="107">
        <f t="shared" si="1"/>
        <v>67.825757152672722</v>
      </c>
      <c r="J12" s="137">
        <f t="shared" si="2"/>
        <v>0.11940921925383867</v>
      </c>
    </row>
    <row r="13" spans="1:13">
      <c r="A13" s="60">
        <v>43204</v>
      </c>
      <c r="B13" t="s">
        <v>167</v>
      </c>
      <c r="C13" s="2">
        <v>1157</v>
      </c>
      <c r="D13" s="94">
        <v>0.69</v>
      </c>
      <c r="E13" s="141">
        <v>755</v>
      </c>
      <c r="F13" s="141">
        <v>756</v>
      </c>
      <c r="G13" s="141">
        <v>799</v>
      </c>
      <c r="H13" s="106">
        <f t="shared" si="0"/>
        <v>770</v>
      </c>
      <c r="I13" s="107">
        <f t="shared" si="1"/>
        <v>25.119713374160941</v>
      </c>
      <c r="J13" s="137">
        <f t="shared" si="2"/>
        <v>-3.5486578232059335E-2</v>
      </c>
    </row>
    <row r="14" spans="1:13">
      <c r="A14" s="60">
        <v>43204</v>
      </c>
      <c r="B14" t="s">
        <v>164</v>
      </c>
      <c r="C14" s="2">
        <v>194</v>
      </c>
      <c r="D14" s="94">
        <v>4.1100000000000003</v>
      </c>
      <c r="E14" s="141" t="s">
        <v>211</v>
      </c>
      <c r="F14" s="141">
        <v>842</v>
      </c>
      <c r="G14" s="141">
        <v>777</v>
      </c>
      <c r="H14" s="106">
        <f t="shared" si="0"/>
        <v>809.5</v>
      </c>
      <c r="I14" s="107">
        <f t="shared" si="1"/>
        <v>45.961940777125591</v>
      </c>
      <c r="J14" s="137">
        <f>(AVERAGE(E14:G14)-(C14*D14))/(C14*D14)</f>
        <v>1.5250708606115293E-2</v>
      </c>
    </row>
    <row r="15" spans="1:13">
      <c r="A15" s="60">
        <v>43205</v>
      </c>
      <c r="B15" t="s">
        <v>147</v>
      </c>
      <c r="C15" s="2">
        <v>732</v>
      </c>
      <c r="D15" s="94">
        <v>1.0900000000000001</v>
      </c>
      <c r="E15" s="141">
        <v>723</v>
      </c>
      <c r="F15" s="141">
        <v>793</v>
      </c>
      <c r="G15" s="141">
        <v>775</v>
      </c>
      <c r="H15" s="106">
        <f>AVERAGE(E15:G15)</f>
        <v>763.66666666666663</v>
      </c>
      <c r="I15" s="107">
        <f>STDEV(E15:G15)</f>
        <v>36.350149013908229</v>
      </c>
      <c r="J15" s="137">
        <f t="shared" si="2"/>
        <v>-4.2880299460236471E-2</v>
      </c>
    </row>
    <row r="16" spans="1:13">
      <c r="A16" s="60">
        <v>43205</v>
      </c>
      <c r="B16" t="s">
        <v>165</v>
      </c>
      <c r="C16" s="2">
        <v>692</v>
      </c>
      <c r="D16" s="94">
        <v>1.1599999999999999</v>
      </c>
      <c r="E16" s="141">
        <v>777</v>
      </c>
      <c r="F16" s="141">
        <v>725</v>
      </c>
      <c r="G16" s="141">
        <v>755</v>
      </c>
      <c r="H16" s="106">
        <f>AVERAGE(E16:G16)</f>
        <v>752.33333333333337</v>
      </c>
      <c r="I16" s="107">
        <f>STDEV(E16:G16)</f>
        <v>26.102362600602522</v>
      </c>
      <c r="J16" s="137">
        <f t="shared" si="2"/>
        <v>-6.2769915620224423E-2</v>
      </c>
    </row>
    <row r="17" spans="1:10">
      <c r="A17" s="60">
        <v>43206</v>
      </c>
      <c r="B17" t="s">
        <v>169</v>
      </c>
      <c r="C17" s="2">
        <v>279.16666666666669</v>
      </c>
      <c r="D17" s="94">
        <v>2.8656716417910446</v>
      </c>
      <c r="E17" s="141">
        <v>888</v>
      </c>
      <c r="F17" s="141">
        <v>954</v>
      </c>
      <c r="G17" s="141">
        <v>811</v>
      </c>
      <c r="H17" s="106">
        <f>AVERAGE(E17:G17)</f>
        <v>884.33333333333337</v>
      </c>
      <c r="I17" s="107">
        <f>STDEV(E17:G17)</f>
        <v>71.570478085124833</v>
      </c>
      <c r="J17" s="137">
        <f>(AVERAGE(E17:G17)-(C17*D17))/(C17*D17)</f>
        <v>0.10541666666666671</v>
      </c>
    </row>
    <row r="18" spans="1:10">
      <c r="A18" s="60">
        <v>43206</v>
      </c>
      <c r="B18" t="s">
        <v>101</v>
      </c>
      <c r="C18" s="2">
        <v>206.11111111111111</v>
      </c>
      <c r="D18" s="94">
        <v>3.881401617250674</v>
      </c>
      <c r="E18" s="141">
        <v>700</v>
      </c>
      <c r="F18" s="141">
        <v>695</v>
      </c>
      <c r="G18" s="141">
        <v>751</v>
      </c>
      <c r="H18" s="106">
        <f>AVERAGE(E18:G18)</f>
        <v>715.33333333333337</v>
      </c>
      <c r="I18" s="107">
        <f>STDEV(E18:G18)</f>
        <v>30.98924544633724</v>
      </c>
      <c r="J18" s="137">
        <f>(AVERAGE(E18:G18)-(C18*D18))/(C18*D18)</f>
        <v>-0.10583333333333328</v>
      </c>
    </row>
    <row r="19" spans="1:10">
      <c r="A19" s="60">
        <v>43209</v>
      </c>
      <c r="B19" t="s">
        <v>169</v>
      </c>
      <c r="C19" s="2">
        <v>533</v>
      </c>
      <c r="D19" s="94">
        <v>1.5</v>
      </c>
      <c r="E19" s="141">
        <v>790</v>
      </c>
      <c r="F19" s="141">
        <v>939</v>
      </c>
      <c r="G19" s="141">
        <v>748</v>
      </c>
      <c r="H19" s="106">
        <f>AVERAGE(E19:G19)</f>
        <v>825.66666666666663</v>
      </c>
      <c r="I19" s="107">
        <f>STDEV(E19:G19)</f>
        <v>100.37097854127623</v>
      </c>
      <c r="J19" s="137">
        <f>(AVERAGE(E19:G19)-(C19*D19))/(C19*D19)</f>
        <v>3.2728788826349754E-2</v>
      </c>
    </row>
    <row r="20" spans="1:10">
      <c r="G20" s="186" t="s">
        <v>212</v>
      </c>
      <c r="H20" s="187">
        <f>AVERAGE(H2:H19)</f>
        <v>824.32407407407413</v>
      </c>
      <c r="I20" s="188">
        <f>AVERAGE(I2:I19)</f>
        <v>53.536806984109617</v>
      </c>
      <c r="J20" s="189">
        <f>AVERAGE(J2:J19)</f>
        <v>3.0545846776431088E-2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B24" sqref="B24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>
      <c r="A1" t="s">
        <v>213</v>
      </c>
    </row>
    <row r="2" spans="1:13">
      <c r="A2" t="s">
        <v>175</v>
      </c>
      <c r="B2" t="s">
        <v>176</v>
      </c>
    </row>
    <row r="3" spans="1:13">
      <c r="G3" s="211" t="s">
        <v>185</v>
      </c>
      <c r="H3" s="211"/>
      <c r="I3" s="211"/>
      <c r="J3" s="211" t="s">
        <v>186</v>
      </c>
      <c r="K3" s="211"/>
      <c r="L3" s="211"/>
      <c r="M3" s="101"/>
    </row>
    <row r="4" spans="1:13" ht="30">
      <c r="A4" t="s">
        <v>0</v>
      </c>
      <c r="B4" t="s">
        <v>1</v>
      </c>
      <c r="C4" t="s">
        <v>81</v>
      </c>
      <c r="D4" s="2" t="s">
        <v>172</v>
      </c>
      <c r="E4" s="97" t="s">
        <v>173</v>
      </c>
      <c r="F4" s="97" t="s">
        <v>181</v>
      </c>
      <c r="G4" t="s">
        <v>178</v>
      </c>
      <c r="H4" t="s">
        <v>179</v>
      </c>
      <c r="I4" t="s">
        <v>180</v>
      </c>
      <c r="J4" t="s">
        <v>178</v>
      </c>
      <c r="K4" t="s">
        <v>179</v>
      </c>
      <c r="L4" t="s">
        <v>180</v>
      </c>
    </row>
    <row r="5" spans="1:13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56" t="s">
        <v>188</v>
      </c>
      <c r="H5" s="156" t="s">
        <v>187</v>
      </c>
      <c r="I5" s="156" t="s">
        <v>189</v>
      </c>
      <c r="J5" s="156"/>
      <c r="K5" s="156"/>
      <c r="L5" s="156"/>
      <c r="M5" t="s">
        <v>193</v>
      </c>
    </row>
    <row r="6" spans="1:13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56" t="s">
        <v>190</v>
      </c>
      <c r="H6" s="156" t="s">
        <v>191</v>
      </c>
      <c r="I6" s="156" t="s">
        <v>192</v>
      </c>
      <c r="J6" s="156"/>
      <c r="K6" s="156"/>
      <c r="L6" s="156"/>
    </row>
    <row r="7" spans="1:13">
      <c r="A7" s="60">
        <v>43212</v>
      </c>
      <c r="B7" t="s">
        <v>29</v>
      </c>
      <c r="C7" t="s">
        <v>62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59</v>
      </c>
      <c r="C8" t="s">
        <v>70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37</v>
      </c>
      <c r="C9" t="s">
        <v>68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56"/>
      <c r="H10" s="156"/>
      <c r="I10" s="156"/>
      <c r="J10" s="156"/>
      <c r="K10" s="156"/>
      <c r="L10" s="156"/>
    </row>
    <row r="11" spans="1:13">
      <c r="A11" s="60">
        <v>43212</v>
      </c>
      <c r="B11" t="s">
        <v>59</v>
      </c>
      <c r="C11" t="s">
        <v>66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>
      <c r="A13" s="60">
        <v>43215</v>
      </c>
      <c r="B13" t="s">
        <v>29</v>
      </c>
      <c r="C13" s="45" t="s">
        <v>62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>
      <c r="A14" s="60">
        <v>43215</v>
      </c>
      <c r="B14" t="s">
        <v>28</v>
      </c>
      <c r="C14" s="45" t="s">
        <v>69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>
      <c r="A16" s="60">
        <v>43215</v>
      </c>
      <c r="B16" t="s">
        <v>84</v>
      </c>
      <c r="C16" s="45" t="s">
        <v>97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>
      <c r="A18" s="60">
        <v>43215</v>
      </c>
      <c r="B18" t="s">
        <v>61</v>
      </c>
      <c r="C18" s="45" t="s">
        <v>66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>
      <c r="A20" t="s">
        <v>214</v>
      </c>
    </row>
    <row r="21" spans="1:18">
      <c r="A21" t="s">
        <v>0</v>
      </c>
      <c r="B21" t="s">
        <v>215</v>
      </c>
      <c r="C21" s="45" t="s">
        <v>217</v>
      </c>
      <c r="D21" s="2" t="s">
        <v>216</v>
      </c>
      <c r="E21" t="s">
        <v>218</v>
      </c>
      <c r="F21" t="s">
        <v>219</v>
      </c>
      <c r="G21" t="s">
        <v>220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  <c r="M21" t="s">
        <v>229</v>
      </c>
      <c r="N21" t="s">
        <v>226</v>
      </c>
      <c r="O21" t="s">
        <v>227</v>
      </c>
      <c r="P21" t="s">
        <v>228</v>
      </c>
    </row>
    <row r="22" spans="1:18" s="29" customFormat="1">
      <c r="A22" s="34">
        <v>43226</v>
      </c>
      <c r="B22" s="34" t="s">
        <v>230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>
      <c r="A23" s="34">
        <v>43227</v>
      </c>
      <c r="B23" s="34" t="s">
        <v>146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S1" zoomScale="80" zoomScaleNormal="80" zoomScalePageLayoutView="80" workbookViewId="0">
      <pane ySplit="1560" topLeftCell="A29" activePane="bottomLeft"/>
      <selection activeCell="J2" sqref="J2:K2"/>
      <selection pane="bottomLeft" activeCell="AA18" sqref="AA18"/>
    </sheetView>
  </sheetViews>
  <sheetFormatPr baseColWidth="10" defaultRowHeight="15" x14ac:dyDescent="0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213" t="s">
        <v>209</v>
      </c>
      <c r="B1" s="212" t="s">
        <v>198</v>
      </c>
      <c r="C1" s="212"/>
      <c r="D1" s="212"/>
      <c r="E1" s="212"/>
      <c r="F1" s="212" t="s">
        <v>199</v>
      </c>
      <c r="G1" s="212"/>
      <c r="H1" s="212"/>
      <c r="I1" s="212"/>
      <c r="J1" s="212" t="s">
        <v>200</v>
      </c>
      <c r="K1" s="212"/>
      <c r="L1" s="212"/>
      <c r="M1" s="212"/>
      <c r="N1" s="212" t="s">
        <v>201</v>
      </c>
      <c r="O1" s="212"/>
      <c r="P1" s="212"/>
      <c r="Q1" s="212"/>
      <c r="R1" s="212" t="s">
        <v>198</v>
      </c>
      <c r="S1" s="212"/>
      <c r="T1" s="212"/>
      <c r="U1" s="212"/>
      <c r="V1" s="212" t="s">
        <v>199</v>
      </c>
      <c r="W1" s="212"/>
      <c r="X1" s="212"/>
      <c r="Y1" s="212"/>
      <c r="Z1" s="212" t="s">
        <v>200</v>
      </c>
      <c r="AA1" s="212"/>
      <c r="AB1" s="212"/>
      <c r="AC1" s="212"/>
      <c r="AD1" s="212" t="s">
        <v>201</v>
      </c>
      <c r="AE1" s="212"/>
      <c r="AF1" s="212"/>
      <c r="AG1" s="212"/>
    </row>
    <row r="2" spans="1:33" ht="26" customHeight="1">
      <c r="A2" s="213"/>
      <c r="B2" s="212" t="s">
        <v>37</v>
      </c>
      <c r="C2" s="212"/>
      <c r="D2" s="212" t="s">
        <v>28</v>
      </c>
      <c r="E2" s="212"/>
      <c r="F2" s="212" t="s">
        <v>29</v>
      </c>
      <c r="G2" s="212"/>
      <c r="H2" s="212" t="s">
        <v>36</v>
      </c>
      <c r="I2" s="212"/>
      <c r="J2" s="212" t="s">
        <v>83</v>
      </c>
      <c r="K2" s="212"/>
      <c r="L2" s="212" t="s">
        <v>84</v>
      </c>
      <c r="M2" s="212"/>
      <c r="N2" s="212" t="s">
        <v>61</v>
      </c>
      <c r="O2" s="212"/>
      <c r="P2" s="212" t="s">
        <v>59</v>
      </c>
      <c r="Q2" s="212"/>
      <c r="R2" s="212" t="s">
        <v>37</v>
      </c>
      <c r="S2" s="212"/>
      <c r="T2" s="212" t="s">
        <v>28</v>
      </c>
      <c r="U2" s="212"/>
      <c r="V2" s="212" t="s">
        <v>29</v>
      </c>
      <c r="W2" s="212"/>
      <c r="X2" s="212" t="s">
        <v>36</v>
      </c>
      <c r="Y2" s="212"/>
      <c r="Z2" s="212" t="s">
        <v>83</v>
      </c>
      <c r="AA2" s="212"/>
      <c r="AB2" s="212" t="s">
        <v>84</v>
      </c>
      <c r="AC2" s="212"/>
      <c r="AD2" s="212" t="s">
        <v>61</v>
      </c>
      <c r="AE2" s="212"/>
      <c r="AF2" s="212" t="s">
        <v>59</v>
      </c>
      <c r="AG2" s="212"/>
    </row>
    <row r="3" spans="1:33" s="99" customFormat="1" ht="29" customHeight="1">
      <c r="A3" s="100" t="s">
        <v>208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0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0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0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0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0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0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0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0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1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1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0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0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0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0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0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0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0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0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0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0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0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0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0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0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0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0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2188585.7142857141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0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305433.33333333337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0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0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3408952.3809523806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0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286000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0">
      <c r="A33" s="176" t="s">
        <v>202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3408952.3809523806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R1" zoomScale="80" zoomScaleNormal="80" zoomScalePageLayoutView="80" workbookViewId="0">
      <pane ySplit="1480" topLeftCell="A6" activePane="bottomLeft"/>
      <selection activeCell="J2" sqref="J2:K2"/>
      <selection pane="bottomLeft" activeCell="AJ11" sqref="AJ11"/>
    </sheetView>
  </sheetViews>
  <sheetFormatPr baseColWidth="10" defaultRowHeight="15" x14ac:dyDescent="0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212" t="s">
        <v>198</v>
      </c>
      <c r="C1" s="212"/>
      <c r="D1" s="212"/>
      <c r="E1" s="212"/>
      <c r="F1" s="212" t="s">
        <v>199</v>
      </c>
      <c r="G1" s="212"/>
      <c r="H1" s="212"/>
      <c r="I1" s="212"/>
      <c r="J1" s="212" t="s">
        <v>200</v>
      </c>
      <c r="K1" s="212"/>
      <c r="L1" s="212"/>
      <c r="M1" s="212"/>
      <c r="N1" s="212" t="s">
        <v>201</v>
      </c>
      <c r="O1" s="212"/>
      <c r="P1" s="212"/>
      <c r="Q1" s="212"/>
      <c r="R1" s="212" t="s">
        <v>198</v>
      </c>
      <c r="S1" s="212"/>
      <c r="T1" s="212"/>
      <c r="U1" s="212"/>
      <c r="V1" s="212" t="s">
        <v>199</v>
      </c>
      <c r="W1" s="212"/>
      <c r="X1" s="212"/>
      <c r="Y1" s="212"/>
      <c r="Z1" s="212" t="s">
        <v>200</v>
      </c>
      <c r="AA1" s="212"/>
      <c r="AB1" s="212"/>
      <c r="AC1" s="212"/>
      <c r="AD1" s="212" t="s">
        <v>201</v>
      </c>
      <c r="AE1" s="212"/>
      <c r="AF1" s="212"/>
      <c r="AG1" s="212"/>
    </row>
    <row r="2" spans="1:33" ht="27" customHeight="1">
      <c r="A2" s="145" t="s">
        <v>196</v>
      </c>
      <c r="B2" s="212" t="s">
        <v>37</v>
      </c>
      <c r="C2" s="212"/>
      <c r="D2" s="212" t="s">
        <v>28</v>
      </c>
      <c r="E2" s="212"/>
      <c r="F2" s="212" t="s">
        <v>29</v>
      </c>
      <c r="G2" s="212"/>
      <c r="H2" s="212" t="s">
        <v>36</v>
      </c>
      <c r="I2" s="212"/>
      <c r="J2" s="212" t="s">
        <v>83</v>
      </c>
      <c r="K2" s="212"/>
      <c r="L2" s="212" t="s">
        <v>84</v>
      </c>
      <c r="M2" s="212"/>
      <c r="N2" s="212" t="s">
        <v>61</v>
      </c>
      <c r="O2" s="212"/>
      <c r="P2" s="212" t="s">
        <v>59</v>
      </c>
      <c r="Q2" s="212"/>
      <c r="R2" s="212" t="s">
        <v>37</v>
      </c>
      <c r="S2" s="212"/>
      <c r="T2" s="212" t="s">
        <v>28</v>
      </c>
      <c r="U2" s="212"/>
      <c r="V2" s="212" t="s">
        <v>29</v>
      </c>
      <c r="W2" s="212"/>
      <c r="X2" s="212" t="s">
        <v>36</v>
      </c>
      <c r="Y2" s="212"/>
      <c r="Z2" s="212" t="s">
        <v>83</v>
      </c>
      <c r="AA2" s="212"/>
      <c r="AB2" s="212" t="s">
        <v>84</v>
      </c>
      <c r="AC2" s="212"/>
      <c r="AD2" s="212" t="s">
        <v>61</v>
      </c>
      <c r="AE2" s="212"/>
      <c r="AF2" s="212" t="s">
        <v>59</v>
      </c>
      <c r="AG2" s="212"/>
    </row>
    <row r="3" spans="1:33" s="99" customFormat="1" ht="23" customHeight="1">
      <c r="A3" s="99" t="s">
        <v>197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8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8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8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8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8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8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8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19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19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8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8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8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8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8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8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8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8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8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8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8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8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8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8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8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0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11830.193050193047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8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1650.9909909909911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8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8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0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18426.769626769623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202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18426.769626769623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AD2:AE2"/>
    <mergeCell ref="AF2:AG2"/>
    <mergeCell ref="R2:S2"/>
    <mergeCell ref="T2:U2"/>
    <mergeCell ref="V2:W2"/>
    <mergeCell ref="X2:Y2"/>
    <mergeCell ref="Z2:AA2"/>
    <mergeCell ref="AB2:AC2"/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Recruitment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2018-06-08T05:48:07Z</dcterms:modified>
</cp:coreProperties>
</file>