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ff\Dropbox\week\xxxx - Ingrid Spies\"/>
    </mc:Choice>
  </mc:AlternateContent>
  <bookViews>
    <workbookView xWindow="480" yWindow="480" windowWidth="25125" windowHeight="14115" tabRatio="500" activeTab="7"/>
  </bookViews>
  <sheets>
    <sheet name="extractions" sheetId="1" r:id="rId1"/>
    <sheet name="All Data" sheetId="2" r:id="rId2"/>
    <sheet name="mRNA prep" sheetId="3" r:id="rId3"/>
    <sheet name="iLABBarcodes" sheetId="4" r:id="rId4"/>
    <sheet name="20190906" sheetId="7" r:id="rId5"/>
    <sheet name="20190912" sheetId="9" r:id="rId6"/>
    <sheet name="20190919" sheetId="11" r:id="rId7"/>
    <sheet name="Pooling" sheetId="8" r:id="rId8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8" l="1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F30" i="8" s="1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P86" i="11" l="1"/>
  <c r="P83" i="11"/>
  <c r="P80" i="11"/>
  <c r="P77" i="11"/>
  <c r="P74" i="11"/>
  <c r="P71" i="11"/>
  <c r="P68" i="11"/>
  <c r="P65" i="11"/>
  <c r="P62" i="11"/>
  <c r="P59" i="11"/>
  <c r="P56" i="11"/>
  <c r="P53" i="11"/>
  <c r="P50" i="11"/>
  <c r="P47" i="11"/>
  <c r="P44" i="11"/>
  <c r="P41" i="11"/>
  <c r="P38" i="11"/>
  <c r="P35" i="11"/>
  <c r="P32" i="11"/>
  <c r="P29" i="11"/>
  <c r="P26" i="11"/>
  <c r="P23" i="11"/>
  <c r="M23" i="11"/>
  <c r="P80" i="7" l="1"/>
  <c r="P77" i="7"/>
  <c r="P74" i="7"/>
  <c r="P71" i="7"/>
  <c r="P68" i="7"/>
  <c r="P65" i="7"/>
  <c r="P62" i="7"/>
  <c r="P59" i="7"/>
  <c r="P56" i="7"/>
  <c r="P53" i="7"/>
  <c r="P50" i="7"/>
  <c r="P47" i="7"/>
  <c r="P44" i="7"/>
  <c r="P41" i="7"/>
  <c r="P38" i="7"/>
  <c r="P35" i="7"/>
  <c r="P32" i="7"/>
  <c r="P29" i="7"/>
  <c r="P26" i="7"/>
  <c r="P23" i="7"/>
  <c r="M80" i="7"/>
  <c r="M77" i="7"/>
  <c r="M74" i="7"/>
  <c r="M71" i="7"/>
  <c r="M68" i="7"/>
  <c r="M65" i="7"/>
  <c r="M62" i="7"/>
  <c r="M59" i="7"/>
  <c r="M56" i="7"/>
  <c r="M53" i="7"/>
  <c r="M50" i="7"/>
  <c r="M47" i="7"/>
  <c r="M44" i="7"/>
  <c r="M41" i="7"/>
  <c r="M38" i="7"/>
  <c r="M35" i="7"/>
  <c r="M32" i="7"/>
  <c r="M29" i="7"/>
  <c r="M26" i="7"/>
  <c r="M23" i="7"/>
  <c r="M50" i="9"/>
  <c r="M47" i="9"/>
  <c r="M44" i="9"/>
  <c r="M41" i="9"/>
  <c r="M38" i="9"/>
  <c r="M35" i="9"/>
  <c r="M32" i="9"/>
  <c r="M29" i="9"/>
  <c r="M26" i="9"/>
  <c r="M23" i="9"/>
  <c r="P50" i="9"/>
  <c r="P47" i="9"/>
  <c r="P44" i="9"/>
  <c r="P41" i="9"/>
  <c r="P38" i="9"/>
  <c r="P35" i="9"/>
  <c r="P32" i="9"/>
  <c r="P29" i="9"/>
  <c r="P26" i="9"/>
  <c r="P23" i="9"/>
  <c r="B48" i="8" l="1"/>
  <c r="D5" i="8"/>
  <c r="G5" i="8" l="1"/>
  <c r="G47" i="8"/>
  <c r="G41" i="8"/>
  <c r="G38" i="8"/>
  <c r="G34" i="8"/>
  <c r="G30" i="8"/>
  <c r="G26" i="8"/>
  <c r="G22" i="8"/>
  <c r="G18" i="8"/>
  <c r="G10" i="8"/>
  <c r="G43" i="8"/>
  <c r="G32" i="8"/>
  <c r="G20" i="8"/>
  <c r="G46" i="8"/>
  <c r="G44" i="8"/>
  <c r="G40" i="8"/>
  <c r="G37" i="8"/>
  <c r="G33" i="8"/>
  <c r="G29" i="8"/>
  <c r="G25" i="8"/>
  <c r="G21" i="8"/>
  <c r="G17" i="8"/>
  <c r="G14" i="8"/>
  <c r="G12" i="8"/>
  <c r="G7" i="8"/>
  <c r="G45" i="8"/>
  <c r="G36" i="8"/>
  <c r="G28" i="8"/>
  <c r="G24" i="8"/>
  <c r="G13" i="8"/>
  <c r="G6" i="8"/>
  <c r="G42" i="8"/>
  <c r="G35" i="8"/>
  <c r="G31" i="8"/>
  <c r="G27" i="8"/>
  <c r="G23" i="8"/>
  <c r="G19" i="8"/>
  <c r="G15" i="8"/>
  <c r="G11" i="8"/>
  <c r="G8" i="8"/>
  <c r="G39" i="8"/>
  <c r="G16" i="8"/>
  <c r="G9" i="8"/>
  <c r="H8" i="8" l="1"/>
  <c r="I8" i="8" s="1"/>
  <c r="H13" i="8"/>
  <c r="I13" i="8" s="1"/>
  <c r="H10" i="8"/>
  <c r="I10" i="8" s="1"/>
  <c r="H15" i="8"/>
  <c r="I15" i="8" s="1"/>
  <c r="H12" i="8"/>
  <c r="I12" i="8" s="1"/>
  <c r="H14" i="8"/>
  <c r="I14" i="8" s="1"/>
  <c r="H45" i="8"/>
  <c r="I45" i="8" s="1"/>
  <c r="H43" i="8"/>
  <c r="I43" i="8" s="1"/>
  <c r="H39" i="8"/>
  <c r="I39" i="8" s="1"/>
  <c r="H36" i="8"/>
  <c r="I36" i="8" s="1"/>
  <c r="H32" i="8"/>
  <c r="I32" i="8" s="1"/>
  <c r="H28" i="8"/>
  <c r="I28" i="8" s="1"/>
  <c r="H24" i="8"/>
  <c r="I24" i="8" s="1"/>
  <c r="H20" i="8"/>
  <c r="I20" i="8" s="1"/>
  <c r="H16" i="8"/>
  <c r="I16" i="8" s="1"/>
  <c r="H11" i="8"/>
  <c r="I11" i="8" s="1"/>
  <c r="H41" i="8"/>
  <c r="I41" i="8" s="1"/>
  <c r="H26" i="8"/>
  <c r="I26" i="8" s="1"/>
  <c r="H7" i="8"/>
  <c r="I7" i="8" s="1"/>
  <c r="H5" i="8"/>
  <c r="I5" i="8" s="1"/>
  <c r="H42" i="8"/>
  <c r="I42" i="8" s="1"/>
  <c r="H35" i="8"/>
  <c r="I35" i="8" s="1"/>
  <c r="H31" i="8"/>
  <c r="I31" i="8" s="1"/>
  <c r="H27" i="8"/>
  <c r="I27" i="8" s="1"/>
  <c r="H23" i="8"/>
  <c r="I23" i="8" s="1"/>
  <c r="H19" i="8"/>
  <c r="I19" i="8" s="1"/>
  <c r="H47" i="8"/>
  <c r="I47" i="8" s="1"/>
  <c r="H38" i="8"/>
  <c r="I38" i="8" s="1"/>
  <c r="H30" i="8"/>
  <c r="I30" i="8" s="1"/>
  <c r="H18" i="8"/>
  <c r="I18" i="8" s="1"/>
  <c r="H9" i="8"/>
  <c r="I9" i="8" s="1"/>
  <c r="H46" i="8"/>
  <c r="I46" i="8" s="1"/>
  <c r="H44" i="8"/>
  <c r="I44" i="8" s="1"/>
  <c r="H40" i="8"/>
  <c r="I40" i="8" s="1"/>
  <c r="H37" i="8"/>
  <c r="I37" i="8" s="1"/>
  <c r="H33" i="8"/>
  <c r="I33" i="8" s="1"/>
  <c r="H29" i="8"/>
  <c r="I29" i="8" s="1"/>
  <c r="H25" i="8"/>
  <c r="I25" i="8" s="1"/>
  <c r="H21" i="8"/>
  <c r="I21" i="8" s="1"/>
  <c r="H17" i="8"/>
  <c r="I17" i="8" s="1"/>
  <c r="H34" i="8"/>
  <c r="I34" i="8" s="1"/>
  <c r="H22" i="8"/>
  <c r="I22" i="8" s="1"/>
  <c r="H6" i="8"/>
  <c r="I6" i="8" s="1"/>
  <c r="I50" i="8" l="1"/>
  <c r="J5" i="8" s="1"/>
  <c r="H50" i="8"/>
  <c r="J32" i="8"/>
  <c r="J44" i="8"/>
  <c r="J30" i="8"/>
  <c r="J24" i="8"/>
  <c r="J39" i="8"/>
  <c r="E100" i="3"/>
  <c r="E99" i="3"/>
  <c r="E98" i="3"/>
  <c r="E97" i="3"/>
  <c r="E96" i="3"/>
  <c r="E87" i="3"/>
  <c r="E86" i="3"/>
  <c r="E83" i="3"/>
  <c r="E82" i="3"/>
  <c r="E81" i="3"/>
  <c r="E78" i="3"/>
  <c r="E77" i="3"/>
  <c r="E76" i="3"/>
  <c r="E67" i="3"/>
  <c r="E66" i="3"/>
  <c r="E63" i="3"/>
  <c r="E62" i="3"/>
  <c r="E61" i="3"/>
  <c r="E58" i="3"/>
  <c r="E57" i="3"/>
  <c r="E51" i="3"/>
  <c r="E52" i="3"/>
  <c r="J36" i="8" l="1"/>
  <c r="J22" i="8"/>
  <c r="J37" i="8"/>
  <c r="J10" i="8"/>
  <c r="J17" i="8"/>
  <c r="J29" i="8"/>
  <c r="J35" i="8"/>
  <c r="J38" i="8"/>
  <c r="J34" i="8"/>
  <c r="J41" i="8"/>
  <c r="J16" i="8"/>
  <c r="J7" i="8"/>
  <c r="J25" i="8"/>
  <c r="J14" i="8"/>
  <c r="J8" i="8"/>
  <c r="J12" i="8"/>
  <c r="J19" i="8"/>
  <c r="J31" i="8"/>
  <c r="J46" i="8"/>
  <c r="J20" i="8"/>
  <c r="J26" i="8"/>
  <c r="J42" i="8"/>
  <c r="J18" i="8"/>
  <c r="J27" i="8"/>
  <c r="J43" i="8"/>
  <c r="J13" i="8"/>
  <c r="J11" i="8"/>
  <c r="J6" i="8"/>
  <c r="J23" i="8"/>
  <c r="J33" i="8"/>
  <c r="J47" i="8"/>
  <c r="J45" i="8"/>
  <c r="J21" i="8"/>
  <c r="J40" i="8"/>
  <c r="J28" i="8"/>
  <c r="J15" i="8"/>
  <c r="J9" i="8"/>
  <c r="H55" i="8"/>
  <c r="G12" i="3"/>
  <c r="F12" i="3"/>
  <c r="E12" i="3"/>
  <c r="G46" i="3" l="1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F4" i="3"/>
  <c r="E4" i="3"/>
  <c r="I46" i="2" l="1"/>
  <c r="H46" i="2"/>
  <c r="J46" i="2" s="1"/>
  <c r="K46" i="2" s="1"/>
  <c r="J45" i="2"/>
  <c r="K45" i="2" s="1"/>
  <c r="I45" i="2"/>
  <c r="H45" i="2"/>
  <c r="J44" i="2"/>
  <c r="K44" i="2" s="1"/>
  <c r="I44" i="2"/>
  <c r="H44" i="2"/>
  <c r="I43" i="2"/>
  <c r="H43" i="2"/>
  <c r="J43" i="2" s="1"/>
  <c r="K43" i="2" s="1"/>
  <c r="I42" i="2"/>
  <c r="H42" i="2"/>
  <c r="J42" i="2" s="1"/>
  <c r="K42" i="2" s="1"/>
  <c r="I41" i="2"/>
  <c r="H41" i="2"/>
  <c r="J41" i="2" s="1"/>
  <c r="K41" i="2" s="1"/>
  <c r="I40" i="2"/>
  <c r="H40" i="2"/>
  <c r="J40" i="2" s="1"/>
  <c r="K40" i="2" s="1"/>
  <c r="I39" i="2"/>
  <c r="H39" i="2"/>
  <c r="J39" i="2" s="1"/>
  <c r="K39" i="2" s="1"/>
  <c r="I38" i="2"/>
  <c r="H38" i="2"/>
  <c r="J38" i="2" s="1"/>
  <c r="K38" i="2" s="1"/>
  <c r="J37" i="2"/>
  <c r="K37" i="2" s="1"/>
  <c r="I37" i="2"/>
  <c r="H37" i="2"/>
  <c r="J36" i="2"/>
  <c r="K36" i="2" s="1"/>
  <c r="I36" i="2"/>
  <c r="H36" i="2"/>
  <c r="I35" i="2"/>
  <c r="H35" i="2"/>
  <c r="J35" i="2" s="1"/>
  <c r="K35" i="2" s="1"/>
  <c r="I34" i="2"/>
  <c r="H34" i="2"/>
  <c r="J34" i="2" s="1"/>
  <c r="K34" i="2" s="1"/>
  <c r="I33" i="2"/>
  <c r="H33" i="2"/>
  <c r="J33" i="2" s="1"/>
  <c r="K33" i="2" s="1"/>
  <c r="I32" i="2"/>
  <c r="H32" i="2"/>
  <c r="J32" i="2" s="1"/>
  <c r="K32" i="2" s="1"/>
  <c r="I31" i="2"/>
  <c r="H31" i="2"/>
  <c r="J31" i="2" s="1"/>
  <c r="K31" i="2" s="1"/>
  <c r="I30" i="2"/>
  <c r="H30" i="2"/>
  <c r="J30" i="2" s="1"/>
  <c r="K30" i="2" s="1"/>
  <c r="J29" i="2"/>
  <c r="K29" i="2" s="1"/>
  <c r="I29" i="2"/>
  <c r="H29" i="2"/>
  <c r="J28" i="2"/>
  <c r="K28" i="2" s="1"/>
  <c r="I28" i="2"/>
  <c r="H28" i="2"/>
  <c r="I27" i="2"/>
  <c r="H27" i="2"/>
  <c r="J27" i="2" s="1"/>
  <c r="K27" i="2" s="1"/>
  <c r="I26" i="2"/>
  <c r="H26" i="2"/>
  <c r="J26" i="2" s="1"/>
  <c r="K26" i="2" s="1"/>
  <c r="I25" i="2"/>
  <c r="H25" i="2"/>
  <c r="J25" i="2" s="1"/>
  <c r="K25" i="2" s="1"/>
  <c r="I24" i="2"/>
  <c r="H24" i="2"/>
  <c r="J24" i="2" s="1"/>
  <c r="K24" i="2" s="1"/>
  <c r="I23" i="2"/>
  <c r="H23" i="2"/>
  <c r="J23" i="2" s="1"/>
  <c r="K23" i="2" s="1"/>
  <c r="I22" i="2"/>
  <c r="H22" i="2"/>
  <c r="J22" i="2" s="1"/>
  <c r="K22" i="2" s="1"/>
  <c r="I21" i="2"/>
  <c r="H21" i="2"/>
  <c r="J21" i="2" s="1"/>
  <c r="K21" i="2" s="1"/>
  <c r="I20" i="2"/>
  <c r="H20" i="2"/>
  <c r="J20" i="2" s="1"/>
  <c r="K20" i="2" s="1"/>
  <c r="I19" i="2"/>
  <c r="H19" i="2"/>
  <c r="J19" i="2" s="1"/>
  <c r="K19" i="2" s="1"/>
  <c r="I18" i="2"/>
  <c r="H18" i="2"/>
  <c r="J18" i="2" s="1"/>
  <c r="K18" i="2" s="1"/>
  <c r="I17" i="2"/>
  <c r="H17" i="2"/>
  <c r="J17" i="2" s="1"/>
  <c r="K17" i="2" s="1"/>
  <c r="J16" i="2"/>
  <c r="K16" i="2" s="1"/>
  <c r="I16" i="2"/>
  <c r="H16" i="2"/>
  <c r="I15" i="2"/>
  <c r="H15" i="2"/>
  <c r="J15" i="2" s="1"/>
  <c r="K15" i="2" s="1"/>
  <c r="I14" i="2"/>
  <c r="H14" i="2"/>
  <c r="J14" i="2" s="1"/>
  <c r="K14" i="2" s="1"/>
  <c r="J13" i="2"/>
  <c r="K13" i="2" s="1"/>
  <c r="I13" i="2"/>
  <c r="H13" i="2"/>
  <c r="I12" i="2"/>
  <c r="H12" i="2"/>
  <c r="J12" i="2" s="1"/>
  <c r="K12" i="2" s="1"/>
  <c r="I11" i="2"/>
  <c r="H11" i="2"/>
  <c r="J11" i="2" s="1"/>
  <c r="K11" i="2" s="1"/>
  <c r="I10" i="2"/>
  <c r="H10" i="2"/>
  <c r="J10" i="2" s="1"/>
  <c r="K10" i="2" s="1"/>
  <c r="I9" i="2"/>
  <c r="H9" i="2"/>
  <c r="J9" i="2" s="1"/>
  <c r="K9" i="2" s="1"/>
  <c r="J8" i="2"/>
  <c r="K8" i="2" s="1"/>
  <c r="I8" i="2"/>
  <c r="H8" i="2"/>
  <c r="I7" i="2"/>
  <c r="H7" i="2"/>
  <c r="J7" i="2" s="1"/>
  <c r="K7" i="2" s="1"/>
  <c r="I6" i="2"/>
  <c r="H6" i="2"/>
  <c r="J6" i="2" s="1"/>
  <c r="K6" i="2" s="1"/>
  <c r="J5" i="2"/>
  <c r="K5" i="2" s="1"/>
  <c r="I5" i="2"/>
  <c r="H5" i="2"/>
  <c r="I4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G4" i="3"/>
  <c r="H4" i="2"/>
  <c r="J4" i="2" s="1"/>
  <c r="K4" i="2" s="1"/>
  <c r="F4" i="2"/>
  <c r="I47" i="1" l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<sst xmlns="http://schemas.openxmlformats.org/spreadsheetml/2006/main" count="2117" uniqueCount="428">
  <si>
    <t>Tank #</t>
  </si>
  <si>
    <t>Treatment</t>
  </si>
  <si>
    <t>Organism</t>
  </si>
  <si>
    <t>Red King Crab</t>
  </si>
  <si>
    <t xml:space="preserve">stage </t>
  </si>
  <si>
    <t>C1</t>
  </si>
  <si>
    <t>Ambient</t>
  </si>
  <si>
    <t>pH 7.8</t>
  </si>
  <si>
    <t>pH 7.5</t>
  </si>
  <si>
    <t>Sample #</t>
  </si>
  <si>
    <t>Batch #</t>
  </si>
  <si>
    <t>A</t>
  </si>
  <si>
    <t>B</t>
  </si>
  <si>
    <t>C</t>
  </si>
  <si>
    <t>D</t>
  </si>
  <si>
    <t>Extraction Date</t>
  </si>
  <si>
    <t>Qubit</t>
  </si>
  <si>
    <t>Conc. (ng/uL)</t>
  </si>
  <si>
    <t>Volume used (uL)</t>
  </si>
  <si>
    <t>Volume extracted (uL)</t>
  </si>
  <si>
    <t>NanoDrop</t>
  </si>
  <si>
    <t>280/260</t>
  </si>
  <si>
    <t>RNA extrated (ng)</t>
  </si>
  <si>
    <t>FA</t>
  </si>
  <si>
    <t>RQN</t>
  </si>
  <si>
    <t>RNA remaining after QC</t>
  </si>
  <si>
    <t>NuGen Universal plus prep</t>
  </si>
  <si>
    <t>Initial volume</t>
  </si>
  <si>
    <t>Volume used in QC</t>
  </si>
  <si>
    <t>Qubit Conc. (ng/uL)</t>
  </si>
  <si>
    <t>Volume used at Start of library prep.</t>
  </si>
  <si>
    <t>Concentration</t>
  </si>
  <si>
    <t>Diluted concentration</t>
  </si>
  <si>
    <t>Total mRNA</t>
  </si>
  <si>
    <t>PCR cycles</t>
  </si>
  <si>
    <t>Adapter well</t>
  </si>
  <si>
    <t>A8</t>
  </si>
  <si>
    <t>Volume used for library prep (uL)</t>
  </si>
  <si>
    <t>Concentration (ng/uL)</t>
  </si>
  <si>
    <t>Diluted concentration (ng/uL)</t>
  </si>
  <si>
    <t>Total RNA (ng)</t>
  </si>
  <si>
    <t># of samples</t>
  </si>
  <si>
    <t>Program</t>
  </si>
  <si>
    <t>Temp</t>
  </si>
  <si>
    <t>Time</t>
  </si>
  <si>
    <t>2 x Fragmentation Buffer (clear FB1)</t>
  </si>
  <si>
    <t>94°C</t>
  </si>
  <si>
    <t>First Strand Synthesis Mix</t>
  </si>
  <si>
    <t>5uL per sample</t>
  </si>
  <si>
    <t>25°C</t>
  </si>
  <si>
    <t>Actinomycin D (Brown)</t>
  </si>
  <si>
    <t>42°C</t>
  </si>
  <si>
    <t>First Strand Buffer Mix (Blue A2)</t>
  </si>
  <si>
    <t>70°C</t>
  </si>
  <si>
    <t>First Strand Enzyme Mix (Blue A3)</t>
  </si>
  <si>
    <t>Second Strand Synthesis Mix</t>
  </si>
  <si>
    <t>50uL per sample</t>
  </si>
  <si>
    <t>16°C</t>
  </si>
  <si>
    <t>60:00</t>
  </si>
  <si>
    <t>Second Strand Buffer Mix (Yellow B1)</t>
  </si>
  <si>
    <t>Second Strand Enzyme Mix (Yellow B2)</t>
  </si>
  <si>
    <t>Mag Beads</t>
  </si>
  <si>
    <t>135uL per sample</t>
  </si>
  <si>
    <t>80% Ethanol (2x)</t>
  </si>
  <si>
    <t>200uL per sample</t>
  </si>
  <si>
    <t>Nuclease-Free water (Green D1)</t>
  </si>
  <si>
    <t>11uL per sample</t>
  </si>
  <si>
    <t>End Repair Master Mix</t>
  </si>
  <si>
    <t>30:00</t>
  </si>
  <si>
    <t>End Repair Buffer Mix (Blue ER1)</t>
  </si>
  <si>
    <t>10:00</t>
  </si>
  <si>
    <t>End Repair Enzyme mix (Blue ER2)</t>
  </si>
  <si>
    <t>End Repair Enhancer (Blue ER3)</t>
  </si>
  <si>
    <t>Ligation Master Mix</t>
  </si>
  <si>
    <t>12uL per sample</t>
  </si>
  <si>
    <t>Ligation Buffer Mix (Yellow L1)</t>
  </si>
  <si>
    <t>Ligation Enzyme Mix (Yelow L3)</t>
  </si>
  <si>
    <t>Strand Selection</t>
  </si>
  <si>
    <t>70uL per sample</t>
  </si>
  <si>
    <t>72°C</t>
  </si>
  <si>
    <t>Strand Selection Buffer Mix (Purple SS1)</t>
  </si>
  <si>
    <t>Strand Selection Enzyme Mix I (Purple SS2)</t>
  </si>
  <si>
    <t>80uL per sample</t>
  </si>
  <si>
    <t>16uL per sample</t>
  </si>
  <si>
    <t>Library Amplification master mix</t>
  </si>
  <si>
    <t>85uL per sample</t>
  </si>
  <si>
    <t>37°C</t>
  </si>
  <si>
    <t>Amplification Buffer Mix (Red AR1)</t>
  </si>
  <si>
    <t>95°C</t>
  </si>
  <si>
    <t>2:00</t>
  </si>
  <si>
    <t>Amplification Primer mix (Red AR2)</t>
  </si>
  <si>
    <t>2x</t>
  </si>
  <si>
    <t>0:30</t>
  </si>
  <si>
    <t>Amplification Enzyme Mix (Red AR3)</t>
  </si>
  <si>
    <t>60°C</t>
  </si>
  <si>
    <t>1:30</t>
  </si>
  <si>
    <t>Strand Selection Enzyme Mix II (Purple SS4)</t>
  </si>
  <si>
    <t>65°C</t>
  </si>
  <si>
    <t>5:00</t>
  </si>
  <si>
    <t>100uL per sample</t>
  </si>
  <si>
    <t>Elution Buffer (EB)</t>
  </si>
  <si>
    <t>29uL per sample</t>
  </si>
  <si>
    <t>&lt;b&gt;Library Name / ID&lt;/b&gt;</t>
  </si>
  <si>
    <t>&lt;b&gt;Index 1 (i7) sequence&lt;/b&gt;</t>
  </si>
  <si>
    <t>&lt;b&gt;Index 2 (i5) sequence&lt;/b&gt;</t>
  </si>
  <si>
    <t>A6</t>
  </si>
  <si>
    <t>A7</t>
  </si>
  <si>
    <t>A9</t>
  </si>
  <si>
    <t>A10</t>
  </si>
  <si>
    <t>A11</t>
  </si>
  <si>
    <t>A12</t>
  </si>
  <si>
    <t>B13</t>
  </si>
  <si>
    <t>B14</t>
  </si>
  <si>
    <t>B15</t>
  </si>
  <si>
    <t>B16</t>
  </si>
  <si>
    <t>B18</t>
  </si>
  <si>
    <t>B19</t>
  </si>
  <si>
    <t>B20</t>
  </si>
  <si>
    <t>B21</t>
  </si>
  <si>
    <t>B22</t>
  </si>
  <si>
    <t>B23</t>
  </si>
  <si>
    <t>B24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</si>
  <si>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</si>
  <si>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</si>
  <si>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</si>
  <si>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</si>
  <si>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</si>
  <si>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</si>
  <si>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</si>
  <si>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</si>
  <si>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</si>
  <si>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</si>
  <si>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</si>
  <si>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</si>
  <si>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</si>
  <si>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</si>
  <si>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</si>
  <si>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</si>
  <si>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</si>
  <si>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</si>
  <si>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</si>
  <si>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</si>
  <si>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A1</t>
  </si>
  <si>
    <t>A2</t>
  </si>
  <si>
    <t>A3</t>
  </si>
  <si>
    <t>A4</t>
  </si>
  <si>
    <t>A5</t>
  </si>
  <si>
    <t>Date Extracted</t>
  </si>
  <si>
    <t>Water to add to bring to 50uL</t>
  </si>
  <si>
    <t>Well in plate</t>
  </si>
  <si>
    <t>B1</t>
  </si>
  <si>
    <t>D1</t>
  </si>
  <si>
    <t>E1</t>
  </si>
  <si>
    <t>F1</t>
  </si>
  <si>
    <t>G1</t>
  </si>
  <si>
    <t>H1</t>
  </si>
  <si>
    <t>B2</t>
  </si>
  <si>
    <t>C2</t>
  </si>
  <si>
    <t>D2</t>
  </si>
  <si>
    <t>E2</t>
  </si>
  <si>
    <t>F2</t>
  </si>
  <si>
    <t>G2</t>
  </si>
  <si>
    <t>H2</t>
  </si>
  <si>
    <t>B3</t>
  </si>
  <si>
    <t>C3</t>
  </si>
  <si>
    <t>D3</t>
  </si>
  <si>
    <t>E3</t>
  </si>
  <si>
    <t>F3</t>
  </si>
  <si>
    <t>G3</t>
  </si>
  <si>
    <t>H3</t>
  </si>
  <si>
    <t>B4</t>
  </si>
  <si>
    <t>C4</t>
  </si>
  <si>
    <t>D4</t>
  </si>
  <si>
    <t>E4</t>
  </si>
  <si>
    <t>F4</t>
  </si>
  <si>
    <t>G4</t>
  </si>
  <si>
    <t>H4</t>
  </si>
  <si>
    <t>B5</t>
  </si>
  <si>
    <t>C5</t>
  </si>
  <si>
    <t>D5</t>
  </si>
  <si>
    <t>E5</t>
  </si>
  <si>
    <t>F5</t>
  </si>
  <si>
    <t>G5</t>
  </si>
  <si>
    <t>H5</t>
  </si>
  <si>
    <t>B6</t>
  </si>
  <si>
    <t>C6</t>
  </si>
  <si>
    <t>D6</t>
  </si>
  <si>
    <t>E6</t>
  </si>
  <si>
    <t>Oligo dT Master Mix</t>
  </si>
  <si>
    <t>60uL per sample</t>
  </si>
  <si>
    <t>Oligo dT Beads (clear)</t>
  </si>
  <si>
    <t>mRNA Binding Buffer (clear)</t>
  </si>
  <si>
    <t xml:space="preserve">mRNA Elution Buffer </t>
  </si>
  <si>
    <t>80°C</t>
  </si>
  <si>
    <t>Fragmentation Buffer</t>
  </si>
  <si>
    <t>20uL per sample</t>
  </si>
  <si>
    <t>11x</t>
  </si>
  <si>
    <t>Ingrid mRNA Library - Universal Plus</t>
  </si>
  <si>
    <t>Well</t>
  </si>
  <si>
    <t>Sample Name</t>
  </si>
  <si>
    <t>Target Name</t>
  </si>
  <si>
    <t>Task</t>
  </si>
  <si>
    <t>Reporter</t>
  </si>
  <si>
    <t>Quencher</t>
  </si>
  <si>
    <t>Cт</t>
  </si>
  <si>
    <t>Cт Mean</t>
  </si>
  <si>
    <t>Cт SD</t>
  </si>
  <si>
    <t>Quantity</t>
  </si>
  <si>
    <t>Quantity Mean</t>
  </si>
  <si>
    <t>Quantity SD</t>
  </si>
  <si>
    <t>Sample</t>
  </si>
  <si>
    <t>Date of Frag-An</t>
  </si>
  <si>
    <r>
      <t xml:space="preserve">Avg frag size in     </t>
    </r>
    <r>
      <rPr>
        <b/>
        <sz val="10"/>
        <color indexed="10"/>
        <rFont val="Arial"/>
        <family val="2"/>
      </rPr>
      <t xml:space="preserve">50-1000bp </t>
    </r>
    <r>
      <rPr>
        <sz val="10"/>
        <rFont val="Arial"/>
        <family val="2"/>
      </rPr>
      <t>range</t>
    </r>
  </si>
  <si>
    <t>Corrected nM</t>
  </si>
  <si>
    <t>20 nM STD</t>
  </si>
  <si>
    <t>SYBR Green</t>
  </si>
  <si>
    <t>STANDARD</t>
  </si>
  <si>
    <t>SYBR</t>
  </si>
  <si>
    <t>None</t>
  </si>
  <si>
    <t>2 nM STD</t>
  </si>
  <si>
    <t>0.2 nM STD</t>
  </si>
  <si>
    <t>0.02 nM STD</t>
  </si>
  <si>
    <t>0.002 nM STD</t>
  </si>
  <si>
    <t>0.0002 nM STD</t>
  </si>
  <si>
    <t>NTC</t>
  </si>
  <si>
    <t>Undetermined</t>
  </si>
  <si>
    <t>x</t>
  </si>
  <si>
    <t>UNKNOWN</t>
  </si>
  <si>
    <t>3290 - GC3F-IS-1958 - CrabRNAseqPE100_43samples - A2</t>
  </si>
  <si>
    <t>F6</t>
  </si>
  <si>
    <t>3290 - GC3F-IS-1958 - CrabRNAseqPE100_43samples - B2</t>
  </si>
  <si>
    <t>G6</t>
  </si>
  <si>
    <t>3290 - GC3F-IS-1958 - CrabRNAseqPE100_43samples - C2</t>
  </si>
  <si>
    <t>H6</t>
  </si>
  <si>
    <t>3290 - GC3F-IS-1958 - CrabRNAseqPE100_43samples - D2</t>
  </si>
  <si>
    <t>B7</t>
  </si>
  <si>
    <t>3290 - GC3F-IS-1958 - CrabRNAseqPE100_43samples - E2</t>
  </si>
  <si>
    <t>B8</t>
  </si>
  <si>
    <t>B9</t>
  </si>
  <si>
    <t>C7</t>
  </si>
  <si>
    <t>3290 - GC3F-IS-1958 - CrabRNAseqPE100_43samples - F2</t>
  </si>
  <si>
    <t>C8</t>
  </si>
  <si>
    <t>C9</t>
  </si>
  <si>
    <t>D7</t>
  </si>
  <si>
    <t>3290 - GC3F-IS-1958 - CrabRNAseqPE100_43samples - G2</t>
  </si>
  <si>
    <t>D8</t>
  </si>
  <si>
    <t>D9</t>
  </si>
  <si>
    <t>E7</t>
  </si>
  <si>
    <t>3290 - GC3F-IS-1958 - CrabRNAseqPE100_43samples - H2</t>
  </si>
  <si>
    <t>E8</t>
  </si>
  <si>
    <t>E9</t>
  </si>
  <si>
    <t>F7</t>
  </si>
  <si>
    <t>3290 - GC3F-IS-1958 - CrabRNAseqPE100_43samples - A3</t>
  </si>
  <si>
    <t>F8</t>
  </si>
  <si>
    <t>F9</t>
  </si>
  <si>
    <t>G7</t>
  </si>
  <si>
    <t>3290 - GC3F-IS-1958 - CrabRNAseqPE100_43samples - B3</t>
  </si>
  <si>
    <t>G8</t>
  </si>
  <si>
    <t>G9</t>
  </si>
  <si>
    <t>H7</t>
  </si>
  <si>
    <t>3290 - GC3F-IS-1958 - CrabRNAseqPE100_43samples - C3</t>
  </si>
  <si>
    <t>H8</t>
  </si>
  <si>
    <t>H9</t>
  </si>
  <si>
    <t>3290 - GC3F-IS-1958 - CrabRNAseqPE100_43samples - D3</t>
  </si>
  <si>
    <t>B10</t>
  </si>
  <si>
    <t>3290 - GC3F-IS-1958 - CrabRNAseqPE100_43samples - E3</t>
  </si>
  <si>
    <t>B11</t>
  </si>
  <si>
    <t>B12</t>
  </si>
  <si>
    <t>C10</t>
  </si>
  <si>
    <t>3290 - GC3F-IS-1958 - CrabRNAseqPE100_43samples - F3</t>
  </si>
  <si>
    <t>C11</t>
  </si>
  <si>
    <t>C12</t>
  </si>
  <si>
    <t>D10</t>
  </si>
  <si>
    <t>3290 - GC3F-IS-1958 - CrabRNAseqPE100_43samples - H3</t>
  </si>
  <si>
    <t>D11</t>
  </si>
  <si>
    <t>D12</t>
  </si>
  <si>
    <t>E10</t>
  </si>
  <si>
    <t>3290 - GC3F-IS-1958 - CrabRNAseqPE100_43samples - A4</t>
  </si>
  <si>
    <t>E11</t>
  </si>
  <si>
    <t>E12</t>
  </si>
  <si>
    <t>F10</t>
  </si>
  <si>
    <t>3290 - GC3F-IS-1958 - CrabRNAseqPE100_43samples - B4</t>
  </si>
  <si>
    <t>F11</t>
  </si>
  <si>
    <t>F12</t>
  </si>
  <si>
    <t>G10</t>
  </si>
  <si>
    <t>3290 - GC3F-IS-1958 - CrabRNAseqPE100_43samples - C4</t>
  </si>
  <si>
    <t>G11</t>
  </si>
  <si>
    <t>G12</t>
  </si>
  <si>
    <t>H10</t>
  </si>
  <si>
    <t>2871 - Control</t>
  </si>
  <si>
    <t>H11</t>
  </si>
  <si>
    <t>H12</t>
  </si>
  <si>
    <t>Frag An</t>
  </si>
  <si>
    <t>qPCR</t>
  </si>
  <si>
    <t>#</t>
  </si>
  <si>
    <t>Avg frag length (bp) in 50-1000 bp range</t>
  </si>
  <si>
    <t>Conc (nM) - avg of 3 reps</t>
  </si>
  <si>
    <t>Conc (nM) - CORRECTED for avg frag size</t>
  </si>
  <si>
    <t>Max pull volume (uL)</t>
  </si>
  <si>
    <t xml:space="preserve">DNA (nmol) in max pull volume </t>
  </si>
  <si>
    <t>% of contribution to pool</t>
  </si>
  <si>
    <r>
      <t xml:space="preserve">Vol of </t>
    </r>
    <r>
      <rPr>
        <b/>
        <u/>
        <sz val="12"/>
        <color theme="1"/>
        <rFont val="Calibri"/>
        <family val="2"/>
        <scheme val="minor"/>
      </rPr>
      <t>sample</t>
    </r>
    <r>
      <rPr>
        <b/>
        <sz val="12"/>
        <color theme="1"/>
        <rFont val="Calibri"/>
        <family val="2"/>
        <scheme val="minor"/>
      </rPr>
      <t xml:space="preserve"> to pool (uL)</t>
    </r>
  </si>
  <si>
    <t xml:space="preserve">DNA (nmol) in the calculated pull vol </t>
  </si>
  <si>
    <t>% of total</t>
  </si>
  <si>
    <t>TOTAL VOL (uL)</t>
  </si>
  <si>
    <t>TOTAL DNA (nmol)</t>
  </si>
  <si>
    <r>
      <rPr>
        <b/>
        <u/>
        <sz val="16"/>
        <color rgb="FFFF0000"/>
        <rFont val="Helvetica"/>
      </rPr>
      <t xml:space="preserve">FINAL POOL </t>
    </r>
    <r>
      <rPr>
        <b/>
        <sz val="16"/>
        <color rgb="FFFF0000"/>
        <rFont val="Helvetica"/>
      </rPr>
      <t xml:space="preserve">= </t>
    </r>
  </si>
  <si>
    <t>nM</t>
  </si>
  <si>
    <t>Avg frag size in     50-1000bp range</t>
  </si>
  <si>
    <t>3290 - GC3F-IS-1958 - CrabRNAseqPE100_43samples - A1</t>
  </si>
  <si>
    <t>3290 - GC3F-IS-1958 - CrabRNAseqPE100_43samples - B1</t>
  </si>
  <si>
    <t>3290 - GC3F-IS-1958 - CrabRNAseqPE100_43samples - C1</t>
  </si>
  <si>
    <t>3290 - GC3F-IS-1958 - CrabRNAseqPE100_43samples - D1</t>
  </si>
  <si>
    <t>3290 - GC3F-IS-1958 - CrabRNAseqPE100_43samples - E1</t>
  </si>
  <si>
    <t>3290 - GC3F-IS-1958 - CrabRNAseqPE100_43samples - F1</t>
  </si>
  <si>
    <t>3290 - GC3F-IS-1958 - CrabRNAseqPE100_43samples - G1</t>
  </si>
  <si>
    <t>3290 - GC3F-IS-1958 - CrabRNAseqPE100_43samples - H1</t>
  </si>
  <si>
    <t>3290 - GC3F-IS-1958 - CrabRNAseqPE100_43samples - G3</t>
  </si>
  <si>
    <t>3290 - GC3F-IS-1958 - CrabRNAseqPE100_43samples - D4</t>
  </si>
  <si>
    <t>3290 - GC3F-IS-1958 - CrabRNAseqPE100_43samples - E4</t>
  </si>
  <si>
    <t>3290 - GC3F-IS-1958 - CrabRNAseqPE100_43samples - F4</t>
  </si>
  <si>
    <t>3290 - GC3F-IS-1958 - CrabRNAseqPE100_43samples - G4</t>
  </si>
  <si>
    <t>3290 - GC3F-IS-1958 - CrabRNAseqPE100_43samples - H4</t>
  </si>
  <si>
    <t>3290 - GC3F-IS-1958 - CrabRNAseqPE100_43samples - A5</t>
  </si>
  <si>
    <t>3290 - GC3F-IS-1958 - CrabRNAseqPE100_43samples - B5</t>
  </si>
  <si>
    <t>3290 - GC3F-IS-1958 - CrabRNAseqPE100_43samples - C5</t>
  </si>
  <si>
    <t>3290 - GC3F-IS-1958 - CrabRNAseqPE100_43samples - D5</t>
  </si>
  <si>
    <t>3290 - GC3F-IS-1958 - CrabRNAseqPE100_43samples - E5</t>
  </si>
  <si>
    <t>3290 - GC3F-IS-1958 - CrabRNAseqPE100_43samples - F5</t>
  </si>
  <si>
    <t>3290 - GC3F-IS-1958 - CrabRNAseqPE100_43samples - G5</t>
  </si>
  <si>
    <t>3290 - GC3F-IS-1958 - CrabRNAseqPE100_43samples - H5</t>
  </si>
  <si>
    <t>3290 - GC3F-IS-1958 - CrabRNAseqPE100_43samples - A6</t>
  </si>
  <si>
    <t>3290 - GC3F-IS-1958 - CrabRNAseqPE100_43samples - B6</t>
  </si>
  <si>
    <t>3290 - GC3F-IS-1958 - CrabRNAseqPE100_43samples - C6</t>
  </si>
  <si>
    <t>3290 - GC3F-IS-1958 - CrabRNAseqPE100_43samples - D6</t>
  </si>
  <si>
    <t>3290 - GC3F-IS-1958 - CrabRNAseqPE100_43samples - 17</t>
  </si>
  <si>
    <t>3290 - GC3F-IS-1958 - CrabRNAseqPE100_43samples - 36</t>
  </si>
  <si>
    <t>3290 - GC3F-IS-1958 - CrabRNAseqPE100_43samples - 44</t>
  </si>
  <si>
    <t>3196 - Control</t>
  </si>
  <si>
    <t xml:space="preserve">0.001476435 nmol/ 98.82uL = </t>
  </si>
  <si>
    <t>POOLING, 9/20/19</t>
  </si>
  <si>
    <t>3290: Multiplexing 43 libraries into 1 pool</t>
  </si>
  <si>
    <t>Tank 1 Crab 1</t>
  </si>
  <si>
    <t>Tank 1 Crab 2</t>
  </si>
  <si>
    <t>Tank 1 Crab 3</t>
  </si>
  <si>
    <t>Tank 2 Crab 1</t>
  </si>
  <si>
    <t>Tank 2 Crab 2</t>
  </si>
  <si>
    <t>Tank 2 Crab 3</t>
  </si>
  <si>
    <t>Tank 3 Crab 1</t>
  </si>
  <si>
    <t>Tank 3 Crab 2</t>
  </si>
  <si>
    <t>Tank 3 Crab 3</t>
  </si>
  <si>
    <t>Tank 4 Crab 1</t>
  </si>
  <si>
    <t>Tank 4 Crab 2</t>
  </si>
  <si>
    <t>Tank 4 Crab 3</t>
  </si>
  <si>
    <t>Tank 5 Crab 1</t>
  </si>
  <si>
    <t>Tank 5 Crab 2</t>
  </si>
  <si>
    <t>Tank 5 Crab 3</t>
  </si>
  <si>
    <t>Tank 7 Crab 1</t>
  </si>
  <si>
    <t>Tank 7 Crab 3</t>
  </si>
  <si>
    <t>Tank 9 Crab 1</t>
  </si>
  <si>
    <t>Tank 9 Crab 2</t>
  </si>
  <si>
    <t>Tank 9 Crab 3</t>
  </si>
  <si>
    <t>Tank 10 Crab 1</t>
  </si>
  <si>
    <t>Tank 10 Crab 2</t>
  </si>
  <si>
    <t>Tank 10 Crab 3</t>
  </si>
  <si>
    <t>Tank 11 Crab 1</t>
  </si>
  <si>
    <t>Tank 11 Crab 2</t>
  </si>
  <si>
    <t>Tank 11 Crab 3</t>
  </si>
  <si>
    <t>Tank 13 Crab 1</t>
  </si>
  <si>
    <t>Tank 13 Crab 2</t>
  </si>
  <si>
    <t>Tank 13 Crab 3</t>
  </si>
  <si>
    <t>Tank 15 Crab 1</t>
  </si>
  <si>
    <t>Tank 15 Crab 2</t>
  </si>
  <si>
    <t>Tank 15 Crab 3</t>
  </si>
  <si>
    <t>Tank 16 Crab 1</t>
  </si>
  <si>
    <t>Tank 16 Crab 2</t>
  </si>
  <si>
    <t>Tank 18 Crab 1</t>
  </si>
  <si>
    <t>Tank 18 Crab 2</t>
  </si>
  <si>
    <t>Tank 18 Crab 3</t>
  </si>
  <si>
    <t>Tank 20 Crab 1</t>
  </si>
  <si>
    <t>Tank 20 Crab 2</t>
  </si>
  <si>
    <t>Tank 20 Crab 3</t>
  </si>
  <si>
    <t>Tank 7 Crab 4</t>
  </si>
  <si>
    <t>Tank 16 Crab 4</t>
  </si>
  <si>
    <t>Tank 9 Crab 4</t>
  </si>
  <si>
    <t>CTCCTAGT</t>
  </si>
  <si>
    <t>TCTTCGAC</t>
  </si>
  <si>
    <t>GACTACGA</t>
  </si>
  <si>
    <t>ACTCCTAC</t>
  </si>
  <si>
    <t>CTTCCTTC</t>
  </si>
  <si>
    <t>ACCATCCT</t>
  </si>
  <si>
    <t>CGTCCATT</t>
  </si>
  <si>
    <t>AACTTGCC</t>
  </si>
  <si>
    <t>ACGAGAAC</t>
  </si>
  <si>
    <t>CGACCTAA</t>
  </si>
  <si>
    <t>TACATCGG</t>
  </si>
  <si>
    <t>ATCGTCTC</t>
  </si>
  <si>
    <t>CCAACACT</t>
  </si>
  <si>
    <t>CTCGAACA</t>
  </si>
  <si>
    <t>ACGGACTT</t>
  </si>
  <si>
    <t>CTAAGACC</t>
  </si>
  <si>
    <t>AACCGAAC</t>
  </si>
  <si>
    <t>CCTTAGGT</t>
  </si>
  <si>
    <t>CCTATACC</t>
  </si>
  <si>
    <t>AACGCCTT</t>
  </si>
  <si>
    <t>TCCATTGC</t>
  </si>
  <si>
    <t>CAAGCCAA</t>
  </si>
  <si>
    <t>AGGTTCCT</t>
  </si>
  <si>
    <t>GAACCTTC</t>
  </si>
  <si>
    <t>AAGTCCTC</t>
  </si>
  <si>
    <t>ATAACGCC</t>
  </si>
  <si>
    <t>CCGGAATA</t>
  </si>
  <si>
    <t>CCAAGTAG</t>
  </si>
  <si>
    <t>AAGGACCA</t>
  </si>
  <si>
    <t>ACGCTTCT</t>
  </si>
  <si>
    <t>CTATCCAC</t>
  </si>
  <si>
    <t>GCCTTAAC</t>
  </si>
  <si>
    <t>ATTCCGCT</t>
  </si>
  <si>
    <t>ATCGTGGT</t>
  </si>
  <si>
    <t>GCTACAAC</t>
  </si>
  <si>
    <t>TCTACGCA</t>
  </si>
  <si>
    <t>CTCCAATC</t>
  </si>
  <si>
    <t>ACTCTCCA</t>
  </si>
  <si>
    <t>GTCTCATC</t>
  </si>
  <si>
    <t>AGCCAACT</t>
  </si>
  <si>
    <t>GCCAGAAT</t>
  </si>
  <si>
    <t>AATGACGC</t>
  </si>
  <si>
    <t>GTACCACA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</si>
</sst>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00000"/>
    <numFmt numFmtId="167" formatCode="0.0%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b/>
      <sz val="12"/>
      <color rgb="FFFF0000"/>
      <name val="Helvetica"/>
    </font>
    <font>
      <b/>
      <sz val="11"/>
      <color indexed="8"/>
      <name val="Helvetica"/>
    </font>
    <font>
      <b/>
      <sz val="16"/>
      <color rgb="FFFF0000"/>
      <name val="Helvetica"/>
    </font>
    <font>
      <b/>
      <u/>
      <sz val="16"/>
      <color rgb="FFFF0000"/>
      <name val="Helvetica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EDA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0"/>
      </left>
      <right/>
      <top/>
      <bottom style="thin">
        <color auto="1"/>
      </bottom>
      <diagonal/>
    </border>
    <border>
      <left style="medium">
        <color theme="0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indexed="64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2" fillId="0" borderId="0"/>
    <xf numFmtId="0" fontId="11" fillId="0" borderId="0"/>
    <xf numFmtId="0" fontId="11" fillId="0" borderId="0"/>
    <xf numFmtId="0" fontId="7" fillId="0" borderId="0"/>
    <xf numFmtId="0" fontId="11" fillId="0" borderId="0"/>
  </cellStyleXfs>
  <cellXfs count="232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164" fontId="0" fillId="0" borderId="0" xfId="0" applyNumberFormat="1" applyBorder="1"/>
    <xf numFmtId="2" fontId="0" fillId="0" borderId="3" xfId="0" applyNumberFormat="1" applyBorder="1"/>
    <xf numFmtId="164" fontId="0" fillId="0" borderId="3" xfId="0" applyNumberFormat="1" applyBorder="1"/>
    <xf numFmtId="14" fontId="0" fillId="0" borderId="2" xfId="0" applyNumberFormat="1" applyBorder="1"/>
    <xf numFmtId="1" fontId="0" fillId="0" borderId="0" xfId="0" applyNumberFormat="1" applyBorder="1"/>
    <xf numFmtId="1" fontId="0" fillId="0" borderId="3" xfId="0" applyNumberFormat="1" applyBorder="1"/>
    <xf numFmtId="0" fontId="5" fillId="0" borderId="7" xfId="0" applyFont="1" applyBorder="1"/>
    <xf numFmtId="0" fontId="5" fillId="0" borderId="1" xfId="0" applyFont="1" applyBorder="1"/>
    <xf numFmtId="0" fontId="5" fillId="0" borderId="8" xfId="0" applyFont="1" applyBorder="1"/>
    <xf numFmtId="0" fontId="5" fillId="0" borderId="7" xfId="0" applyFont="1" applyFill="1" applyBorder="1"/>
    <xf numFmtId="0" fontId="5" fillId="0" borderId="8" xfId="0" applyFont="1" applyFill="1" applyBorder="1"/>
    <xf numFmtId="0" fontId="5" fillId="0" borderId="1" xfId="0" applyFont="1" applyFill="1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14" fontId="0" fillId="0" borderId="7" xfId="0" applyNumberFormat="1" applyBorder="1"/>
    <xf numFmtId="1" fontId="0" fillId="0" borderId="1" xfId="0" applyNumberFormat="1" applyBorder="1"/>
    <xf numFmtId="1" fontId="0" fillId="0" borderId="8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1" xfId="0" applyNumberFormat="1" applyBorder="1"/>
    <xf numFmtId="2" fontId="0" fillId="0" borderId="8" xfId="0" applyNumberFormat="1" applyBorder="1"/>
    <xf numFmtId="0" fontId="0" fillId="0" borderId="8" xfId="0" applyBorder="1"/>
    <xf numFmtId="1" fontId="0" fillId="0" borderId="5" xfId="0" applyNumberFormat="1" applyBorder="1"/>
    <xf numFmtId="1" fontId="0" fillId="0" borderId="9" xfId="0" applyNumberFormat="1" applyBorder="1"/>
    <xf numFmtId="0" fontId="0" fillId="0" borderId="0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14" fontId="0" fillId="5" borderId="2" xfId="0" applyNumberFormat="1" applyFill="1" applyBorder="1"/>
    <xf numFmtId="1" fontId="0" fillId="5" borderId="0" xfId="0" applyNumberFormat="1" applyFill="1" applyBorder="1"/>
    <xf numFmtId="1" fontId="0" fillId="5" borderId="3" xfId="0" applyNumberFormat="1" applyFill="1" applyBorder="1"/>
    <xf numFmtId="164" fontId="0" fillId="5" borderId="3" xfId="0" applyNumberFormat="1" applyFill="1" applyBorder="1"/>
    <xf numFmtId="164" fontId="0" fillId="5" borderId="0" xfId="0" applyNumberFormat="1" applyFill="1" applyBorder="1"/>
    <xf numFmtId="2" fontId="0" fillId="5" borderId="3" xfId="0" applyNumberFormat="1" applyFill="1" applyBorder="1"/>
    <xf numFmtId="1" fontId="0" fillId="5" borderId="5" xfId="0" applyNumberFormat="1" applyFill="1" applyBorder="1"/>
    <xf numFmtId="0" fontId="8" fillId="0" borderId="0" xfId="13" applyFont="1"/>
    <xf numFmtId="0" fontId="8" fillId="0" borderId="3" xfId="13" applyFont="1" applyBorder="1" applyAlignment="1">
      <alignment horizontal="center"/>
    </xf>
    <xf numFmtId="0" fontId="8" fillId="0" borderId="2" xfId="13" applyFont="1" applyBorder="1" applyAlignment="1">
      <alignment horizontal="center"/>
    </xf>
    <xf numFmtId="0" fontId="8" fillId="0" borderId="0" xfId="13" applyFont="1" applyBorder="1" applyAlignment="1">
      <alignment horizontal="center"/>
    </xf>
    <xf numFmtId="0" fontId="8" fillId="0" borderId="1" xfId="13" applyFont="1" applyBorder="1"/>
    <xf numFmtId="0" fontId="8" fillId="0" borderId="8" xfId="13" applyFont="1" applyBorder="1" applyAlignment="1">
      <alignment horizontal="center"/>
    </xf>
    <xf numFmtId="14" fontId="8" fillId="0" borderId="7" xfId="13" applyNumberFormat="1" applyFont="1" applyBorder="1" applyAlignment="1">
      <alignment horizontal="center"/>
    </xf>
    <xf numFmtId="14" fontId="8" fillId="0" borderId="1" xfId="13" applyNumberFormat="1" applyFont="1" applyBorder="1" applyAlignment="1">
      <alignment horizontal="center"/>
    </xf>
    <xf numFmtId="0" fontId="9" fillId="6" borderId="1" xfId="13" applyFont="1" applyFill="1" applyBorder="1" applyAlignment="1">
      <alignment wrapText="1"/>
    </xf>
    <xf numFmtId="0" fontId="8" fillId="6" borderId="8" xfId="13" applyFont="1" applyFill="1" applyBorder="1" applyAlignment="1">
      <alignment wrapText="1"/>
    </xf>
    <xf numFmtId="0" fontId="8" fillId="6" borderId="7" xfId="13" applyFont="1" applyFill="1" applyBorder="1" applyAlignment="1">
      <alignment wrapText="1"/>
    </xf>
    <xf numFmtId="0" fontId="8" fillId="6" borderId="9" xfId="13" applyFont="1" applyFill="1" applyBorder="1" applyAlignment="1">
      <alignment wrapText="1"/>
    </xf>
    <xf numFmtId="0" fontId="8" fillId="6" borderId="1" xfId="13" applyFont="1" applyFill="1" applyBorder="1" applyAlignment="1">
      <alignment wrapText="1"/>
    </xf>
    <xf numFmtId="0" fontId="8" fillId="0" borderId="0" xfId="13" applyFont="1" applyAlignment="1">
      <alignment wrapText="1"/>
    </xf>
    <xf numFmtId="0" fontId="7" fillId="7" borderId="0" xfId="13" applyFill="1" applyAlignment="1">
      <alignment horizontal="center"/>
    </xf>
    <xf numFmtId="0" fontId="7" fillId="0" borderId="0" xfId="13" applyBorder="1"/>
    <xf numFmtId="14" fontId="7" fillId="0" borderId="2" xfId="13" applyNumberFormat="1" applyBorder="1"/>
    <xf numFmtId="0" fontId="7" fillId="0" borderId="2" xfId="13" applyBorder="1"/>
    <xf numFmtId="0" fontId="7" fillId="0" borderId="5" xfId="13" applyBorder="1"/>
    <xf numFmtId="164" fontId="7" fillId="0" borderId="0" xfId="13" applyNumberFormat="1"/>
    <xf numFmtId="0" fontId="7" fillId="0" borderId="0" xfId="13"/>
    <xf numFmtId="164" fontId="7" fillId="0" borderId="3" xfId="13" applyNumberFormat="1" applyBorder="1"/>
    <xf numFmtId="0" fontId="7" fillId="0" borderId="3" xfId="13" applyBorder="1" applyAlignment="1">
      <alignment horizontal="right"/>
    </xf>
    <xf numFmtId="0" fontId="7" fillId="7" borderId="1" xfId="13" applyFill="1" applyBorder="1" applyAlignment="1">
      <alignment horizontal="center"/>
    </xf>
    <xf numFmtId="0" fontId="7" fillId="0" borderId="1" xfId="13" applyBorder="1"/>
    <xf numFmtId="14" fontId="7" fillId="0" borderId="7" xfId="13" applyNumberFormat="1" applyBorder="1"/>
    <xf numFmtId="0" fontId="7" fillId="0" borderId="7" xfId="13" applyBorder="1"/>
    <xf numFmtId="0" fontId="7" fillId="0" borderId="9" xfId="13" applyBorder="1"/>
    <xf numFmtId="164" fontId="7" fillId="0" borderId="1" xfId="13" applyNumberFormat="1" applyBorder="1"/>
    <xf numFmtId="164" fontId="7" fillId="0" borderId="8" xfId="13" applyNumberFormat="1" applyBorder="1"/>
    <xf numFmtId="0" fontId="7" fillId="0" borderId="8" xfId="13" applyFill="1" applyBorder="1" applyAlignment="1">
      <alignment horizontal="right"/>
    </xf>
    <xf numFmtId="0" fontId="7" fillId="0" borderId="3" xfId="13" applyBorder="1"/>
    <xf numFmtId="0" fontId="9" fillId="6" borderId="1" xfId="13" applyFont="1" applyFill="1" applyBorder="1" applyAlignment="1">
      <alignment horizontal="center" wrapText="1"/>
    </xf>
    <xf numFmtId="164" fontId="7" fillId="0" borderId="2" xfId="13" applyNumberFormat="1" applyBorder="1"/>
    <xf numFmtId="1" fontId="7" fillId="0" borderId="0" xfId="13" applyNumberFormat="1"/>
    <xf numFmtId="164" fontId="7" fillId="0" borderId="7" xfId="13" applyNumberFormat="1" applyBorder="1"/>
    <xf numFmtId="1" fontId="7" fillId="0" borderId="1" xfId="13" applyNumberFormat="1" applyBorder="1"/>
    <xf numFmtId="0" fontId="7" fillId="0" borderId="8" xfId="13" applyBorder="1"/>
    <xf numFmtId="0" fontId="8" fillId="0" borderId="12" xfId="13" applyFont="1" applyBorder="1" applyAlignment="1">
      <alignment horizontal="left"/>
    </xf>
    <xf numFmtId="0" fontId="7" fillId="0" borderId="13" xfId="13" applyBorder="1"/>
    <xf numFmtId="0" fontId="8" fillId="0" borderId="3" xfId="13" applyFont="1" applyBorder="1"/>
    <xf numFmtId="20" fontId="7" fillId="0" borderId="3" xfId="13" applyNumberFormat="1" applyBorder="1" applyAlignment="1">
      <alignment horizontal="right"/>
    </xf>
    <xf numFmtId="0" fontId="7" fillId="0" borderId="19" xfId="13" applyBorder="1"/>
    <xf numFmtId="0" fontId="7" fillId="0" borderId="2" xfId="13" applyBorder="1" applyAlignment="1">
      <alignment horizontal="left"/>
    </xf>
    <xf numFmtId="0" fontId="7" fillId="0" borderId="0" xfId="13" applyBorder="1" applyAlignment="1">
      <alignment horizontal="left"/>
    </xf>
    <xf numFmtId="49" fontId="7" fillId="0" borderId="3" xfId="13" applyNumberFormat="1" applyBorder="1" applyAlignment="1">
      <alignment horizontal="right"/>
    </xf>
    <xf numFmtId="0" fontId="7" fillId="0" borderId="24" xfId="13" applyBorder="1"/>
    <xf numFmtId="0" fontId="8" fillId="0" borderId="0" xfId="13" applyFont="1" applyBorder="1" applyAlignment="1">
      <alignment horizontal="left"/>
    </xf>
    <xf numFmtId="0" fontId="8" fillId="0" borderId="0" xfId="13" applyFont="1" applyFill="1" applyBorder="1" applyAlignment="1">
      <alignment horizontal="left"/>
    </xf>
    <xf numFmtId="0" fontId="7" fillId="0" borderId="0" xfId="13" applyFill="1" applyBorder="1" applyAlignment="1">
      <alignment horizontal="right"/>
    </xf>
    <xf numFmtId="0" fontId="2" fillId="0" borderId="0" xfId="14"/>
    <xf numFmtId="0" fontId="8" fillId="0" borderId="0" xfId="13" applyFont="1" applyAlignment="1">
      <alignment horizontal="center"/>
    </xf>
    <xf numFmtId="0" fontId="0" fillId="0" borderId="3" xfId="13" applyFont="1" applyBorder="1" applyAlignment="1">
      <alignment horizontal="right"/>
    </xf>
    <xf numFmtId="1" fontId="7" fillId="0" borderId="3" xfId="13" applyNumberFormat="1" applyBorder="1"/>
    <xf numFmtId="1" fontId="7" fillId="0" borderId="8" xfId="13" applyNumberFormat="1" applyBorder="1"/>
    <xf numFmtId="0" fontId="7" fillId="0" borderId="0" xfId="13" applyBorder="1" applyAlignment="1">
      <alignment horizontal="right"/>
    </xf>
    <xf numFmtId="0" fontId="7" fillId="0" borderId="0" xfId="13" applyBorder="1" applyAlignment="1">
      <alignment horizontal="center"/>
    </xf>
    <xf numFmtId="0" fontId="8" fillId="6" borderId="1" xfId="13" applyFont="1" applyFill="1" applyBorder="1" applyAlignment="1">
      <alignment horizontal="center" wrapText="1"/>
    </xf>
    <xf numFmtId="164" fontId="7" fillId="0" borderId="0" xfId="13" applyNumberFormat="1" applyBorder="1" applyAlignment="1">
      <alignment horizontal="center"/>
    </xf>
    <xf numFmtId="164" fontId="7" fillId="0" borderId="1" xfId="13" applyNumberFormat="1" applyBorder="1" applyAlignment="1">
      <alignment horizontal="center"/>
    </xf>
    <xf numFmtId="0" fontId="7" fillId="0" borderId="0" xfId="13" applyAlignment="1">
      <alignment horizontal="center"/>
    </xf>
    <xf numFmtId="0" fontId="7" fillId="0" borderId="25" xfId="13" applyBorder="1" applyAlignment="1">
      <alignment horizontal="center"/>
    </xf>
    <xf numFmtId="0" fontId="11" fillId="6" borderId="1" xfId="15" applyFill="1" applyBorder="1" applyAlignment="1">
      <alignment wrapText="1"/>
    </xf>
    <xf numFmtId="0" fontId="12" fillId="6" borderId="1" xfId="15" applyFont="1" applyFill="1" applyBorder="1" applyAlignment="1">
      <alignment wrapText="1"/>
    </xf>
    <xf numFmtId="0" fontId="11" fillId="6" borderId="30" xfId="15" applyFont="1" applyFill="1" applyBorder="1" applyAlignment="1">
      <alignment wrapText="1"/>
    </xf>
    <xf numFmtId="0" fontId="11" fillId="6" borderId="1" xfId="15" applyFont="1" applyFill="1" applyBorder="1" applyAlignment="1">
      <alignment wrapText="1"/>
    </xf>
    <xf numFmtId="0" fontId="14" fillId="6" borderId="31" xfId="15" applyFont="1" applyFill="1" applyBorder="1" applyAlignment="1">
      <alignment wrapText="1"/>
    </xf>
    <xf numFmtId="0" fontId="11" fillId="0" borderId="0" xfId="16"/>
    <xf numFmtId="0" fontId="11" fillId="0" borderId="32" xfId="16" applyBorder="1"/>
    <xf numFmtId="0" fontId="12" fillId="0" borderId="32" xfId="16" applyFont="1" applyBorder="1"/>
    <xf numFmtId="0" fontId="11" fillId="0" borderId="33" xfId="15" applyFont="1" applyBorder="1"/>
    <xf numFmtId="0" fontId="11" fillId="0" borderId="0" xfId="15" applyBorder="1"/>
    <xf numFmtId="0" fontId="14" fillId="0" borderId="25" xfId="15" applyFont="1" applyBorder="1"/>
    <xf numFmtId="0" fontId="11" fillId="0" borderId="0" xfId="16" applyBorder="1"/>
    <xf numFmtId="0" fontId="12" fillId="0" borderId="0" xfId="16" applyFont="1" applyBorder="1"/>
    <xf numFmtId="0" fontId="11" fillId="0" borderId="0" xfId="15"/>
    <xf numFmtId="0" fontId="11" fillId="0" borderId="1" xfId="16" applyBorder="1"/>
    <xf numFmtId="0" fontId="12" fillId="0" borderId="1" xfId="16" applyFont="1" applyBorder="1"/>
    <xf numFmtId="0" fontId="11" fillId="0" borderId="30" xfId="15" applyFont="1" applyBorder="1"/>
    <xf numFmtId="0" fontId="11" fillId="0" borderId="1" xfId="15" applyBorder="1"/>
    <xf numFmtId="0" fontId="14" fillId="0" borderId="31" xfId="15" applyFont="1" applyBorder="1"/>
    <xf numFmtId="0" fontId="15" fillId="9" borderId="34" xfId="15" applyFont="1" applyFill="1" applyBorder="1"/>
    <xf numFmtId="14" fontId="11" fillId="9" borderId="32" xfId="15" applyNumberFormat="1" applyFill="1" applyBorder="1"/>
    <xf numFmtId="0" fontId="11" fillId="9" borderId="32" xfId="15" applyFill="1" applyBorder="1"/>
    <xf numFmtId="165" fontId="14" fillId="9" borderId="35" xfId="15" applyNumberFormat="1" applyFont="1" applyFill="1" applyBorder="1"/>
    <xf numFmtId="0" fontId="11" fillId="0" borderId="33" xfId="15" applyBorder="1"/>
    <xf numFmtId="0" fontId="11" fillId="0" borderId="25" xfId="15" applyBorder="1"/>
    <xf numFmtId="0" fontId="11" fillId="0" borderId="30" xfId="15" applyBorder="1"/>
    <xf numFmtId="0" fontId="11" fillId="0" borderId="31" xfId="15" applyBorder="1"/>
    <xf numFmtId="0" fontId="16" fillId="0" borderId="0" xfId="17" applyFont="1" applyBorder="1" applyAlignment="1">
      <alignment horizontal="left"/>
    </xf>
    <xf numFmtId="0" fontId="17" fillId="0" borderId="0" xfId="17" applyFont="1" applyBorder="1"/>
    <xf numFmtId="0" fontId="11" fillId="0" borderId="0" xfId="18"/>
    <xf numFmtId="0" fontId="8" fillId="0" borderId="0" xfId="17" applyFont="1" applyBorder="1" applyAlignment="1">
      <alignment horizontal="left"/>
    </xf>
    <xf numFmtId="0" fontId="7" fillId="0" borderId="0" xfId="17" applyBorder="1"/>
    <xf numFmtId="0" fontId="18" fillId="0" borderId="0" xfId="17" applyFont="1" applyFill="1" applyBorder="1" applyAlignment="1">
      <alignment horizontal="left"/>
    </xf>
    <xf numFmtId="0" fontId="19" fillId="10" borderId="21" xfId="17" applyFont="1" applyFill="1" applyBorder="1" applyAlignment="1">
      <alignment horizontal="center"/>
    </xf>
    <xf numFmtId="0" fontId="8" fillId="6" borderId="38" xfId="17" applyFont="1" applyFill="1" applyBorder="1" applyAlignment="1">
      <alignment horizontal="left" wrapText="1"/>
    </xf>
    <xf numFmtId="0" fontId="18" fillId="11" borderId="39" xfId="17" applyFont="1" applyFill="1" applyBorder="1" applyAlignment="1">
      <alignment wrapText="1"/>
    </xf>
    <xf numFmtId="0" fontId="8" fillId="6" borderId="6" xfId="17" applyFont="1" applyFill="1" applyBorder="1" applyAlignment="1">
      <alignment wrapText="1"/>
    </xf>
    <xf numFmtId="0" fontId="20" fillId="6" borderId="11" xfId="17" applyFont="1" applyFill="1" applyBorder="1" applyAlignment="1">
      <alignment wrapText="1"/>
    </xf>
    <xf numFmtId="0" fontId="8" fillId="6" borderId="40" xfId="17" applyFont="1" applyFill="1" applyBorder="1" applyAlignment="1">
      <alignment wrapText="1"/>
    </xf>
    <xf numFmtId="0" fontId="8" fillId="6" borderId="41" xfId="17" applyFont="1" applyFill="1" applyBorder="1" applyAlignment="1">
      <alignment wrapText="1"/>
    </xf>
    <xf numFmtId="0" fontId="8" fillId="6" borderId="10" xfId="17" applyFont="1" applyFill="1" applyBorder="1" applyAlignment="1">
      <alignment wrapText="1"/>
    </xf>
    <xf numFmtId="0" fontId="8" fillId="12" borderId="42" xfId="17" applyFont="1" applyFill="1" applyBorder="1" applyAlignment="1">
      <alignment wrapText="1"/>
    </xf>
    <xf numFmtId="0" fontId="8" fillId="6" borderId="43" xfId="17" applyFont="1" applyFill="1" applyBorder="1" applyAlignment="1">
      <alignment wrapText="1"/>
    </xf>
    <xf numFmtId="0" fontId="10" fillId="0" borderId="44" xfId="17" applyFont="1" applyBorder="1" applyAlignment="1">
      <alignment horizontal="left"/>
    </xf>
    <xf numFmtId="0" fontId="21" fillId="2" borderId="45" xfId="17" applyFont="1" applyFill="1" applyBorder="1"/>
    <xf numFmtId="165" fontId="7" fillId="0" borderId="46" xfId="17" applyNumberFormat="1" applyFont="1" applyFill="1" applyBorder="1"/>
    <xf numFmtId="165" fontId="20" fillId="0" borderId="47" xfId="17" applyNumberFormat="1" applyFont="1" applyBorder="1"/>
    <xf numFmtId="165" fontId="22" fillId="0" borderId="46" xfId="17" applyNumberFormat="1" applyFont="1" applyFill="1" applyBorder="1"/>
    <xf numFmtId="166" fontId="22" fillId="0" borderId="13" xfId="17" applyNumberFormat="1" applyFont="1" applyFill="1" applyBorder="1"/>
    <xf numFmtId="167" fontId="22" fillId="0" borderId="21" xfId="17" applyNumberFormat="1" applyFont="1" applyFill="1" applyBorder="1"/>
    <xf numFmtId="2" fontId="18" fillId="13" borderId="48" xfId="17" applyNumberFormat="1" applyFont="1" applyFill="1" applyBorder="1"/>
    <xf numFmtId="166" fontId="22" fillId="0" borderId="49" xfId="17" applyNumberFormat="1" applyFont="1" applyFill="1" applyBorder="1"/>
    <xf numFmtId="167" fontId="11" fillId="0" borderId="50" xfId="18" applyNumberFormat="1" applyBorder="1"/>
    <xf numFmtId="0" fontId="10" fillId="0" borderId="51" xfId="17" applyFont="1" applyBorder="1" applyAlignment="1">
      <alignment horizontal="left"/>
    </xf>
    <xf numFmtId="0" fontId="21" fillId="2" borderId="52" xfId="17" applyFont="1" applyFill="1" applyBorder="1"/>
    <xf numFmtId="165" fontId="20" fillId="0" borderId="23" xfId="17" applyNumberFormat="1" applyFont="1" applyBorder="1"/>
    <xf numFmtId="165" fontId="22" fillId="0" borderId="53" xfId="17" applyNumberFormat="1" applyFont="1" applyFill="1" applyBorder="1"/>
    <xf numFmtId="166" fontId="22" fillId="0" borderId="54" xfId="17" applyNumberFormat="1" applyFont="1" applyFill="1" applyBorder="1"/>
    <xf numFmtId="167" fontId="11" fillId="0" borderId="13" xfId="18" applyNumberFormat="1" applyBorder="1"/>
    <xf numFmtId="0" fontId="23" fillId="0" borderId="0" xfId="17" applyNumberFormat="1" applyFont="1" applyBorder="1" applyAlignment="1">
      <alignment vertical="top" wrapText="1"/>
    </xf>
    <xf numFmtId="2" fontId="24" fillId="0" borderId="0" xfId="17" applyNumberFormat="1" applyFont="1" applyBorder="1" applyAlignment="1">
      <alignment vertical="top" wrapText="1"/>
    </xf>
    <xf numFmtId="166" fontId="24" fillId="0" borderId="0" xfId="17" applyNumberFormat="1" applyFont="1" applyBorder="1" applyAlignment="1">
      <alignment vertical="top" wrapText="1"/>
    </xf>
    <xf numFmtId="0" fontId="17" fillId="12" borderId="14" xfId="17" applyFont="1" applyFill="1" applyBorder="1"/>
    <xf numFmtId="0" fontId="17" fillId="12" borderId="15" xfId="17" applyFont="1" applyFill="1" applyBorder="1"/>
    <xf numFmtId="0" fontId="25" fillId="12" borderId="15" xfId="17" applyNumberFormat="1" applyFont="1" applyFill="1" applyBorder="1" applyAlignment="1">
      <alignment horizontal="right" vertical="top"/>
    </xf>
    <xf numFmtId="0" fontId="17" fillId="12" borderId="16" xfId="17" applyFont="1" applyFill="1" applyBorder="1"/>
    <xf numFmtId="0" fontId="7" fillId="0" borderId="2" xfId="17" applyBorder="1"/>
    <xf numFmtId="0" fontId="27" fillId="0" borderId="0" xfId="17" quotePrefix="1" applyFont="1" applyBorder="1" applyAlignment="1">
      <alignment horizontal="right"/>
    </xf>
    <xf numFmtId="0" fontId="17" fillId="0" borderId="3" xfId="17" applyFont="1" applyBorder="1"/>
    <xf numFmtId="0" fontId="17" fillId="0" borderId="0" xfId="17" quotePrefix="1" applyFont="1" applyBorder="1" applyAlignment="1">
      <alignment horizontal="right"/>
    </xf>
    <xf numFmtId="0" fontId="7" fillId="0" borderId="20" xfId="17" applyBorder="1"/>
    <xf numFmtId="0" fontId="17" fillId="0" borderId="21" xfId="17" applyFont="1" applyBorder="1"/>
    <xf numFmtId="165" fontId="25" fillId="2" borderId="21" xfId="17" applyNumberFormat="1" applyFont="1" applyFill="1" applyBorder="1" applyAlignment="1">
      <alignment horizontal="right" vertical="top" wrapText="1"/>
    </xf>
    <xf numFmtId="0" fontId="25" fillId="2" borderId="29" xfId="17" applyNumberFormat="1" applyFont="1" applyFill="1" applyBorder="1" applyAlignment="1">
      <alignment vertical="top" wrapText="1"/>
    </xf>
    <xf numFmtId="0" fontId="0" fillId="0" borderId="0" xfId="13" applyFont="1"/>
    <xf numFmtId="0" fontId="7" fillId="7" borderId="0" xfId="13" applyFill="1" applyBorder="1" applyAlignment="1">
      <alignment horizontal="center"/>
    </xf>
    <xf numFmtId="164" fontId="7" fillId="0" borderId="0" xfId="13" applyNumberFormat="1" applyBorder="1"/>
    <xf numFmtId="1" fontId="7" fillId="0" borderId="0" xfId="13" applyNumberFormat="1" applyBorder="1"/>
    <xf numFmtId="165" fontId="7" fillId="0" borderId="0" xfId="13" applyNumberFormat="1"/>
    <xf numFmtId="0" fontId="0" fillId="7" borderId="0" xfId="13" applyFont="1" applyFill="1" applyAlignment="1">
      <alignment horizontal="center"/>
    </xf>
    <xf numFmtId="167" fontId="11" fillId="0" borderId="55" xfId="18" applyNumberFormat="1" applyBorder="1"/>
    <xf numFmtId="165" fontId="7" fillId="0" borderId="53" xfId="17" applyNumberFormat="1" applyFont="1" applyFill="1" applyBorder="1"/>
    <xf numFmtId="167" fontId="22" fillId="0" borderId="22" xfId="17" applyNumberFormat="1" applyFont="1" applyFill="1" applyBorder="1"/>
    <xf numFmtId="2" fontId="18" fillId="13" borderId="56" xfId="17" applyNumberFormat="1" applyFont="1" applyFill="1" applyBorder="1"/>
    <xf numFmtId="0" fontId="7" fillId="12" borderId="3" xfId="13" applyFill="1" applyBorder="1" applyAlignment="1">
      <alignment horizontal="right"/>
    </xf>
    <xf numFmtId="0" fontId="1" fillId="0" borderId="0" xfId="14" applyFont="1"/>
    <xf numFmtId="0" fontId="5" fillId="0" borderId="0" xfId="0" applyFont="1" applyFill="1" applyBorder="1"/>
    <xf numFmtId="0" fontId="6" fillId="0" borderId="1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4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  <xf numFmtId="0" fontId="8" fillId="0" borderId="2" xfId="13" applyFont="1" applyBorder="1" applyAlignment="1">
      <alignment horizontal="center"/>
    </xf>
    <xf numFmtId="0" fontId="8" fillId="0" borderId="0" xfId="13" applyFont="1" applyBorder="1" applyAlignment="1">
      <alignment horizontal="center"/>
    </xf>
    <xf numFmtId="0" fontId="8" fillId="0" borderId="3" xfId="13" applyFont="1" applyBorder="1" applyAlignment="1">
      <alignment horizontal="center"/>
    </xf>
    <xf numFmtId="14" fontId="8" fillId="0" borderId="7" xfId="13" applyNumberFormat="1" applyFont="1" applyBorder="1" applyAlignment="1">
      <alignment horizontal="center"/>
    </xf>
    <xf numFmtId="14" fontId="8" fillId="0" borderId="1" xfId="13" applyNumberFormat="1" applyFont="1" applyBorder="1" applyAlignment="1">
      <alignment horizontal="center"/>
    </xf>
    <xf numFmtId="14" fontId="8" fillId="0" borderId="8" xfId="13" applyNumberFormat="1" applyFont="1" applyBorder="1" applyAlignment="1">
      <alignment horizontal="center"/>
    </xf>
    <xf numFmtId="0" fontId="7" fillId="0" borderId="2" xfId="13" applyBorder="1" applyAlignment="1">
      <alignment horizontal="left"/>
    </xf>
    <xf numFmtId="0" fontId="7" fillId="0" borderId="25" xfId="13" applyBorder="1" applyAlignment="1">
      <alignment horizontal="left"/>
    </xf>
    <xf numFmtId="0" fontId="7" fillId="0" borderId="20" xfId="13" applyBorder="1" applyAlignment="1">
      <alignment horizontal="left"/>
    </xf>
    <xf numFmtId="0" fontId="7" fillId="0" borderId="21" xfId="13" applyBorder="1" applyAlignment="1">
      <alignment horizontal="left"/>
    </xf>
    <xf numFmtId="0" fontId="8" fillId="0" borderId="14" xfId="13" applyFont="1" applyBorder="1" applyAlignment="1">
      <alignment horizontal="left"/>
    </xf>
    <xf numFmtId="0" fontId="8" fillId="0" borderId="15" xfId="13" applyFont="1" applyBorder="1" applyAlignment="1">
      <alignment horizontal="left"/>
    </xf>
    <xf numFmtId="0" fontId="8" fillId="0" borderId="16" xfId="13" applyFont="1" applyBorder="1" applyAlignment="1">
      <alignment horizontal="left"/>
    </xf>
    <xf numFmtId="0" fontId="8" fillId="0" borderId="12" xfId="13" applyFont="1" applyBorder="1" applyAlignment="1">
      <alignment horizontal="left"/>
    </xf>
    <xf numFmtId="0" fontId="8" fillId="0" borderId="22" xfId="13" applyFont="1" applyBorder="1" applyAlignment="1">
      <alignment horizontal="left"/>
    </xf>
    <xf numFmtId="0" fontId="8" fillId="0" borderId="28" xfId="13" applyFont="1" applyBorder="1" applyAlignment="1">
      <alignment horizontal="left"/>
    </xf>
    <xf numFmtId="0" fontId="7" fillId="0" borderId="0" xfId="13" applyBorder="1" applyAlignment="1">
      <alignment horizontal="left"/>
    </xf>
    <xf numFmtId="0" fontId="7" fillId="8" borderId="17" xfId="13" applyFill="1" applyBorder="1" applyAlignment="1">
      <alignment horizontal="right"/>
    </xf>
    <xf numFmtId="0" fontId="7" fillId="8" borderId="18" xfId="13" applyFill="1" applyBorder="1" applyAlignment="1">
      <alignment horizontal="right"/>
    </xf>
    <xf numFmtId="0" fontId="7" fillId="0" borderId="14" xfId="13" applyBorder="1" applyAlignment="1">
      <alignment horizontal="left"/>
    </xf>
    <xf numFmtId="0" fontId="7" fillId="0" borderId="15" xfId="13" applyBorder="1" applyAlignment="1">
      <alignment horizontal="left"/>
    </xf>
    <xf numFmtId="0" fontId="8" fillId="0" borderId="23" xfId="13" applyFont="1" applyBorder="1" applyAlignment="1">
      <alignment horizontal="left"/>
    </xf>
    <xf numFmtId="0" fontId="7" fillId="0" borderId="0" xfId="13" applyAlignment="1">
      <alignment horizontal="center"/>
    </xf>
    <xf numFmtId="0" fontId="0" fillId="0" borderId="0" xfId="13" applyFont="1" applyAlignment="1">
      <alignment horizontal="center"/>
    </xf>
    <xf numFmtId="0" fontId="7" fillId="0" borderId="26" xfId="13" applyBorder="1" applyAlignment="1">
      <alignment horizontal="left"/>
    </xf>
    <xf numFmtId="14" fontId="8" fillId="0" borderId="2" xfId="13" applyNumberFormat="1" applyFont="1" applyBorder="1" applyAlignment="1">
      <alignment horizontal="center"/>
    </xf>
    <xf numFmtId="14" fontId="8" fillId="0" borderId="0" xfId="13" applyNumberFormat="1" applyFont="1" applyBorder="1" applyAlignment="1">
      <alignment horizontal="center"/>
    </xf>
    <xf numFmtId="14" fontId="8" fillId="0" borderId="3" xfId="13" applyNumberFormat="1" applyFont="1" applyBorder="1" applyAlignment="1">
      <alignment horizontal="center"/>
    </xf>
    <xf numFmtId="0" fontId="7" fillId="8" borderId="27" xfId="13" applyFill="1" applyBorder="1" applyAlignment="1">
      <alignment horizontal="right"/>
    </xf>
    <xf numFmtId="0" fontId="19" fillId="10" borderId="36" xfId="17" applyFont="1" applyFill="1" applyBorder="1" applyAlignment="1">
      <alignment horizontal="center"/>
    </xf>
    <xf numFmtId="0" fontId="19" fillId="10" borderId="21" xfId="17" applyFont="1" applyFill="1" applyBorder="1" applyAlignment="1">
      <alignment horizontal="center"/>
    </xf>
    <xf numFmtId="0" fontId="19" fillId="10" borderId="37" xfId="17" applyFont="1" applyFill="1" applyBorder="1" applyAlignment="1">
      <alignment horizontal="center"/>
    </xf>
    <xf numFmtId="0" fontId="19" fillId="10" borderId="0" xfId="17" applyFon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13"/>
    <cellStyle name="Normal 2 2" xfId="17"/>
    <cellStyle name="Normal 2 4" xfId="18"/>
    <cellStyle name="Normal 3" xfId="16"/>
    <cellStyle name="Normal 4" xfId="15"/>
    <cellStyle name="Normal 8" xfId="1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7"/>
  <sheetViews>
    <sheetView zoomScale="85" zoomScaleNormal="85" workbookViewId="0">
      <pane xSplit="6" ySplit="2" topLeftCell="G24" activePane="bottomRight" state="frozen"/>
      <selection pane="topRight" activeCell="G1" sqref="G1"/>
      <selection pane="bottomLeft" activeCell="A3" sqref="A3"/>
      <selection pane="bottomRight" activeCell="B45" sqref="B45"/>
    </sheetView>
  </sheetViews>
  <sheetFormatPr defaultColWidth="11" defaultRowHeight="15.75" x14ac:dyDescent="0.25"/>
  <cols>
    <col min="1" max="1" width="7.5" bestFit="1" customWidth="1"/>
    <col min="2" max="2" width="8.75" bestFit="1" customWidth="1"/>
    <col min="3" max="3" width="6.75" bestFit="1" customWidth="1"/>
    <col min="4" max="4" width="10.125" bestFit="1" customWidth="1"/>
    <col min="5" max="5" width="12.5" bestFit="1" customWidth="1"/>
    <col min="6" max="6" width="6.125" bestFit="1" customWidth="1"/>
    <col min="7" max="7" width="14.5" bestFit="1" customWidth="1"/>
    <col min="8" max="8" width="20.25" bestFit="1" customWidth="1"/>
    <col min="9" max="9" width="20.25" customWidth="1"/>
    <col min="10" max="10" width="16.125" bestFit="1" customWidth="1"/>
    <col min="11" max="11" width="12.625" bestFit="1" customWidth="1"/>
    <col min="12" max="12" width="16.125" bestFit="1" customWidth="1"/>
    <col min="13" max="13" width="12.625" bestFit="1" customWidth="1"/>
    <col min="14" max="14" width="8.125" bestFit="1" customWidth="1"/>
    <col min="15" max="15" width="16.125" bestFit="1" customWidth="1"/>
    <col min="16" max="16" width="12.625" bestFit="1" customWidth="1"/>
    <col min="17" max="17" width="6.875" customWidth="1"/>
    <col min="18" max="18" width="14.25" customWidth="1"/>
  </cols>
  <sheetData>
    <row r="1" spans="1:21" ht="19.5" thickBot="1" x14ac:dyDescent="0.35">
      <c r="A1" s="22"/>
      <c r="B1" s="21"/>
      <c r="C1" s="21"/>
      <c r="D1" s="21"/>
      <c r="E1" s="21"/>
      <c r="F1" s="23"/>
      <c r="G1" s="22"/>
      <c r="H1" s="21"/>
      <c r="I1" s="23"/>
      <c r="J1" s="194" t="s">
        <v>16</v>
      </c>
      <c r="K1" s="195"/>
      <c r="L1" s="194" t="s">
        <v>20</v>
      </c>
      <c r="M1" s="196"/>
      <c r="N1" s="195"/>
      <c r="O1" s="194" t="s">
        <v>23</v>
      </c>
      <c r="P1" s="196"/>
      <c r="Q1" s="195"/>
      <c r="R1" s="197" t="s">
        <v>25</v>
      </c>
    </row>
    <row r="2" spans="1:21" ht="16.5" thickBot="1" x14ac:dyDescent="0.3">
      <c r="A2" s="15" t="s">
        <v>10</v>
      </c>
      <c r="B2" s="16" t="s">
        <v>9</v>
      </c>
      <c r="C2" s="16" t="s">
        <v>0</v>
      </c>
      <c r="D2" s="16" t="s">
        <v>1</v>
      </c>
      <c r="E2" s="16" t="s">
        <v>2</v>
      </c>
      <c r="F2" s="17" t="s">
        <v>4</v>
      </c>
      <c r="G2" s="15" t="s">
        <v>15</v>
      </c>
      <c r="H2" s="16" t="s">
        <v>19</v>
      </c>
      <c r="I2" s="17" t="s">
        <v>22</v>
      </c>
      <c r="J2" s="18" t="s">
        <v>18</v>
      </c>
      <c r="K2" s="19" t="s">
        <v>17</v>
      </c>
      <c r="L2" s="18" t="s">
        <v>18</v>
      </c>
      <c r="M2" s="20" t="s">
        <v>17</v>
      </c>
      <c r="N2" s="19" t="s">
        <v>21</v>
      </c>
      <c r="O2" s="18" t="s">
        <v>18</v>
      </c>
      <c r="P2" s="20" t="s">
        <v>17</v>
      </c>
      <c r="Q2" s="19" t="s">
        <v>24</v>
      </c>
      <c r="R2" s="198"/>
      <c r="T2" s="193"/>
      <c r="U2" s="193"/>
    </row>
    <row r="3" spans="1:21" x14ac:dyDescent="0.25">
      <c r="A3" s="7" t="s">
        <v>11</v>
      </c>
      <c r="B3" s="1">
        <v>1</v>
      </c>
      <c r="C3" s="1">
        <v>1</v>
      </c>
      <c r="D3" s="2" t="s">
        <v>6</v>
      </c>
      <c r="E3" s="1" t="s">
        <v>3</v>
      </c>
      <c r="F3" s="8" t="s">
        <v>5</v>
      </c>
      <c r="G3" s="12">
        <v>43592</v>
      </c>
      <c r="H3" s="13">
        <v>60</v>
      </c>
      <c r="I3" s="14">
        <f>H3*K3</f>
        <v>1356</v>
      </c>
      <c r="J3" s="7">
        <v>1</v>
      </c>
      <c r="K3" s="11">
        <v>22.6</v>
      </c>
      <c r="L3" s="7">
        <v>1.5</v>
      </c>
      <c r="M3" s="9">
        <v>28.4</v>
      </c>
      <c r="N3" s="10">
        <v>2.04</v>
      </c>
      <c r="O3" s="7">
        <v>1</v>
      </c>
      <c r="P3" s="1">
        <v>22.1111</v>
      </c>
      <c r="Q3" s="11">
        <v>9.5</v>
      </c>
      <c r="R3" s="32">
        <f>(H3-J3-L3-O3)*K3</f>
        <v>1276.9000000000001</v>
      </c>
    </row>
    <row r="4" spans="1:21" x14ac:dyDescent="0.25">
      <c r="A4" s="7" t="s">
        <v>11</v>
      </c>
      <c r="B4" s="1">
        <v>2</v>
      </c>
      <c r="C4" s="1">
        <v>1</v>
      </c>
      <c r="D4" s="2" t="s">
        <v>6</v>
      </c>
      <c r="E4" s="1" t="s">
        <v>3</v>
      </c>
      <c r="F4" s="8" t="s">
        <v>5</v>
      </c>
      <c r="G4" s="12">
        <v>43601</v>
      </c>
      <c r="H4" s="13">
        <v>55</v>
      </c>
      <c r="I4" s="14">
        <f t="shared" ref="I4:I46" si="0">H4*K4</f>
        <v>2023.9999999999998</v>
      </c>
      <c r="J4" s="7">
        <v>1</v>
      </c>
      <c r="K4" s="11">
        <v>36.799999999999997</v>
      </c>
      <c r="L4" s="7">
        <v>1.5</v>
      </c>
      <c r="M4" s="9">
        <v>46.6</v>
      </c>
      <c r="N4" s="10">
        <v>2.02</v>
      </c>
      <c r="O4" s="7">
        <v>1</v>
      </c>
      <c r="P4" s="1">
        <v>33.810200000000002</v>
      </c>
      <c r="Q4" s="11">
        <v>9.3000000000000007</v>
      </c>
      <c r="R4" s="32">
        <f t="shared" ref="R4:R47" si="1">(H4-J4-L4-O4)*K4</f>
        <v>1895.1999999999998</v>
      </c>
    </row>
    <row r="5" spans="1:21" x14ac:dyDescent="0.25">
      <c r="A5" s="7" t="s">
        <v>11</v>
      </c>
      <c r="B5" s="1">
        <v>3</v>
      </c>
      <c r="C5" s="1">
        <v>1</v>
      </c>
      <c r="D5" s="2" t="s">
        <v>6</v>
      </c>
      <c r="E5" s="1" t="s">
        <v>3</v>
      </c>
      <c r="F5" s="8" t="s">
        <v>5</v>
      </c>
      <c r="G5" s="12">
        <v>43601</v>
      </c>
      <c r="H5" s="13">
        <v>48</v>
      </c>
      <c r="I5" s="14">
        <f t="shared" si="0"/>
        <v>2265.6000000000004</v>
      </c>
      <c r="J5" s="7">
        <v>1</v>
      </c>
      <c r="K5" s="11">
        <v>47.2</v>
      </c>
      <c r="L5" s="7">
        <v>1.5</v>
      </c>
      <c r="M5" s="9">
        <v>55</v>
      </c>
      <c r="N5" s="10">
        <v>2.0499999999999998</v>
      </c>
      <c r="O5" s="7">
        <v>1</v>
      </c>
      <c r="P5" s="1">
        <v>40.154299999999999</v>
      </c>
      <c r="Q5" s="11">
        <v>8.9</v>
      </c>
      <c r="R5" s="32">
        <f t="shared" si="1"/>
        <v>2100.4</v>
      </c>
    </row>
    <row r="6" spans="1:21" x14ac:dyDescent="0.25">
      <c r="A6" s="7" t="s">
        <v>11</v>
      </c>
      <c r="B6" s="1">
        <v>4</v>
      </c>
      <c r="C6" s="1">
        <v>2</v>
      </c>
      <c r="D6" s="2" t="s">
        <v>6</v>
      </c>
      <c r="E6" s="1" t="s">
        <v>3</v>
      </c>
      <c r="F6" s="8" t="s">
        <v>5</v>
      </c>
      <c r="G6" s="12">
        <v>43601</v>
      </c>
      <c r="H6" s="13">
        <v>55</v>
      </c>
      <c r="I6" s="14">
        <f t="shared" si="0"/>
        <v>1782</v>
      </c>
      <c r="J6" s="7">
        <v>1</v>
      </c>
      <c r="K6" s="11">
        <v>32.4</v>
      </c>
      <c r="L6" s="7">
        <v>1.5</v>
      </c>
      <c r="M6" s="9">
        <v>37.6</v>
      </c>
      <c r="N6" s="10">
        <v>2.0299999999999998</v>
      </c>
      <c r="O6" s="7">
        <v>1</v>
      </c>
      <c r="P6" s="34">
        <v>36.836799999999997</v>
      </c>
      <c r="Q6" s="11">
        <v>9.1</v>
      </c>
      <c r="R6" s="32">
        <f t="shared" si="1"/>
        <v>1668.6</v>
      </c>
    </row>
    <row r="7" spans="1:21" x14ac:dyDescent="0.25">
      <c r="A7" s="7" t="s">
        <v>11</v>
      </c>
      <c r="B7" s="1">
        <v>5</v>
      </c>
      <c r="C7" s="1">
        <v>2</v>
      </c>
      <c r="D7" s="2" t="s">
        <v>6</v>
      </c>
      <c r="E7" s="1" t="s">
        <v>3</v>
      </c>
      <c r="F7" s="8" t="s">
        <v>5</v>
      </c>
      <c r="G7" s="12">
        <v>43601</v>
      </c>
      <c r="H7" s="13">
        <v>44</v>
      </c>
      <c r="I7" s="14">
        <f t="shared" si="0"/>
        <v>1267.2</v>
      </c>
      <c r="J7" s="7">
        <v>1</v>
      </c>
      <c r="K7" s="11">
        <v>28.8</v>
      </c>
      <c r="L7" s="7">
        <v>1.5</v>
      </c>
      <c r="M7" s="9">
        <v>31.5</v>
      </c>
      <c r="N7" s="10">
        <v>2.08</v>
      </c>
      <c r="O7" s="7">
        <v>1</v>
      </c>
      <c r="P7" s="34">
        <v>30.138200000000001</v>
      </c>
      <c r="Q7" s="11">
        <v>9.1999999999999993</v>
      </c>
      <c r="R7" s="32">
        <f t="shared" si="1"/>
        <v>1166.4000000000001</v>
      </c>
    </row>
    <row r="8" spans="1:21" x14ac:dyDescent="0.25">
      <c r="A8" s="7" t="s">
        <v>11</v>
      </c>
      <c r="B8" s="1">
        <v>6</v>
      </c>
      <c r="C8" s="1">
        <v>2</v>
      </c>
      <c r="D8" s="2" t="s">
        <v>6</v>
      </c>
      <c r="E8" s="1" t="s">
        <v>3</v>
      </c>
      <c r="F8" s="8" t="s">
        <v>5</v>
      </c>
      <c r="G8" s="12">
        <v>43601</v>
      </c>
      <c r="H8" s="13">
        <v>50</v>
      </c>
      <c r="I8" s="14">
        <f t="shared" si="0"/>
        <v>1160</v>
      </c>
      <c r="J8" s="7">
        <v>1</v>
      </c>
      <c r="K8" s="11">
        <v>23.2</v>
      </c>
      <c r="L8" s="7">
        <v>1.5</v>
      </c>
      <c r="M8" s="9">
        <v>27</v>
      </c>
      <c r="N8" s="10">
        <v>2.0499999999999998</v>
      </c>
      <c r="O8" s="7">
        <v>1</v>
      </c>
      <c r="P8" s="34">
        <v>18.3751</v>
      </c>
      <c r="Q8" s="11">
        <v>9.4</v>
      </c>
      <c r="R8" s="32">
        <f t="shared" si="1"/>
        <v>1078.8</v>
      </c>
    </row>
    <row r="9" spans="1:21" x14ac:dyDescent="0.25">
      <c r="A9" s="7" t="s">
        <v>11</v>
      </c>
      <c r="B9" s="1">
        <v>7</v>
      </c>
      <c r="C9" s="1">
        <v>3</v>
      </c>
      <c r="D9" s="3" t="s">
        <v>7</v>
      </c>
      <c r="E9" s="1" t="s">
        <v>3</v>
      </c>
      <c r="F9" s="8" t="s">
        <v>5</v>
      </c>
      <c r="G9" s="12">
        <v>43592</v>
      </c>
      <c r="H9" s="13">
        <v>52</v>
      </c>
      <c r="I9" s="14">
        <f t="shared" si="0"/>
        <v>1965.6</v>
      </c>
      <c r="J9" s="7">
        <v>1</v>
      </c>
      <c r="K9" s="11">
        <v>37.799999999999997</v>
      </c>
      <c r="L9" s="7">
        <v>1.5</v>
      </c>
      <c r="M9" s="9">
        <v>41</v>
      </c>
      <c r="N9" s="10">
        <v>2.09</v>
      </c>
      <c r="O9" s="7">
        <v>1</v>
      </c>
      <c r="P9" s="34">
        <v>25.02</v>
      </c>
      <c r="Q9" s="11">
        <v>9.5</v>
      </c>
      <c r="R9" s="32">
        <f t="shared" si="1"/>
        <v>1833.3</v>
      </c>
    </row>
    <row r="10" spans="1:21" x14ac:dyDescent="0.25">
      <c r="A10" s="7" t="s">
        <v>11</v>
      </c>
      <c r="B10" s="1">
        <v>8</v>
      </c>
      <c r="C10" s="1">
        <v>3</v>
      </c>
      <c r="D10" s="3" t="s">
        <v>7</v>
      </c>
      <c r="E10" s="1" t="s">
        <v>3</v>
      </c>
      <c r="F10" s="8" t="s">
        <v>5</v>
      </c>
      <c r="G10" s="12">
        <v>43601</v>
      </c>
      <c r="H10" s="13">
        <v>62</v>
      </c>
      <c r="I10" s="14">
        <f t="shared" si="0"/>
        <v>1227.6000000000001</v>
      </c>
      <c r="J10" s="7">
        <v>1</v>
      </c>
      <c r="K10" s="11">
        <v>19.8</v>
      </c>
      <c r="L10" s="7">
        <v>1.5</v>
      </c>
      <c r="M10" s="9">
        <v>22.6</v>
      </c>
      <c r="N10" s="10">
        <v>2.0299999999999998</v>
      </c>
      <c r="O10" s="7">
        <v>1</v>
      </c>
      <c r="P10" s="34">
        <v>18.369900000000001</v>
      </c>
      <c r="Q10" s="11">
        <v>9.4</v>
      </c>
      <c r="R10" s="32">
        <f t="shared" si="1"/>
        <v>1158.3</v>
      </c>
    </row>
    <row r="11" spans="1:21" x14ac:dyDescent="0.25">
      <c r="A11" s="7" t="s">
        <v>11</v>
      </c>
      <c r="B11" s="1">
        <v>9</v>
      </c>
      <c r="C11" s="1">
        <v>3</v>
      </c>
      <c r="D11" s="3" t="s">
        <v>7</v>
      </c>
      <c r="E11" s="1" t="s">
        <v>3</v>
      </c>
      <c r="F11" s="8" t="s">
        <v>5</v>
      </c>
      <c r="G11" s="12">
        <v>43601</v>
      </c>
      <c r="H11" s="13">
        <v>51</v>
      </c>
      <c r="I11" s="14">
        <f t="shared" si="0"/>
        <v>1234.2</v>
      </c>
      <c r="J11" s="7">
        <v>1</v>
      </c>
      <c r="K11" s="11">
        <v>24.2</v>
      </c>
      <c r="L11" s="7">
        <v>1.5</v>
      </c>
      <c r="M11" s="9">
        <v>29.3</v>
      </c>
      <c r="N11" s="10">
        <v>2.0099999999999998</v>
      </c>
      <c r="O11" s="7">
        <v>1</v>
      </c>
      <c r="P11" s="34">
        <v>18.457699999999999</v>
      </c>
      <c r="Q11" s="11">
        <v>9.6</v>
      </c>
      <c r="R11" s="32">
        <f t="shared" si="1"/>
        <v>1149.5</v>
      </c>
    </row>
    <row r="12" spans="1:21" x14ac:dyDescent="0.25">
      <c r="A12" s="7" t="s">
        <v>11</v>
      </c>
      <c r="B12" s="1">
        <v>10</v>
      </c>
      <c r="C12" s="1">
        <v>4</v>
      </c>
      <c r="D12" s="3" t="s">
        <v>7</v>
      </c>
      <c r="E12" s="1" t="s">
        <v>3</v>
      </c>
      <c r="F12" s="8" t="s">
        <v>5</v>
      </c>
      <c r="G12" s="12">
        <v>43601</v>
      </c>
      <c r="H12" s="13">
        <v>53</v>
      </c>
      <c r="I12" s="14">
        <f t="shared" si="0"/>
        <v>890.40000000000009</v>
      </c>
      <c r="J12" s="7">
        <v>1</v>
      </c>
      <c r="K12" s="11">
        <v>16.8</v>
      </c>
      <c r="L12" s="7">
        <v>1.5</v>
      </c>
      <c r="M12" s="9">
        <v>21.6</v>
      </c>
      <c r="N12" s="10">
        <v>2.12</v>
      </c>
      <c r="O12" s="7">
        <v>1</v>
      </c>
      <c r="P12" s="34">
        <v>18.1492</v>
      </c>
      <c r="Q12" s="11">
        <v>9.5</v>
      </c>
      <c r="R12" s="32">
        <f t="shared" si="1"/>
        <v>831.6</v>
      </c>
    </row>
    <row r="13" spans="1:21" x14ac:dyDescent="0.25">
      <c r="A13" s="7" t="s">
        <v>11</v>
      </c>
      <c r="B13" s="1">
        <v>11</v>
      </c>
      <c r="C13" s="1">
        <v>4</v>
      </c>
      <c r="D13" s="3" t="s">
        <v>7</v>
      </c>
      <c r="E13" s="1" t="s">
        <v>3</v>
      </c>
      <c r="F13" s="8" t="s">
        <v>5</v>
      </c>
      <c r="G13" s="12">
        <v>43601</v>
      </c>
      <c r="H13" s="13">
        <v>47</v>
      </c>
      <c r="I13" s="14">
        <f t="shared" si="0"/>
        <v>1062.2</v>
      </c>
      <c r="J13" s="7">
        <v>1</v>
      </c>
      <c r="K13" s="11">
        <v>22.6</v>
      </c>
      <c r="L13" s="7">
        <v>1.5</v>
      </c>
      <c r="M13" s="9">
        <v>22.9</v>
      </c>
      <c r="N13" s="10">
        <v>2.1</v>
      </c>
      <c r="O13" s="7">
        <v>1</v>
      </c>
      <c r="P13" s="34">
        <v>22.333100000000002</v>
      </c>
      <c r="Q13" s="11">
        <v>9.1</v>
      </c>
      <c r="R13" s="32">
        <f t="shared" si="1"/>
        <v>983.1</v>
      </c>
    </row>
    <row r="14" spans="1:21" x14ac:dyDescent="0.25">
      <c r="A14" s="7" t="s">
        <v>11</v>
      </c>
      <c r="B14" s="1">
        <v>12</v>
      </c>
      <c r="C14" s="1">
        <v>4</v>
      </c>
      <c r="D14" s="3" t="s">
        <v>7</v>
      </c>
      <c r="E14" s="1" t="s">
        <v>3</v>
      </c>
      <c r="F14" s="8" t="s">
        <v>5</v>
      </c>
      <c r="G14" s="12">
        <v>43601</v>
      </c>
      <c r="H14" s="13">
        <v>53</v>
      </c>
      <c r="I14" s="14">
        <f t="shared" si="0"/>
        <v>1187.1999999999998</v>
      </c>
      <c r="J14" s="7">
        <v>1</v>
      </c>
      <c r="K14" s="11">
        <v>22.4</v>
      </c>
      <c r="L14" s="7">
        <v>1.5</v>
      </c>
      <c r="M14" s="9">
        <v>29.5</v>
      </c>
      <c r="N14" s="10">
        <v>2.1</v>
      </c>
      <c r="O14" s="7">
        <v>1</v>
      </c>
      <c r="P14" s="34">
        <v>20.7531</v>
      </c>
      <c r="Q14" s="11">
        <v>9.4</v>
      </c>
      <c r="R14" s="32">
        <f t="shared" si="1"/>
        <v>1108.8</v>
      </c>
    </row>
    <row r="15" spans="1:21" x14ac:dyDescent="0.25">
      <c r="A15" s="7" t="s">
        <v>12</v>
      </c>
      <c r="B15" s="1">
        <v>13</v>
      </c>
      <c r="C15" s="1">
        <v>5</v>
      </c>
      <c r="D15" s="4" t="s">
        <v>8</v>
      </c>
      <c r="E15" s="1" t="s">
        <v>3</v>
      </c>
      <c r="F15" s="8" t="s">
        <v>5</v>
      </c>
      <c r="G15" s="12">
        <v>43592</v>
      </c>
      <c r="H15" s="13">
        <v>52</v>
      </c>
      <c r="I15" s="14">
        <f t="shared" si="0"/>
        <v>1456</v>
      </c>
      <c r="J15" s="7">
        <v>1</v>
      </c>
      <c r="K15" s="11">
        <v>28</v>
      </c>
      <c r="L15" s="7">
        <v>1.5</v>
      </c>
      <c r="M15" s="9">
        <v>30.1</v>
      </c>
      <c r="N15" s="10">
        <v>1.98</v>
      </c>
      <c r="O15" s="7">
        <v>1</v>
      </c>
      <c r="P15" s="34">
        <v>25.4251</v>
      </c>
      <c r="Q15" s="11">
        <v>9.1999999999999993</v>
      </c>
      <c r="R15" s="32">
        <f t="shared" si="1"/>
        <v>1358</v>
      </c>
    </row>
    <row r="16" spans="1:21" x14ac:dyDescent="0.25">
      <c r="A16" s="7" t="s">
        <v>12</v>
      </c>
      <c r="B16" s="1">
        <v>14</v>
      </c>
      <c r="C16" s="1">
        <v>5</v>
      </c>
      <c r="D16" s="4" t="s">
        <v>8</v>
      </c>
      <c r="E16" s="1" t="s">
        <v>3</v>
      </c>
      <c r="F16" s="8" t="s">
        <v>5</v>
      </c>
      <c r="G16" s="12">
        <v>43601</v>
      </c>
      <c r="H16" s="13">
        <v>59</v>
      </c>
      <c r="I16" s="14">
        <f t="shared" si="0"/>
        <v>831.9</v>
      </c>
      <c r="J16" s="7">
        <v>1</v>
      </c>
      <c r="K16" s="11">
        <v>14.1</v>
      </c>
      <c r="L16" s="7">
        <v>1.5</v>
      </c>
      <c r="M16" s="9">
        <v>17.3</v>
      </c>
      <c r="N16" s="10">
        <v>1.87</v>
      </c>
      <c r="O16" s="7">
        <v>1</v>
      </c>
      <c r="P16" s="34">
        <v>23.5306</v>
      </c>
      <c r="Q16" s="11">
        <v>8.9</v>
      </c>
      <c r="R16" s="32">
        <f t="shared" si="1"/>
        <v>782.55</v>
      </c>
    </row>
    <row r="17" spans="1:18" x14ac:dyDescent="0.25">
      <c r="A17" s="7" t="s">
        <v>12</v>
      </c>
      <c r="B17" s="1">
        <v>15</v>
      </c>
      <c r="C17" s="1">
        <v>5</v>
      </c>
      <c r="D17" s="4" t="s">
        <v>8</v>
      </c>
      <c r="E17" s="1" t="s">
        <v>3</v>
      </c>
      <c r="F17" s="8" t="s">
        <v>5</v>
      </c>
      <c r="G17" s="12">
        <v>43601</v>
      </c>
      <c r="H17" s="13">
        <v>49</v>
      </c>
      <c r="I17" s="14">
        <f t="shared" si="0"/>
        <v>1489.6</v>
      </c>
      <c r="J17" s="7">
        <v>1</v>
      </c>
      <c r="K17" s="11">
        <v>30.4</v>
      </c>
      <c r="L17" s="7">
        <v>1.5</v>
      </c>
      <c r="M17" s="9">
        <v>39.1</v>
      </c>
      <c r="N17" s="10">
        <v>1.98</v>
      </c>
      <c r="O17" s="7">
        <v>1</v>
      </c>
      <c r="P17" s="34">
        <v>31.1402</v>
      </c>
      <c r="Q17" s="11">
        <v>9.6</v>
      </c>
      <c r="R17" s="32">
        <f t="shared" si="1"/>
        <v>1383.2</v>
      </c>
    </row>
    <row r="18" spans="1:18" x14ac:dyDescent="0.25">
      <c r="A18" s="7" t="s">
        <v>12</v>
      </c>
      <c r="B18" s="1">
        <v>16</v>
      </c>
      <c r="C18" s="1">
        <v>7</v>
      </c>
      <c r="D18" s="2" t="s">
        <v>6</v>
      </c>
      <c r="E18" s="1" t="s">
        <v>3</v>
      </c>
      <c r="F18" s="8" t="s">
        <v>5</v>
      </c>
      <c r="G18" s="12">
        <v>43601</v>
      </c>
      <c r="H18" s="13">
        <v>46</v>
      </c>
      <c r="I18" s="14">
        <f t="shared" si="0"/>
        <v>2208</v>
      </c>
      <c r="J18" s="7">
        <v>1</v>
      </c>
      <c r="K18" s="11">
        <v>48</v>
      </c>
      <c r="L18" s="7">
        <v>1.5</v>
      </c>
      <c r="M18" s="9">
        <v>51.8</v>
      </c>
      <c r="N18" s="10">
        <v>2.0099999999999998</v>
      </c>
      <c r="O18" s="7">
        <v>1</v>
      </c>
      <c r="P18" s="34">
        <v>53.130800000000001</v>
      </c>
      <c r="Q18" s="11">
        <v>8.9</v>
      </c>
      <c r="R18" s="32">
        <f t="shared" si="1"/>
        <v>2040</v>
      </c>
    </row>
    <row r="19" spans="1:18" x14ac:dyDescent="0.25">
      <c r="A19" s="35" t="s">
        <v>12</v>
      </c>
      <c r="B19" s="36">
        <v>17</v>
      </c>
      <c r="C19" s="36">
        <v>7</v>
      </c>
      <c r="D19" s="36" t="s">
        <v>6</v>
      </c>
      <c r="E19" s="36" t="s">
        <v>3</v>
      </c>
      <c r="F19" s="37" t="s">
        <v>5</v>
      </c>
      <c r="G19" s="38">
        <v>43601</v>
      </c>
      <c r="H19" s="39">
        <v>50</v>
      </c>
      <c r="I19" s="40">
        <f t="shared" si="0"/>
        <v>3820.0000000000005</v>
      </c>
      <c r="J19" s="35">
        <v>1</v>
      </c>
      <c r="K19" s="41">
        <v>76.400000000000006</v>
      </c>
      <c r="L19" s="35">
        <v>1.5</v>
      </c>
      <c r="M19" s="42">
        <v>84.6</v>
      </c>
      <c r="N19" s="43">
        <v>2.0499999999999998</v>
      </c>
      <c r="O19" s="35">
        <v>1</v>
      </c>
      <c r="P19" s="36">
        <v>30.160599999999999</v>
      </c>
      <c r="Q19" s="41">
        <v>6.9</v>
      </c>
      <c r="R19" s="44">
        <f t="shared" si="1"/>
        <v>3552.6000000000004</v>
      </c>
    </row>
    <row r="20" spans="1:18" x14ac:dyDescent="0.25">
      <c r="A20" s="7" t="s">
        <v>12</v>
      </c>
      <c r="B20" s="1">
        <v>18</v>
      </c>
      <c r="C20" s="1">
        <v>7</v>
      </c>
      <c r="D20" s="2" t="s">
        <v>6</v>
      </c>
      <c r="E20" s="1" t="s">
        <v>3</v>
      </c>
      <c r="F20" s="8" t="s">
        <v>5</v>
      </c>
      <c r="G20" s="12">
        <v>43601</v>
      </c>
      <c r="H20" s="13">
        <v>43</v>
      </c>
      <c r="I20" s="14">
        <f t="shared" si="0"/>
        <v>1737.2</v>
      </c>
      <c r="J20" s="7">
        <v>1</v>
      </c>
      <c r="K20" s="11">
        <v>40.4</v>
      </c>
      <c r="L20" s="7">
        <v>1.5</v>
      </c>
      <c r="M20" s="9">
        <v>45.1</v>
      </c>
      <c r="N20" s="10">
        <v>2.02</v>
      </c>
      <c r="O20" s="7">
        <v>1</v>
      </c>
      <c r="P20" s="34">
        <v>40.808199999999999</v>
      </c>
      <c r="Q20" s="11">
        <v>9.4</v>
      </c>
      <c r="R20" s="32">
        <f t="shared" si="1"/>
        <v>1595.8</v>
      </c>
    </row>
    <row r="21" spans="1:18" x14ac:dyDescent="0.25">
      <c r="A21" s="7" t="s">
        <v>12</v>
      </c>
      <c r="B21" s="1">
        <v>19</v>
      </c>
      <c r="C21" s="1">
        <v>9</v>
      </c>
      <c r="D21" s="3" t="s">
        <v>7</v>
      </c>
      <c r="E21" s="1" t="s">
        <v>3</v>
      </c>
      <c r="F21" s="8" t="s">
        <v>5</v>
      </c>
      <c r="G21" s="12">
        <v>43601</v>
      </c>
      <c r="H21" s="13">
        <v>49</v>
      </c>
      <c r="I21" s="14">
        <f t="shared" si="0"/>
        <v>1597.4</v>
      </c>
      <c r="J21" s="7">
        <v>1</v>
      </c>
      <c r="K21" s="11">
        <v>32.6</v>
      </c>
      <c r="L21" s="7">
        <v>1.5</v>
      </c>
      <c r="M21" s="9">
        <v>36.4</v>
      </c>
      <c r="N21" s="10">
        <v>2.02</v>
      </c>
      <c r="O21" s="7">
        <v>1</v>
      </c>
      <c r="P21" s="34">
        <v>30.5868</v>
      </c>
      <c r="Q21" s="11">
        <v>9.6999999999999993</v>
      </c>
      <c r="R21" s="32">
        <f t="shared" si="1"/>
        <v>1483.3</v>
      </c>
    </row>
    <row r="22" spans="1:18" x14ac:dyDescent="0.25">
      <c r="A22" s="7" t="s">
        <v>12</v>
      </c>
      <c r="B22" s="1">
        <v>20</v>
      </c>
      <c r="C22" s="1">
        <v>9</v>
      </c>
      <c r="D22" s="3" t="s">
        <v>7</v>
      </c>
      <c r="E22" s="1" t="s">
        <v>3</v>
      </c>
      <c r="F22" s="8" t="s">
        <v>5</v>
      </c>
      <c r="G22" s="12">
        <v>43601</v>
      </c>
      <c r="H22" s="13">
        <v>43</v>
      </c>
      <c r="I22" s="14">
        <f t="shared" si="0"/>
        <v>1307.2</v>
      </c>
      <c r="J22" s="7">
        <v>1</v>
      </c>
      <c r="K22" s="11">
        <v>30.4</v>
      </c>
      <c r="L22" s="7">
        <v>1.5</v>
      </c>
      <c r="M22" s="9">
        <v>42.3</v>
      </c>
      <c r="N22" s="10">
        <v>2</v>
      </c>
      <c r="O22" s="7">
        <v>1</v>
      </c>
      <c r="P22" s="34">
        <v>51.607500000000002</v>
      </c>
      <c r="Q22" s="11">
        <v>8.1</v>
      </c>
      <c r="R22" s="32">
        <f t="shared" si="1"/>
        <v>1200.8</v>
      </c>
    </row>
    <row r="23" spans="1:18" x14ac:dyDescent="0.25">
      <c r="A23" s="7" t="s">
        <v>12</v>
      </c>
      <c r="B23" s="1">
        <v>21</v>
      </c>
      <c r="C23" s="1">
        <v>9</v>
      </c>
      <c r="D23" s="3" t="s">
        <v>7</v>
      </c>
      <c r="E23" s="1" t="s">
        <v>3</v>
      </c>
      <c r="F23" s="8" t="s">
        <v>5</v>
      </c>
      <c r="G23" s="12">
        <v>43601</v>
      </c>
      <c r="H23" s="13">
        <v>50</v>
      </c>
      <c r="I23" s="14">
        <f t="shared" si="0"/>
        <v>1830</v>
      </c>
      <c r="J23" s="7">
        <v>1</v>
      </c>
      <c r="K23" s="11">
        <v>36.6</v>
      </c>
      <c r="L23" s="7">
        <v>1.5</v>
      </c>
      <c r="M23" s="9">
        <v>39.299999999999997</v>
      </c>
      <c r="N23" s="10">
        <v>2</v>
      </c>
      <c r="O23" s="7">
        <v>1</v>
      </c>
      <c r="P23" s="34">
        <v>34.441899999999997</v>
      </c>
      <c r="Q23" s="11">
        <v>9.6</v>
      </c>
      <c r="R23" s="32">
        <f t="shared" si="1"/>
        <v>1701.9</v>
      </c>
    </row>
    <row r="24" spans="1:18" x14ac:dyDescent="0.25">
      <c r="A24" s="7" t="s">
        <v>12</v>
      </c>
      <c r="B24" s="1">
        <v>22</v>
      </c>
      <c r="C24" s="1">
        <v>10</v>
      </c>
      <c r="D24" s="2" t="s">
        <v>6</v>
      </c>
      <c r="E24" s="1" t="s">
        <v>3</v>
      </c>
      <c r="F24" s="8" t="s">
        <v>5</v>
      </c>
      <c r="G24" s="12">
        <v>43601</v>
      </c>
      <c r="H24" s="13">
        <v>66</v>
      </c>
      <c r="I24" s="14">
        <f t="shared" si="0"/>
        <v>1861.2</v>
      </c>
      <c r="J24" s="7">
        <v>1</v>
      </c>
      <c r="K24" s="11">
        <v>28.2</v>
      </c>
      <c r="L24" s="7">
        <v>3</v>
      </c>
      <c r="M24" s="9">
        <v>37.700000000000003</v>
      </c>
      <c r="N24" s="10">
        <v>1.99</v>
      </c>
      <c r="O24" s="7">
        <v>1</v>
      </c>
      <c r="P24" s="1">
        <v>52.182699999999997</v>
      </c>
      <c r="Q24" s="11">
        <v>9</v>
      </c>
      <c r="R24" s="32">
        <f t="shared" si="1"/>
        <v>1720.2</v>
      </c>
    </row>
    <row r="25" spans="1:18" x14ac:dyDescent="0.25">
      <c r="A25" s="7" t="s">
        <v>12</v>
      </c>
      <c r="B25" s="1">
        <v>23</v>
      </c>
      <c r="C25" s="1">
        <v>10</v>
      </c>
      <c r="D25" s="2" t="s">
        <v>6</v>
      </c>
      <c r="E25" s="1" t="s">
        <v>3</v>
      </c>
      <c r="F25" s="8" t="s">
        <v>5</v>
      </c>
      <c r="G25" s="12">
        <v>43601</v>
      </c>
      <c r="H25" s="13">
        <v>47</v>
      </c>
      <c r="I25" s="14">
        <f t="shared" si="0"/>
        <v>1193.8</v>
      </c>
      <c r="J25" s="7">
        <v>1</v>
      </c>
      <c r="K25" s="11">
        <v>25.4</v>
      </c>
      <c r="L25" s="7">
        <v>1.5</v>
      </c>
      <c r="M25" s="9">
        <v>30.3</v>
      </c>
      <c r="N25" s="10">
        <v>1.97</v>
      </c>
      <c r="O25" s="7">
        <v>1</v>
      </c>
      <c r="P25" s="34">
        <v>30.616</v>
      </c>
      <c r="Q25" s="11">
        <v>9.1999999999999993</v>
      </c>
      <c r="R25" s="32">
        <f t="shared" si="1"/>
        <v>1104.8999999999999</v>
      </c>
    </row>
    <row r="26" spans="1:18" x14ac:dyDescent="0.25">
      <c r="A26" s="7" t="s">
        <v>12</v>
      </c>
      <c r="B26" s="1">
        <v>24</v>
      </c>
      <c r="C26" s="1">
        <v>10</v>
      </c>
      <c r="D26" s="2" t="s">
        <v>6</v>
      </c>
      <c r="E26" s="1" t="s">
        <v>3</v>
      </c>
      <c r="F26" s="8" t="s">
        <v>5</v>
      </c>
      <c r="G26" s="12">
        <v>43601</v>
      </c>
      <c r="H26" s="13">
        <v>61</v>
      </c>
      <c r="I26" s="14">
        <f t="shared" si="0"/>
        <v>1586</v>
      </c>
      <c r="J26" s="7">
        <v>1</v>
      </c>
      <c r="K26" s="11">
        <v>26</v>
      </c>
      <c r="L26" s="7">
        <v>1.5</v>
      </c>
      <c r="M26" s="9">
        <v>28.1</v>
      </c>
      <c r="N26" s="10">
        <v>2.0099999999999998</v>
      </c>
      <c r="O26" s="7">
        <v>1</v>
      </c>
      <c r="P26" s="34">
        <v>23.371700000000001</v>
      </c>
      <c r="Q26" s="11">
        <v>9.1999999999999993</v>
      </c>
      <c r="R26" s="32">
        <f t="shared" si="1"/>
        <v>1495</v>
      </c>
    </row>
    <row r="27" spans="1:18" x14ac:dyDescent="0.25">
      <c r="A27" s="7" t="s">
        <v>13</v>
      </c>
      <c r="B27" s="1">
        <v>25</v>
      </c>
      <c r="C27" s="1">
        <v>11</v>
      </c>
      <c r="D27" s="2" t="s">
        <v>6</v>
      </c>
      <c r="E27" s="1" t="s">
        <v>3</v>
      </c>
      <c r="F27" s="8" t="s">
        <v>5</v>
      </c>
      <c r="G27" s="12">
        <v>43602</v>
      </c>
      <c r="H27" s="13">
        <v>50</v>
      </c>
      <c r="I27" s="14">
        <f t="shared" si="0"/>
        <v>1800</v>
      </c>
      <c r="J27" s="7">
        <v>1</v>
      </c>
      <c r="K27" s="11">
        <v>36</v>
      </c>
      <c r="L27" s="7">
        <v>1.5</v>
      </c>
      <c r="M27" s="9">
        <v>46.39</v>
      </c>
      <c r="N27" s="10">
        <v>1.96</v>
      </c>
      <c r="O27" s="7">
        <v>1</v>
      </c>
      <c r="P27" s="34">
        <v>41.222700000000003</v>
      </c>
      <c r="Q27" s="11">
        <v>8.4</v>
      </c>
      <c r="R27" s="32">
        <f t="shared" si="1"/>
        <v>1674</v>
      </c>
    </row>
    <row r="28" spans="1:18" x14ac:dyDescent="0.25">
      <c r="A28" s="7" t="s">
        <v>13</v>
      </c>
      <c r="B28" s="1">
        <v>26</v>
      </c>
      <c r="C28" s="1">
        <v>11</v>
      </c>
      <c r="D28" s="2" t="s">
        <v>6</v>
      </c>
      <c r="E28" s="1" t="s">
        <v>3</v>
      </c>
      <c r="F28" s="8" t="s">
        <v>5</v>
      </c>
      <c r="G28" s="12">
        <v>43602</v>
      </c>
      <c r="H28" s="13">
        <v>45</v>
      </c>
      <c r="I28" s="14">
        <f t="shared" si="0"/>
        <v>2906.9999999999995</v>
      </c>
      <c r="J28" s="7">
        <v>1</v>
      </c>
      <c r="K28" s="11">
        <v>64.599999999999994</v>
      </c>
      <c r="L28" s="7">
        <v>1.5</v>
      </c>
      <c r="M28" s="9">
        <v>67.7</v>
      </c>
      <c r="N28" s="10">
        <v>2.0699999999999998</v>
      </c>
      <c r="O28" s="7">
        <v>1</v>
      </c>
      <c r="P28" s="34">
        <v>48.704599999999999</v>
      </c>
      <c r="Q28" s="11">
        <v>8.6999999999999993</v>
      </c>
      <c r="R28" s="32">
        <f t="shared" si="1"/>
        <v>2680.8999999999996</v>
      </c>
    </row>
    <row r="29" spans="1:18" x14ac:dyDescent="0.25">
      <c r="A29" s="7" t="s">
        <v>13</v>
      </c>
      <c r="B29" s="1">
        <v>27</v>
      </c>
      <c r="C29" s="1">
        <v>11</v>
      </c>
      <c r="D29" s="2" t="s">
        <v>6</v>
      </c>
      <c r="E29" s="1" t="s">
        <v>3</v>
      </c>
      <c r="F29" s="8" t="s">
        <v>5</v>
      </c>
      <c r="G29" s="12">
        <v>43602</v>
      </c>
      <c r="H29" s="13">
        <v>45</v>
      </c>
      <c r="I29" s="14">
        <f t="shared" si="0"/>
        <v>1665</v>
      </c>
      <c r="J29" s="7">
        <v>1</v>
      </c>
      <c r="K29" s="11">
        <v>37</v>
      </c>
      <c r="L29" s="7">
        <v>1.5</v>
      </c>
      <c r="M29" s="9">
        <v>42.8</v>
      </c>
      <c r="N29" s="10">
        <v>2.09</v>
      </c>
      <c r="O29" s="7">
        <v>1</v>
      </c>
      <c r="P29" s="34">
        <v>41.151899999999998</v>
      </c>
      <c r="Q29" s="11">
        <v>9.5</v>
      </c>
      <c r="R29" s="32">
        <f t="shared" si="1"/>
        <v>1535.5</v>
      </c>
    </row>
    <row r="30" spans="1:18" x14ac:dyDescent="0.25">
      <c r="A30" s="7" t="s">
        <v>13</v>
      </c>
      <c r="B30" s="1">
        <v>28</v>
      </c>
      <c r="C30" s="1">
        <v>13</v>
      </c>
      <c r="D30" s="4" t="s">
        <v>8</v>
      </c>
      <c r="E30" s="1" t="s">
        <v>3</v>
      </c>
      <c r="F30" s="8" t="s">
        <v>5</v>
      </c>
      <c r="G30" s="12">
        <v>43602</v>
      </c>
      <c r="H30" s="13">
        <v>44</v>
      </c>
      <c r="I30" s="14">
        <f t="shared" si="0"/>
        <v>1205.5999999999999</v>
      </c>
      <c r="J30" s="7">
        <v>1</v>
      </c>
      <c r="K30" s="11">
        <v>27.4</v>
      </c>
      <c r="L30" s="7">
        <v>1.5</v>
      </c>
      <c r="M30" s="9">
        <v>35.200000000000003</v>
      </c>
      <c r="N30" s="10">
        <v>2</v>
      </c>
      <c r="O30" s="7">
        <v>1</v>
      </c>
      <c r="P30" s="34">
        <v>33.5291</v>
      </c>
      <c r="Q30" s="11">
        <v>9.6999999999999993</v>
      </c>
      <c r="R30" s="32">
        <f t="shared" si="1"/>
        <v>1109.7</v>
      </c>
    </row>
    <row r="31" spans="1:18" x14ac:dyDescent="0.25">
      <c r="A31" s="7" t="s">
        <v>13</v>
      </c>
      <c r="B31" s="1">
        <v>29</v>
      </c>
      <c r="C31" s="1">
        <v>13</v>
      </c>
      <c r="D31" s="4" t="s">
        <v>8</v>
      </c>
      <c r="E31" s="1" t="s">
        <v>3</v>
      </c>
      <c r="F31" s="8" t="s">
        <v>5</v>
      </c>
      <c r="G31" s="12">
        <v>43602</v>
      </c>
      <c r="H31" s="13">
        <v>47</v>
      </c>
      <c r="I31" s="14">
        <f t="shared" si="0"/>
        <v>1551</v>
      </c>
      <c r="J31" s="7">
        <v>1</v>
      </c>
      <c r="K31" s="11">
        <v>33</v>
      </c>
      <c r="L31" s="7">
        <v>1.5</v>
      </c>
      <c r="M31" s="9">
        <v>47.9</v>
      </c>
      <c r="N31" s="10">
        <v>2.02</v>
      </c>
      <c r="O31" s="7">
        <v>1</v>
      </c>
      <c r="P31" s="34">
        <v>35.532299999999999</v>
      </c>
      <c r="Q31" s="11">
        <v>8.4</v>
      </c>
      <c r="R31" s="32">
        <f t="shared" si="1"/>
        <v>1435.5</v>
      </c>
    </row>
    <row r="32" spans="1:18" x14ac:dyDescent="0.25">
      <c r="A32" s="7" t="s">
        <v>13</v>
      </c>
      <c r="B32" s="1">
        <v>30</v>
      </c>
      <c r="C32" s="1">
        <v>13</v>
      </c>
      <c r="D32" s="4" t="s">
        <v>8</v>
      </c>
      <c r="E32" s="1" t="s">
        <v>3</v>
      </c>
      <c r="F32" s="8" t="s">
        <v>5</v>
      </c>
      <c r="G32" s="12">
        <v>43602</v>
      </c>
      <c r="H32" s="13">
        <v>50</v>
      </c>
      <c r="I32" s="14">
        <f t="shared" si="0"/>
        <v>1490</v>
      </c>
      <c r="J32" s="7">
        <v>1</v>
      </c>
      <c r="K32" s="11">
        <v>29.8</v>
      </c>
      <c r="L32" s="7">
        <v>1.5</v>
      </c>
      <c r="M32" s="9">
        <v>32.9</v>
      </c>
      <c r="N32" s="10">
        <v>2.02</v>
      </c>
      <c r="O32" s="7">
        <v>1</v>
      </c>
      <c r="P32" s="34">
        <v>37.658900000000003</v>
      </c>
      <c r="Q32" s="11">
        <v>9.1999999999999993</v>
      </c>
      <c r="R32" s="32">
        <f t="shared" si="1"/>
        <v>1385.7</v>
      </c>
    </row>
    <row r="33" spans="1:18" x14ac:dyDescent="0.25">
      <c r="A33" s="7" t="s">
        <v>13</v>
      </c>
      <c r="B33" s="1">
        <v>31</v>
      </c>
      <c r="C33" s="1">
        <v>15</v>
      </c>
      <c r="D33" s="4" t="s">
        <v>8</v>
      </c>
      <c r="E33" s="1" t="s">
        <v>3</v>
      </c>
      <c r="F33" s="8" t="s">
        <v>5</v>
      </c>
      <c r="G33" s="12">
        <v>43602</v>
      </c>
      <c r="H33" s="13">
        <v>45</v>
      </c>
      <c r="I33" s="14">
        <f t="shared" si="0"/>
        <v>1098</v>
      </c>
      <c r="J33" s="7">
        <v>1</v>
      </c>
      <c r="K33" s="11">
        <v>24.4</v>
      </c>
      <c r="L33" s="7">
        <v>1.5</v>
      </c>
      <c r="M33" s="9">
        <v>29.1</v>
      </c>
      <c r="N33" s="10">
        <v>2.0699999999999998</v>
      </c>
      <c r="O33" s="7">
        <v>1</v>
      </c>
      <c r="P33" s="34">
        <v>29.750599999999999</v>
      </c>
      <c r="Q33" s="11">
        <v>9.1999999999999993</v>
      </c>
      <c r="R33" s="32">
        <f t="shared" si="1"/>
        <v>1012.5999999999999</v>
      </c>
    </row>
    <row r="34" spans="1:18" x14ac:dyDescent="0.25">
      <c r="A34" s="7" t="s">
        <v>13</v>
      </c>
      <c r="B34" s="1">
        <v>32</v>
      </c>
      <c r="C34" s="1">
        <v>15</v>
      </c>
      <c r="D34" s="4" t="s">
        <v>8</v>
      </c>
      <c r="E34" s="1" t="s">
        <v>3</v>
      </c>
      <c r="F34" s="8" t="s">
        <v>5</v>
      </c>
      <c r="G34" s="12">
        <v>43602</v>
      </c>
      <c r="H34" s="13">
        <v>47</v>
      </c>
      <c r="I34" s="14">
        <f t="shared" si="0"/>
        <v>1128</v>
      </c>
      <c r="J34" s="7">
        <v>1</v>
      </c>
      <c r="K34" s="11">
        <v>24</v>
      </c>
      <c r="L34" s="7">
        <v>1.5</v>
      </c>
      <c r="M34" s="9">
        <v>30.8</v>
      </c>
      <c r="N34" s="10">
        <v>2.0699999999999998</v>
      </c>
      <c r="O34" s="7">
        <v>1</v>
      </c>
      <c r="P34" s="34">
        <v>25.1235</v>
      </c>
      <c r="Q34" s="11">
        <v>9.1999999999999993</v>
      </c>
      <c r="R34" s="32">
        <f t="shared" si="1"/>
        <v>1044</v>
      </c>
    </row>
    <row r="35" spans="1:18" x14ac:dyDescent="0.25">
      <c r="A35" s="7" t="s">
        <v>13</v>
      </c>
      <c r="B35" s="1">
        <v>33</v>
      </c>
      <c r="C35" s="1">
        <v>15</v>
      </c>
      <c r="D35" s="4" t="s">
        <v>8</v>
      </c>
      <c r="E35" s="1" t="s">
        <v>3</v>
      </c>
      <c r="F35" s="8" t="s">
        <v>5</v>
      </c>
      <c r="G35" s="12">
        <v>43602</v>
      </c>
      <c r="H35" s="13">
        <v>44</v>
      </c>
      <c r="I35" s="14">
        <f t="shared" si="0"/>
        <v>1012</v>
      </c>
      <c r="J35" s="7">
        <v>1</v>
      </c>
      <c r="K35" s="11">
        <v>23</v>
      </c>
      <c r="L35" s="7">
        <v>1.5</v>
      </c>
      <c r="M35" s="9">
        <v>35.700000000000003</v>
      </c>
      <c r="N35" s="10">
        <v>1.97</v>
      </c>
      <c r="O35" s="7">
        <v>1</v>
      </c>
      <c r="P35" s="34">
        <v>17.784400000000002</v>
      </c>
      <c r="Q35" s="11">
        <v>9.3000000000000007</v>
      </c>
      <c r="R35" s="32">
        <f t="shared" si="1"/>
        <v>931.5</v>
      </c>
    </row>
    <row r="36" spans="1:18" x14ac:dyDescent="0.25">
      <c r="A36" s="7" t="s">
        <v>13</v>
      </c>
      <c r="B36" s="1">
        <v>34</v>
      </c>
      <c r="C36" s="1">
        <v>16</v>
      </c>
      <c r="D36" s="4" t="s">
        <v>8</v>
      </c>
      <c r="E36" s="1" t="s">
        <v>3</v>
      </c>
      <c r="F36" s="8" t="s">
        <v>5</v>
      </c>
      <c r="G36" s="12">
        <v>43602</v>
      </c>
      <c r="H36" s="13">
        <v>45</v>
      </c>
      <c r="I36" s="14">
        <f t="shared" si="0"/>
        <v>1800</v>
      </c>
      <c r="J36" s="7">
        <v>1</v>
      </c>
      <c r="K36" s="11">
        <v>40</v>
      </c>
      <c r="L36" s="7">
        <v>1.5</v>
      </c>
      <c r="M36" s="9">
        <v>48.7</v>
      </c>
      <c r="N36" s="10">
        <v>2.06</v>
      </c>
      <c r="O36" s="7">
        <v>1</v>
      </c>
      <c r="P36" s="34">
        <v>16.604500000000002</v>
      </c>
      <c r="Q36" s="11">
        <v>9.1</v>
      </c>
      <c r="R36" s="32">
        <f t="shared" si="1"/>
        <v>1660</v>
      </c>
    </row>
    <row r="37" spans="1:18" x14ac:dyDescent="0.25">
      <c r="A37" s="7" t="s">
        <v>13</v>
      </c>
      <c r="B37" s="1">
        <v>35</v>
      </c>
      <c r="C37" s="1">
        <v>16</v>
      </c>
      <c r="D37" s="4" t="s">
        <v>8</v>
      </c>
      <c r="E37" s="1" t="s">
        <v>3</v>
      </c>
      <c r="F37" s="8" t="s">
        <v>5</v>
      </c>
      <c r="G37" s="12">
        <v>43602</v>
      </c>
      <c r="H37" s="13">
        <v>45</v>
      </c>
      <c r="I37" s="14">
        <f t="shared" si="0"/>
        <v>1458</v>
      </c>
      <c r="J37" s="7">
        <v>1</v>
      </c>
      <c r="K37" s="11">
        <v>32.4</v>
      </c>
      <c r="L37" s="7">
        <v>1.5</v>
      </c>
      <c r="M37" s="9">
        <v>38.4</v>
      </c>
      <c r="N37" s="10">
        <v>2.0499999999999998</v>
      </c>
      <c r="O37" s="7">
        <v>1</v>
      </c>
      <c r="P37" s="34">
        <v>21.8032</v>
      </c>
      <c r="Q37" s="11">
        <v>8.8000000000000007</v>
      </c>
      <c r="R37" s="32">
        <f t="shared" si="1"/>
        <v>1344.6</v>
      </c>
    </row>
    <row r="38" spans="1:18" x14ac:dyDescent="0.25">
      <c r="A38" s="35" t="s">
        <v>13</v>
      </c>
      <c r="B38" s="36">
        <v>36</v>
      </c>
      <c r="C38" s="36">
        <v>16</v>
      </c>
      <c r="D38" s="36" t="s">
        <v>8</v>
      </c>
      <c r="E38" s="36" t="s">
        <v>3</v>
      </c>
      <c r="F38" s="37" t="s">
        <v>5</v>
      </c>
      <c r="G38" s="38">
        <v>43602</v>
      </c>
      <c r="H38" s="39">
        <v>45</v>
      </c>
      <c r="I38" s="40">
        <f t="shared" si="0"/>
        <v>3420</v>
      </c>
      <c r="J38" s="35">
        <v>1</v>
      </c>
      <c r="K38" s="41">
        <v>76</v>
      </c>
      <c r="L38" s="35">
        <v>1.5</v>
      </c>
      <c r="M38" s="42">
        <v>88.9</v>
      </c>
      <c r="N38" s="43">
        <v>2.09</v>
      </c>
      <c r="O38" s="35">
        <v>1</v>
      </c>
      <c r="P38" s="36">
        <v>26.372399999999999</v>
      </c>
      <c r="Q38" s="41">
        <v>7.3</v>
      </c>
      <c r="R38" s="44">
        <f t="shared" si="1"/>
        <v>3154</v>
      </c>
    </row>
    <row r="39" spans="1:18" x14ac:dyDescent="0.25">
      <c r="A39" s="7" t="s">
        <v>14</v>
      </c>
      <c r="B39" s="1">
        <v>37</v>
      </c>
      <c r="C39" s="1">
        <v>18</v>
      </c>
      <c r="D39" s="4" t="s">
        <v>8</v>
      </c>
      <c r="E39" s="1" t="s">
        <v>3</v>
      </c>
      <c r="F39" s="8" t="s">
        <v>5</v>
      </c>
      <c r="G39" s="12">
        <v>43602</v>
      </c>
      <c r="H39" s="13">
        <v>52</v>
      </c>
      <c r="I39" s="14">
        <f t="shared" si="0"/>
        <v>1528.8</v>
      </c>
      <c r="J39" s="7">
        <v>1</v>
      </c>
      <c r="K39" s="11">
        <v>29.4</v>
      </c>
      <c r="L39" s="7">
        <v>1.5</v>
      </c>
      <c r="M39" s="9">
        <v>33.9</v>
      </c>
      <c r="N39" s="10">
        <v>2.0499999999999998</v>
      </c>
      <c r="O39" s="7">
        <v>1</v>
      </c>
      <c r="P39" s="34">
        <v>19.0853</v>
      </c>
      <c r="Q39" s="11">
        <v>10</v>
      </c>
      <c r="R39" s="32">
        <f t="shared" si="1"/>
        <v>1425.8999999999999</v>
      </c>
    </row>
    <row r="40" spans="1:18" x14ac:dyDescent="0.25">
      <c r="A40" s="7" t="s">
        <v>14</v>
      </c>
      <c r="B40" s="1">
        <v>38</v>
      </c>
      <c r="C40" s="1">
        <v>18</v>
      </c>
      <c r="D40" s="4" t="s">
        <v>8</v>
      </c>
      <c r="E40" s="1" t="s">
        <v>3</v>
      </c>
      <c r="F40" s="8" t="s">
        <v>5</v>
      </c>
      <c r="G40" s="12">
        <v>43602</v>
      </c>
      <c r="H40" s="13">
        <v>53</v>
      </c>
      <c r="I40" s="14">
        <f t="shared" si="0"/>
        <v>2077.6000000000004</v>
      </c>
      <c r="J40" s="7">
        <v>1</v>
      </c>
      <c r="K40" s="11">
        <v>39.200000000000003</v>
      </c>
      <c r="L40" s="7">
        <v>1.5</v>
      </c>
      <c r="M40" s="9">
        <v>48.3</v>
      </c>
      <c r="N40" s="10">
        <v>2.0499999999999998</v>
      </c>
      <c r="O40" s="7">
        <v>1</v>
      </c>
      <c r="P40" s="34">
        <v>22.744199999999999</v>
      </c>
      <c r="Q40" s="11">
        <v>9.4</v>
      </c>
      <c r="R40" s="32">
        <f t="shared" si="1"/>
        <v>1940.4</v>
      </c>
    </row>
    <row r="41" spans="1:18" x14ac:dyDescent="0.25">
      <c r="A41" s="7" t="s">
        <v>14</v>
      </c>
      <c r="B41" s="1">
        <v>39</v>
      </c>
      <c r="C41" s="1">
        <v>18</v>
      </c>
      <c r="D41" s="4" t="s">
        <v>8</v>
      </c>
      <c r="E41" s="1" t="s">
        <v>3</v>
      </c>
      <c r="F41" s="8" t="s">
        <v>5</v>
      </c>
      <c r="G41" s="12">
        <v>43602</v>
      </c>
      <c r="H41" s="13">
        <v>45</v>
      </c>
      <c r="I41" s="14">
        <f t="shared" si="0"/>
        <v>1368</v>
      </c>
      <c r="J41" s="7">
        <v>1</v>
      </c>
      <c r="K41" s="11">
        <v>30.4</v>
      </c>
      <c r="L41" s="7">
        <v>1.5</v>
      </c>
      <c r="M41" s="9">
        <v>37.9</v>
      </c>
      <c r="N41" s="10">
        <v>2.09</v>
      </c>
      <c r="O41" s="7">
        <v>1</v>
      </c>
      <c r="P41" s="34">
        <v>22.879300000000001</v>
      </c>
      <c r="Q41" s="11">
        <v>9.5</v>
      </c>
      <c r="R41" s="32">
        <f t="shared" si="1"/>
        <v>1261.5999999999999</v>
      </c>
    </row>
    <row r="42" spans="1:18" x14ac:dyDescent="0.25">
      <c r="A42" s="7" t="s">
        <v>14</v>
      </c>
      <c r="B42" s="1">
        <v>40</v>
      </c>
      <c r="C42" s="1">
        <v>20</v>
      </c>
      <c r="D42" s="3" t="s">
        <v>7</v>
      </c>
      <c r="E42" s="1" t="s">
        <v>3</v>
      </c>
      <c r="F42" s="8" t="s">
        <v>5</v>
      </c>
      <c r="G42" s="12">
        <v>43602</v>
      </c>
      <c r="H42" s="13">
        <v>46</v>
      </c>
      <c r="I42" s="14">
        <f t="shared" si="0"/>
        <v>1122.3999999999999</v>
      </c>
      <c r="J42" s="7">
        <v>1</v>
      </c>
      <c r="K42" s="11">
        <v>24.4</v>
      </c>
      <c r="L42" s="7">
        <v>1.5</v>
      </c>
      <c r="M42" s="9">
        <v>34.4</v>
      </c>
      <c r="N42" s="10">
        <v>2.04</v>
      </c>
      <c r="O42" s="7">
        <v>1</v>
      </c>
      <c r="P42" s="34">
        <v>17.684200000000001</v>
      </c>
      <c r="Q42" s="11">
        <v>9.5</v>
      </c>
      <c r="R42" s="32">
        <f t="shared" si="1"/>
        <v>1037</v>
      </c>
    </row>
    <row r="43" spans="1:18" x14ac:dyDescent="0.25">
      <c r="A43" s="7" t="s">
        <v>14</v>
      </c>
      <c r="B43" s="1">
        <v>41</v>
      </c>
      <c r="C43" s="1">
        <v>20</v>
      </c>
      <c r="D43" s="3" t="s">
        <v>7</v>
      </c>
      <c r="E43" s="1" t="s">
        <v>3</v>
      </c>
      <c r="F43" s="8" t="s">
        <v>5</v>
      </c>
      <c r="G43" s="12">
        <v>43602</v>
      </c>
      <c r="H43" s="13">
        <v>44</v>
      </c>
      <c r="I43" s="14">
        <f t="shared" si="0"/>
        <v>1460.8000000000002</v>
      </c>
      <c r="J43" s="7">
        <v>1</v>
      </c>
      <c r="K43" s="11">
        <v>33.200000000000003</v>
      </c>
      <c r="L43" s="7">
        <v>1.5</v>
      </c>
      <c r="M43" s="9">
        <v>37.9</v>
      </c>
      <c r="N43" s="10">
        <v>2.0699999999999998</v>
      </c>
      <c r="O43" s="7">
        <v>1</v>
      </c>
      <c r="P43" s="34">
        <v>42.705399999999997</v>
      </c>
      <c r="Q43" s="11">
        <v>9.3000000000000007</v>
      </c>
      <c r="R43" s="32">
        <f t="shared" si="1"/>
        <v>1344.6000000000001</v>
      </c>
    </row>
    <row r="44" spans="1:18" x14ac:dyDescent="0.25">
      <c r="A44" s="7" t="s">
        <v>14</v>
      </c>
      <c r="B44" s="1">
        <v>42</v>
      </c>
      <c r="C44" s="1">
        <v>20</v>
      </c>
      <c r="D44" s="3" t="s">
        <v>7</v>
      </c>
      <c r="E44" s="1" t="s">
        <v>3</v>
      </c>
      <c r="F44" s="8" t="s">
        <v>5</v>
      </c>
      <c r="G44" s="12">
        <v>43602</v>
      </c>
      <c r="H44" s="13">
        <v>49</v>
      </c>
      <c r="I44" s="14">
        <f t="shared" si="0"/>
        <v>1029</v>
      </c>
      <c r="J44" s="7">
        <v>1</v>
      </c>
      <c r="K44" s="11">
        <v>21</v>
      </c>
      <c r="L44" s="7">
        <v>1.5</v>
      </c>
      <c r="M44" s="9">
        <v>24.4</v>
      </c>
      <c r="N44" s="10">
        <v>2.0699999999999998</v>
      </c>
      <c r="O44" s="7">
        <v>1</v>
      </c>
      <c r="P44" s="34">
        <v>23.8217</v>
      </c>
      <c r="Q44" s="11">
        <v>9.1</v>
      </c>
      <c r="R44" s="32">
        <f t="shared" si="1"/>
        <v>955.5</v>
      </c>
    </row>
    <row r="45" spans="1:18" x14ac:dyDescent="0.25">
      <c r="A45" s="7" t="s">
        <v>14</v>
      </c>
      <c r="B45" s="1">
        <v>43</v>
      </c>
      <c r="C45" s="1">
        <v>7</v>
      </c>
      <c r="D45" s="2" t="s">
        <v>6</v>
      </c>
      <c r="E45" s="1" t="s">
        <v>3</v>
      </c>
      <c r="F45" s="8" t="s">
        <v>5</v>
      </c>
      <c r="G45" s="12">
        <v>43607</v>
      </c>
      <c r="H45" s="13">
        <v>49</v>
      </c>
      <c r="I45" s="14">
        <f t="shared" si="0"/>
        <v>2018.8000000000002</v>
      </c>
      <c r="J45" s="7">
        <v>1</v>
      </c>
      <c r="K45" s="11">
        <v>41.2</v>
      </c>
      <c r="L45" s="7">
        <v>1.5</v>
      </c>
      <c r="M45" s="9">
        <v>57.5</v>
      </c>
      <c r="N45" s="10">
        <v>2.08</v>
      </c>
      <c r="O45" s="7">
        <v>1</v>
      </c>
      <c r="P45" s="34">
        <v>45.874200000000002</v>
      </c>
      <c r="Q45" s="11">
        <v>7.5</v>
      </c>
      <c r="R45" s="32">
        <f t="shared" si="1"/>
        <v>1874.6000000000001</v>
      </c>
    </row>
    <row r="46" spans="1:18" x14ac:dyDescent="0.25">
      <c r="A46" s="7" t="s">
        <v>14</v>
      </c>
      <c r="B46" s="1">
        <v>44</v>
      </c>
      <c r="C46" s="1">
        <v>16</v>
      </c>
      <c r="D46" s="4" t="s">
        <v>8</v>
      </c>
      <c r="E46" s="1" t="s">
        <v>3</v>
      </c>
      <c r="F46" s="8" t="s">
        <v>5</v>
      </c>
      <c r="G46" s="12">
        <v>43607</v>
      </c>
      <c r="H46" s="13">
        <v>45</v>
      </c>
      <c r="I46" s="14">
        <f t="shared" si="0"/>
        <v>643.5</v>
      </c>
      <c r="J46" s="7">
        <v>1</v>
      </c>
      <c r="K46" s="11">
        <v>14.3</v>
      </c>
      <c r="L46" s="7">
        <v>1.5</v>
      </c>
      <c r="M46" s="9">
        <v>23.5</v>
      </c>
      <c r="N46" s="10">
        <v>2.06</v>
      </c>
      <c r="O46" s="7">
        <v>1</v>
      </c>
      <c r="P46" s="34">
        <v>13.241099999999999</v>
      </c>
      <c r="Q46" s="11">
        <v>8.6999999999999993</v>
      </c>
      <c r="R46" s="32">
        <f t="shared" si="1"/>
        <v>593.45000000000005</v>
      </c>
    </row>
    <row r="47" spans="1:18" ht="16.5" thickBot="1" x14ac:dyDescent="0.3">
      <c r="A47" s="27" t="s">
        <v>14</v>
      </c>
      <c r="B47" s="5">
        <v>45</v>
      </c>
      <c r="C47" s="5">
        <v>9</v>
      </c>
      <c r="D47" s="6" t="s">
        <v>7</v>
      </c>
      <c r="E47" s="5" t="s">
        <v>3</v>
      </c>
      <c r="F47" s="31" t="s">
        <v>5</v>
      </c>
      <c r="G47" s="24">
        <v>43607</v>
      </c>
      <c r="H47" s="25">
        <v>50</v>
      </c>
      <c r="I47" s="26">
        <f t="shared" ref="I47" si="2">H47*K47</f>
        <v>1200</v>
      </c>
      <c r="J47" s="27">
        <v>1</v>
      </c>
      <c r="K47" s="28">
        <v>24</v>
      </c>
      <c r="L47" s="27">
        <v>1.5</v>
      </c>
      <c r="M47" s="29">
        <v>30.5</v>
      </c>
      <c r="N47" s="30">
        <v>2.08</v>
      </c>
      <c r="O47" s="27">
        <v>1</v>
      </c>
      <c r="P47" s="5">
        <v>34.442</v>
      </c>
      <c r="Q47" s="28">
        <v>9.1999999999999993</v>
      </c>
      <c r="R47" s="33">
        <f t="shared" si="1"/>
        <v>1116</v>
      </c>
    </row>
  </sheetData>
  <mergeCells count="4">
    <mergeCell ref="J1:K1"/>
    <mergeCell ref="L1:N1"/>
    <mergeCell ref="O1:Q1"/>
    <mergeCell ref="R1:R2"/>
  </mergeCells>
  <conditionalFormatting sqref="Q3:Q47">
    <cfRule type="cellIs" dxfId="4" priority="5" operator="lessThan">
      <formula>8</formula>
    </cfRule>
  </conditionalFormatting>
  <pageMargins left="0.75" right="0.75" top="1" bottom="1" header="0.5" footer="0.5"/>
  <pageSetup scale="48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workbookViewId="0">
      <selection activeCell="H40" sqref="H40"/>
    </sheetView>
  </sheetViews>
  <sheetFormatPr defaultColWidth="11" defaultRowHeight="15.75" x14ac:dyDescent="0.25"/>
  <cols>
    <col min="1" max="1" width="22" style="65" customWidth="1"/>
    <col min="2" max="2" width="11" style="76" customWidth="1"/>
    <col min="3" max="3" width="11" style="62" customWidth="1"/>
    <col min="4" max="5" width="11" style="60" customWidth="1"/>
    <col min="6" max="6" width="11" style="65" customWidth="1"/>
    <col min="7" max="7" width="11" style="65"/>
    <col min="8" max="8" width="13.25" style="65" customWidth="1"/>
    <col min="9" max="16384" width="11" style="65"/>
  </cols>
  <sheetData>
    <row r="1" spans="1:13" s="45" customFormat="1" x14ac:dyDescent="0.25">
      <c r="B1" s="46"/>
      <c r="C1" s="47"/>
      <c r="D1" s="48"/>
      <c r="E1" s="48"/>
      <c r="F1" s="96"/>
      <c r="G1" s="199" t="s">
        <v>26</v>
      </c>
      <c r="H1" s="200"/>
      <c r="I1" s="200"/>
      <c r="J1" s="200"/>
      <c r="K1" s="200"/>
      <c r="L1" s="200"/>
      <c r="M1" s="201"/>
    </row>
    <row r="2" spans="1:13" s="45" customFormat="1" ht="16.5" thickBot="1" x14ac:dyDescent="0.3">
      <c r="A2" s="49"/>
      <c r="B2" s="50"/>
      <c r="C2" s="51"/>
      <c r="D2" s="52"/>
      <c r="E2" s="52"/>
      <c r="F2" s="52"/>
      <c r="G2" s="202">
        <v>43706</v>
      </c>
      <c r="H2" s="203"/>
      <c r="I2" s="203"/>
      <c r="J2" s="203"/>
      <c r="K2" s="203"/>
      <c r="L2" s="203"/>
      <c r="M2" s="204"/>
    </row>
    <row r="3" spans="1:13" s="58" customFormat="1" ht="70.5" customHeight="1" thickBot="1" x14ac:dyDescent="0.3">
      <c r="A3" s="53" t="s">
        <v>9</v>
      </c>
      <c r="B3" s="54" t="s">
        <v>147</v>
      </c>
      <c r="C3" s="55" t="s">
        <v>27</v>
      </c>
      <c r="D3" s="56" t="s">
        <v>28</v>
      </c>
      <c r="E3" s="57" t="s">
        <v>29</v>
      </c>
      <c r="F3" s="57" t="s">
        <v>40</v>
      </c>
      <c r="G3" s="55" t="s">
        <v>30</v>
      </c>
      <c r="H3" s="57" t="s">
        <v>31</v>
      </c>
      <c r="I3" s="57" t="s">
        <v>148</v>
      </c>
      <c r="J3" s="57" t="s">
        <v>32</v>
      </c>
      <c r="K3" s="54" t="s">
        <v>33</v>
      </c>
      <c r="L3" s="57" t="s">
        <v>34</v>
      </c>
      <c r="M3" s="54" t="s">
        <v>149</v>
      </c>
    </row>
    <row r="4" spans="1:13" x14ac:dyDescent="0.25">
      <c r="A4" s="59" t="s">
        <v>142</v>
      </c>
      <c r="B4" s="61">
        <v>43592</v>
      </c>
      <c r="C4" s="62">
        <v>60</v>
      </c>
      <c r="D4" s="63">
        <v>4</v>
      </c>
      <c r="E4" s="60">
        <v>22.6</v>
      </c>
      <c r="F4" s="64">
        <f>(C4-D4)*E4</f>
        <v>1265.6000000000001</v>
      </c>
      <c r="G4" s="62">
        <v>20</v>
      </c>
      <c r="H4" s="65">
        <f>E4</f>
        <v>22.6</v>
      </c>
      <c r="I4" s="65">
        <f>50-G4</f>
        <v>30</v>
      </c>
      <c r="J4" s="65">
        <f t="shared" ref="J4" si="0">(G4*H4)/50</f>
        <v>9.0399999999999991</v>
      </c>
      <c r="K4" s="66">
        <f t="shared" ref="K4" si="1">J4*50</f>
        <v>451.99999999999994</v>
      </c>
      <c r="L4" s="65">
        <v>12</v>
      </c>
      <c r="M4" s="97" t="s">
        <v>142</v>
      </c>
    </row>
    <row r="5" spans="1:13" x14ac:dyDescent="0.25">
      <c r="A5" s="59" t="s">
        <v>143</v>
      </c>
      <c r="B5" s="61">
        <v>43601</v>
      </c>
      <c r="C5" s="62">
        <v>55</v>
      </c>
      <c r="D5" s="63">
        <v>4</v>
      </c>
      <c r="E5" s="60">
        <v>36.799999999999997</v>
      </c>
      <c r="F5" s="64">
        <f t="shared" ref="F5:F46" si="2">(C5-D5)*E5</f>
        <v>1876.8</v>
      </c>
      <c r="G5" s="62">
        <v>20</v>
      </c>
      <c r="H5" s="65">
        <f t="shared" ref="H5:H46" si="3">E5</f>
        <v>36.799999999999997</v>
      </c>
      <c r="I5" s="65">
        <f t="shared" ref="I5:I46" si="4">50-G5</f>
        <v>30</v>
      </c>
      <c r="J5" s="65">
        <f t="shared" ref="J5:J46" si="5">(G5*H5)/50</f>
        <v>14.72</v>
      </c>
      <c r="K5" s="66">
        <f t="shared" ref="K5:K46" si="6">J5*50</f>
        <v>736</v>
      </c>
      <c r="L5" s="65">
        <v>12</v>
      </c>
      <c r="M5" s="97" t="s">
        <v>150</v>
      </c>
    </row>
    <row r="6" spans="1:13" x14ac:dyDescent="0.25">
      <c r="A6" s="59" t="s">
        <v>144</v>
      </c>
      <c r="B6" s="61">
        <v>43601</v>
      </c>
      <c r="C6" s="62">
        <v>48</v>
      </c>
      <c r="D6" s="63">
        <v>4</v>
      </c>
      <c r="E6" s="60">
        <v>47.2</v>
      </c>
      <c r="F6" s="64">
        <f t="shared" si="2"/>
        <v>2076.8000000000002</v>
      </c>
      <c r="G6" s="62">
        <v>20</v>
      </c>
      <c r="H6" s="65">
        <f t="shared" si="3"/>
        <v>47.2</v>
      </c>
      <c r="I6" s="65">
        <f t="shared" si="4"/>
        <v>30</v>
      </c>
      <c r="J6" s="65">
        <f t="shared" si="5"/>
        <v>18.88</v>
      </c>
      <c r="K6" s="66">
        <f t="shared" si="6"/>
        <v>944</v>
      </c>
      <c r="L6" s="65">
        <v>12</v>
      </c>
      <c r="M6" s="97" t="s">
        <v>5</v>
      </c>
    </row>
    <row r="7" spans="1:13" x14ac:dyDescent="0.25">
      <c r="A7" s="59" t="s">
        <v>145</v>
      </c>
      <c r="B7" s="61">
        <v>43601</v>
      </c>
      <c r="C7" s="62">
        <v>55</v>
      </c>
      <c r="D7" s="63">
        <v>4</v>
      </c>
      <c r="E7" s="60">
        <v>32.4</v>
      </c>
      <c r="F7" s="64">
        <f t="shared" si="2"/>
        <v>1652.3999999999999</v>
      </c>
      <c r="G7" s="62">
        <v>20</v>
      </c>
      <c r="H7" s="65">
        <f t="shared" si="3"/>
        <v>32.4</v>
      </c>
      <c r="I7" s="65">
        <f t="shared" si="4"/>
        <v>30</v>
      </c>
      <c r="J7" s="65">
        <f t="shared" si="5"/>
        <v>12.96</v>
      </c>
      <c r="K7" s="66">
        <f t="shared" si="6"/>
        <v>648</v>
      </c>
      <c r="L7" s="65">
        <v>12</v>
      </c>
      <c r="M7" s="97" t="s">
        <v>151</v>
      </c>
    </row>
    <row r="8" spans="1:13" x14ac:dyDescent="0.25">
      <c r="A8" s="59" t="s">
        <v>146</v>
      </c>
      <c r="B8" s="61">
        <v>43601</v>
      </c>
      <c r="C8" s="62">
        <v>44</v>
      </c>
      <c r="D8" s="63">
        <v>4</v>
      </c>
      <c r="E8" s="60">
        <v>28.8</v>
      </c>
      <c r="F8" s="64">
        <f t="shared" si="2"/>
        <v>1152</v>
      </c>
      <c r="G8" s="62">
        <v>20</v>
      </c>
      <c r="H8" s="65">
        <f t="shared" si="3"/>
        <v>28.8</v>
      </c>
      <c r="I8" s="65">
        <f t="shared" si="4"/>
        <v>30</v>
      </c>
      <c r="J8" s="65">
        <f t="shared" si="5"/>
        <v>11.52</v>
      </c>
      <c r="K8" s="66">
        <f t="shared" si="6"/>
        <v>576</v>
      </c>
      <c r="L8" s="65">
        <v>12</v>
      </c>
      <c r="M8" s="97" t="s">
        <v>152</v>
      </c>
    </row>
    <row r="9" spans="1:13" x14ac:dyDescent="0.25">
      <c r="A9" s="59" t="s">
        <v>105</v>
      </c>
      <c r="B9" s="61">
        <v>43601</v>
      </c>
      <c r="C9" s="62">
        <v>50</v>
      </c>
      <c r="D9" s="63">
        <v>4</v>
      </c>
      <c r="E9" s="60">
        <v>23.2</v>
      </c>
      <c r="F9" s="64">
        <f t="shared" si="2"/>
        <v>1067.2</v>
      </c>
      <c r="G9" s="62">
        <v>20</v>
      </c>
      <c r="H9" s="65">
        <f t="shared" si="3"/>
        <v>23.2</v>
      </c>
      <c r="I9" s="65">
        <f t="shared" si="4"/>
        <v>30</v>
      </c>
      <c r="J9" s="65">
        <f t="shared" si="5"/>
        <v>9.2799999999999994</v>
      </c>
      <c r="K9" s="66">
        <f t="shared" si="6"/>
        <v>463.99999999999994</v>
      </c>
      <c r="L9" s="65">
        <v>12</v>
      </c>
      <c r="M9" s="97" t="s">
        <v>153</v>
      </c>
    </row>
    <row r="10" spans="1:13" x14ac:dyDescent="0.25">
      <c r="A10" s="59" t="s">
        <v>106</v>
      </c>
      <c r="B10" s="61">
        <v>43592</v>
      </c>
      <c r="C10" s="62">
        <v>52</v>
      </c>
      <c r="D10" s="63">
        <v>4</v>
      </c>
      <c r="E10" s="60">
        <v>37.799999999999997</v>
      </c>
      <c r="F10" s="64">
        <f t="shared" si="2"/>
        <v>1814.3999999999999</v>
      </c>
      <c r="G10" s="62">
        <v>20</v>
      </c>
      <c r="H10" s="65">
        <f t="shared" si="3"/>
        <v>37.799999999999997</v>
      </c>
      <c r="I10" s="65">
        <f t="shared" si="4"/>
        <v>30</v>
      </c>
      <c r="J10" s="65">
        <f t="shared" si="5"/>
        <v>15.12</v>
      </c>
      <c r="K10" s="66">
        <f t="shared" si="6"/>
        <v>756</v>
      </c>
      <c r="L10" s="65">
        <v>12</v>
      </c>
      <c r="M10" s="97" t="s">
        <v>154</v>
      </c>
    </row>
    <row r="11" spans="1:13" x14ac:dyDescent="0.25">
      <c r="A11" s="59" t="s">
        <v>36</v>
      </c>
      <c r="B11" s="61">
        <v>43601</v>
      </c>
      <c r="C11" s="62">
        <v>62</v>
      </c>
      <c r="D11" s="63">
        <v>4</v>
      </c>
      <c r="E11" s="60">
        <v>19.8</v>
      </c>
      <c r="F11" s="64">
        <f t="shared" si="2"/>
        <v>1148.4000000000001</v>
      </c>
      <c r="G11" s="62">
        <v>20</v>
      </c>
      <c r="H11" s="65">
        <f t="shared" si="3"/>
        <v>19.8</v>
      </c>
      <c r="I11" s="65">
        <f t="shared" si="4"/>
        <v>30</v>
      </c>
      <c r="J11" s="65">
        <f t="shared" si="5"/>
        <v>7.92</v>
      </c>
      <c r="K11" s="66">
        <f t="shared" si="6"/>
        <v>396</v>
      </c>
      <c r="L11" s="65">
        <v>12</v>
      </c>
      <c r="M11" s="97" t="s">
        <v>155</v>
      </c>
    </row>
    <row r="12" spans="1:13" x14ac:dyDescent="0.25">
      <c r="A12" s="59" t="s">
        <v>107</v>
      </c>
      <c r="B12" s="61">
        <v>43601</v>
      </c>
      <c r="C12" s="62">
        <v>51</v>
      </c>
      <c r="D12" s="63">
        <v>4</v>
      </c>
      <c r="E12" s="60">
        <v>24.2</v>
      </c>
      <c r="F12" s="64">
        <f t="shared" si="2"/>
        <v>1137.3999999999999</v>
      </c>
      <c r="G12" s="62">
        <v>20</v>
      </c>
      <c r="H12" s="65">
        <f t="shared" si="3"/>
        <v>24.2</v>
      </c>
      <c r="I12" s="65">
        <f t="shared" si="4"/>
        <v>30</v>
      </c>
      <c r="J12" s="65">
        <f t="shared" si="5"/>
        <v>9.68</v>
      </c>
      <c r="K12" s="66">
        <f t="shared" si="6"/>
        <v>484</v>
      </c>
      <c r="L12" s="65">
        <v>12</v>
      </c>
      <c r="M12" s="67" t="s">
        <v>143</v>
      </c>
    </row>
    <row r="13" spans="1:13" x14ac:dyDescent="0.25">
      <c r="A13" s="59" t="s">
        <v>108</v>
      </c>
      <c r="B13" s="61">
        <v>43601</v>
      </c>
      <c r="C13" s="62">
        <v>53</v>
      </c>
      <c r="D13" s="63">
        <v>4</v>
      </c>
      <c r="E13" s="60">
        <v>16.8</v>
      </c>
      <c r="F13" s="64">
        <f t="shared" si="2"/>
        <v>823.2</v>
      </c>
      <c r="G13" s="62">
        <v>20</v>
      </c>
      <c r="H13" s="65">
        <f t="shared" si="3"/>
        <v>16.8</v>
      </c>
      <c r="I13" s="65">
        <f t="shared" si="4"/>
        <v>30</v>
      </c>
      <c r="J13" s="65">
        <f t="shared" si="5"/>
        <v>6.72</v>
      </c>
      <c r="K13" s="66">
        <f t="shared" si="6"/>
        <v>336</v>
      </c>
      <c r="L13" s="65">
        <v>12</v>
      </c>
      <c r="M13" s="67" t="s">
        <v>156</v>
      </c>
    </row>
    <row r="14" spans="1:13" x14ac:dyDescent="0.25">
      <c r="A14" s="59" t="s">
        <v>109</v>
      </c>
      <c r="B14" s="61">
        <v>43601</v>
      </c>
      <c r="C14" s="62">
        <v>47</v>
      </c>
      <c r="D14" s="63">
        <v>4</v>
      </c>
      <c r="E14" s="60">
        <v>22.6</v>
      </c>
      <c r="F14" s="64">
        <f t="shared" si="2"/>
        <v>971.80000000000007</v>
      </c>
      <c r="G14" s="62">
        <v>20</v>
      </c>
      <c r="H14" s="65">
        <f t="shared" si="3"/>
        <v>22.6</v>
      </c>
      <c r="I14" s="65">
        <f t="shared" si="4"/>
        <v>30</v>
      </c>
      <c r="J14" s="65">
        <f t="shared" si="5"/>
        <v>9.0399999999999991</v>
      </c>
      <c r="K14" s="66">
        <f t="shared" si="6"/>
        <v>451.99999999999994</v>
      </c>
      <c r="L14" s="65">
        <v>12</v>
      </c>
      <c r="M14" s="67" t="s">
        <v>157</v>
      </c>
    </row>
    <row r="15" spans="1:13" x14ac:dyDescent="0.25">
      <c r="A15" s="59" t="s">
        <v>110</v>
      </c>
      <c r="B15" s="61">
        <v>43601</v>
      </c>
      <c r="C15" s="62">
        <v>53</v>
      </c>
      <c r="D15" s="63">
        <v>4</v>
      </c>
      <c r="E15" s="60">
        <v>22.4</v>
      </c>
      <c r="F15" s="64">
        <f t="shared" si="2"/>
        <v>1097.5999999999999</v>
      </c>
      <c r="G15" s="62">
        <v>20</v>
      </c>
      <c r="H15" s="65">
        <f t="shared" si="3"/>
        <v>22.4</v>
      </c>
      <c r="I15" s="65">
        <f t="shared" si="4"/>
        <v>30</v>
      </c>
      <c r="J15" s="65">
        <f t="shared" si="5"/>
        <v>8.9600000000000009</v>
      </c>
      <c r="K15" s="66">
        <f t="shared" si="6"/>
        <v>448.00000000000006</v>
      </c>
      <c r="L15" s="65">
        <v>12</v>
      </c>
      <c r="M15" s="67" t="s">
        <v>158</v>
      </c>
    </row>
    <row r="16" spans="1:13" x14ac:dyDescent="0.25">
      <c r="A16" s="59" t="s">
        <v>111</v>
      </c>
      <c r="B16" s="61">
        <v>43592</v>
      </c>
      <c r="C16" s="62">
        <v>52</v>
      </c>
      <c r="D16" s="63">
        <v>4</v>
      </c>
      <c r="E16" s="60">
        <v>28</v>
      </c>
      <c r="F16" s="64">
        <f t="shared" si="2"/>
        <v>1344</v>
      </c>
      <c r="G16" s="62">
        <v>20</v>
      </c>
      <c r="H16" s="65">
        <f t="shared" si="3"/>
        <v>28</v>
      </c>
      <c r="I16" s="65">
        <f t="shared" si="4"/>
        <v>30</v>
      </c>
      <c r="J16" s="65">
        <f t="shared" si="5"/>
        <v>11.2</v>
      </c>
      <c r="K16" s="66">
        <f t="shared" si="6"/>
        <v>560</v>
      </c>
      <c r="L16" s="65">
        <v>12</v>
      </c>
      <c r="M16" s="67" t="s">
        <v>159</v>
      </c>
    </row>
    <row r="17" spans="1:13" x14ac:dyDescent="0.25">
      <c r="A17" s="59" t="s">
        <v>112</v>
      </c>
      <c r="B17" s="61">
        <v>43601</v>
      </c>
      <c r="C17" s="62">
        <v>59</v>
      </c>
      <c r="D17" s="63">
        <v>4</v>
      </c>
      <c r="E17" s="60">
        <v>14.1</v>
      </c>
      <c r="F17" s="64">
        <f t="shared" si="2"/>
        <v>775.5</v>
      </c>
      <c r="G17" s="62">
        <v>20</v>
      </c>
      <c r="H17" s="65">
        <f t="shared" si="3"/>
        <v>14.1</v>
      </c>
      <c r="I17" s="65">
        <f t="shared" si="4"/>
        <v>30</v>
      </c>
      <c r="J17" s="65">
        <f t="shared" si="5"/>
        <v>5.64</v>
      </c>
      <c r="K17" s="66">
        <f t="shared" si="6"/>
        <v>282</v>
      </c>
      <c r="L17" s="65">
        <v>12</v>
      </c>
      <c r="M17" s="67" t="s">
        <v>160</v>
      </c>
    </row>
    <row r="18" spans="1:13" x14ac:dyDescent="0.25">
      <c r="A18" s="59" t="s">
        <v>113</v>
      </c>
      <c r="B18" s="61">
        <v>43601</v>
      </c>
      <c r="C18" s="62">
        <v>49</v>
      </c>
      <c r="D18" s="63">
        <v>4</v>
      </c>
      <c r="E18" s="60">
        <v>30.4</v>
      </c>
      <c r="F18" s="64">
        <f t="shared" si="2"/>
        <v>1368</v>
      </c>
      <c r="G18" s="62">
        <v>20</v>
      </c>
      <c r="H18" s="65">
        <f t="shared" si="3"/>
        <v>30.4</v>
      </c>
      <c r="I18" s="65">
        <f t="shared" si="4"/>
        <v>30</v>
      </c>
      <c r="J18" s="65">
        <f t="shared" si="5"/>
        <v>12.16</v>
      </c>
      <c r="K18" s="66">
        <f t="shared" si="6"/>
        <v>608</v>
      </c>
      <c r="L18" s="65">
        <v>12</v>
      </c>
      <c r="M18" s="67" t="s">
        <v>161</v>
      </c>
    </row>
    <row r="19" spans="1:13" x14ac:dyDescent="0.25">
      <c r="A19" s="59" t="s">
        <v>114</v>
      </c>
      <c r="B19" s="61">
        <v>43601</v>
      </c>
      <c r="C19" s="62">
        <v>46</v>
      </c>
      <c r="D19" s="63">
        <v>4</v>
      </c>
      <c r="E19" s="60">
        <v>48</v>
      </c>
      <c r="F19" s="64">
        <f t="shared" si="2"/>
        <v>2016</v>
      </c>
      <c r="G19" s="62">
        <v>20</v>
      </c>
      <c r="H19" s="65">
        <f t="shared" si="3"/>
        <v>48</v>
      </c>
      <c r="I19" s="65">
        <f t="shared" si="4"/>
        <v>30</v>
      </c>
      <c r="J19" s="65">
        <f t="shared" si="5"/>
        <v>19.2</v>
      </c>
      <c r="K19" s="66">
        <f t="shared" si="6"/>
        <v>960</v>
      </c>
      <c r="L19" s="65">
        <v>12</v>
      </c>
      <c r="M19" s="67" t="s">
        <v>162</v>
      </c>
    </row>
    <row r="20" spans="1:13" x14ac:dyDescent="0.25">
      <c r="A20" s="186" t="s">
        <v>139</v>
      </c>
      <c r="B20" s="61">
        <v>43601</v>
      </c>
      <c r="C20" s="62">
        <v>50</v>
      </c>
      <c r="D20" s="63">
        <v>4</v>
      </c>
      <c r="E20" s="60">
        <v>76.400000000000006</v>
      </c>
      <c r="F20" s="64">
        <f t="shared" si="2"/>
        <v>3514.4</v>
      </c>
      <c r="G20" s="62">
        <v>10</v>
      </c>
      <c r="H20" s="65">
        <f t="shared" si="3"/>
        <v>76.400000000000006</v>
      </c>
      <c r="I20" s="65">
        <f t="shared" si="4"/>
        <v>40</v>
      </c>
      <c r="J20" s="65">
        <f t="shared" si="5"/>
        <v>15.28</v>
      </c>
      <c r="K20" s="66">
        <f t="shared" si="6"/>
        <v>764</v>
      </c>
      <c r="L20" s="65">
        <v>12</v>
      </c>
      <c r="M20" s="191" t="s">
        <v>144</v>
      </c>
    </row>
    <row r="21" spans="1:13" x14ac:dyDescent="0.25">
      <c r="A21" s="59" t="s">
        <v>115</v>
      </c>
      <c r="B21" s="61">
        <v>43601</v>
      </c>
      <c r="C21" s="62">
        <v>43</v>
      </c>
      <c r="D21" s="63">
        <v>4</v>
      </c>
      <c r="E21" s="60">
        <v>40.4</v>
      </c>
      <c r="F21" s="64">
        <f t="shared" si="2"/>
        <v>1575.6</v>
      </c>
      <c r="G21" s="62">
        <v>20</v>
      </c>
      <c r="H21" s="65">
        <f t="shared" si="3"/>
        <v>40.4</v>
      </c>
      <c r="I21" s="65">
        <f t="shared" si="4"/>
        <v>30</v>
      </c>
      <c r="J21" s="65">
        <f t="shared" si="5"/>
        <v>16.16</v>
      </c>
      <c r="K21" s="66">
        <f t="shared" si="6"/>
        <v>808</v>
      </c>
      <c r="L21" s="65">
        <v>12</v>
      </c>
      <c r="M21" s="67" t="s">
        <v>163</v>
      </c>
    </row>
    <row r="22" spans="1:13" x14ac:dyDescent="0.25">
      <c r="A22" s="59" t="s">
        <v>116</v>
      </c>
      <c r="B22" s="61">
        <v>43601</v>
      </c>
      <c r="C22" s="62">
        <v>49</v>
      </c>
      <c r="D22" s="63">
        <v>4</v>
      </c>
      <c r="E22" s="60">
        <v>32.6</v>
      </c>
      <c r="F22" s="64">
        <f t="shared" si="2"/>
        <v>1467</v>
      </c>
      <c r="G22" s="62">
        <v>20</v>
      </c>
      <c r="H22" s="65">
        <f t="shared" si="3"/>
        <v>32.6</v>
      </c>
      <c r="I22" s="65">
        <f t="shared" si="4"/>
        <v>30</v>
      </c>
      <c r="J22" s="65">
        <f t="shared" si="5"/>
        <v>13.04</v>
      </c>
      <c r="K22" s="66">
        <f t="shared" si="6"/>
        <v>652</v>
      </c>
      <c r="L22" s="65">
        <v>12</v>
      </c>
      <c r="M22" s="67" t="s">
        <v>164</v>
      </c>
    </row>
    <row r="23" spans="1:13" x14ac:dyDescent="0.25">
      <c r="A23" s="59" t="s">
        <v>117</v>
      </c>
      <c r="B23" s="61">
        <v>43601</v>
      </c>
      <c r="C23" s="62">
        <v>43</v>
      </c>
      <c r="D23" s="63">
        <v>4</v>
      </c>
      <c r="E23" s="60">
        <v>30.4</v>
      </c>
      <c r="F23" s="64">
        <f t="shared" si="2"/>
        <v>1185.5999999999999</v>
      </c>
      <c r="G23" s="62">
        <v>20</v>
      </c>
      <c r="H23" s="65">
        <f t="shared" si="3"/>
        <v>30.4</v>
      </c>
      <c r="I23" s="65">
        <f t="shared" si="4"/>
        <v>30</v>
      </c>
      <c r="J23" s="65">
        <f t="shared" si="5"/>
        <v>12.16</v>
      </c>
      <c r="K23" s="66">
        <f t="shared" si="6"/>
        <v>608</v>
      </c>
      <c r="L23" s="65">
        <v>12</v>
      </c>
      <c r="M23" s="67" t="s">
        <v>165</v>
      </c>
    </row>
    <row r="24" spans="1:13" x14ac:dyDescent="0.25">
      <c r="A24" s="59" t="s">
        <v>118</v>
      </c>
      <c r="B24" s="61">
        <v>43601</v>
      </c>
      <c r="C24" s="62">
        <v>50</v>
      </c>
      <c r="D24" s="63">
        <v>4</v>
      </c>
      <c r="E24" s="60">
        <v>36.6</v>
      </c>
      <c r="F24" s="64">
        <f t="shared" si="2"/>
        <v>1683.6000000000001</v>
      </c>
      <c r="G24" s="62">
        <v>20</v>
      </c>
      <c r="H24" s="65">
        <f t="shared" si="3"/>
        <v>36.6</v>
      </c>
      <c r="I24" s="65">
        <f t="shared" si="4"/>
        <v>30</v>
      </c>
      <c r="J24" s="65">
        <f t="shared" si="5"/>
        <v>14.64</v>
      </c>
      <c r="K24" s="66">
        <f t="shared" si="6"/>
        <v>732</v>
      </c>
      <c r="L24" s="65">
        <v>12</v>
      </c>
      <c r="M24" s="67" t="s">
        <v>166</v>
      </c>
    </row>
    <row r="25" spans="1:13" x14ac:dyDescent="0.25">
      <c r="A25" s="59" t="s">
        <v>119</v>
      </c>
      <c r="B25" s="61">
        <v>43601</v>
      </c>
      <c r="C25" s="62">
        <v>66</v>
      </c>
      <c r="D25" s="63">
        <v>4</v>
      </c>
      <c r="E25" s="60">
        <v>28.2</v>
      </c>
      <c r="F25" s="64">
        <f t="shared" si="2"/>
        <v>1748.3999999999999</v>
      </c>
      <c r="G25" s="62">
        <v>20</v>
      </c>
      <c r="H25" s="65">
        <f t="shared" si="3"/>
        <v>28.2</v>
      </c>
      <c r="I25" s="65">
        <f t="shared" si="4"/>
        <v>30</v>
      </c>
      <c r="J25" s="65">
        <f t="shared" si="5"/>
        <v>11.28</v>
      </c>
      <c r="K25" s="66">
        <f t="shared" si="6"/>
        <v>564</v>
      </c>
      <c r="L25" s="65">
        <v>12</v>
      </c>
      <c r="M25" s="67" t="s">
        <v>167</v>
      </c>
    </row>
    <row r="26" spans="1:13" x14ac:dyDescent="0.25">
      <c r="A26" s="59" t="s">
        <v>120</v>
      </c>
      <c r="B26" s="61">
        <v>43601</v>
      </c>
      <c r="C26" s="62">
        <v>47</v>
      </c>
      <c r="D26" s="63">
        <v>4</v>
      </c>
      <c r="E26" s="60">
        <v>25.4</v>
      </c>
      <c r="F26" s="64">
        <f t="shared" si="2"/>
        <v>1092.2</v>
      </c>
      <c r="G26" s="62">
        <v>20</v>
      </c>
      <c r="H26" s="65">
        <f t="shared" si="3"/>
        <v>25.4</v>
      </c>
      <c r="I26" s="65">
        <f t="shared" si="4"/>
        <v>30</v>
      </c>
      <c r="J26" s="65">
        <f t="shared" si="5"/>
        <v>10.16</v>
      </c>
      <c r="K26" s="66">
        <f t="shared" si="6"/>
        <v>508</v>
      </c>
      <c r="L26" s="65">
        <v>12</v>
      </c>
      <c r="M26" s="67" t="s">
        <v>168</v>
      </c>
    </row>
    <row r="27" spans="1:13" x14ac:dyDescent="0.25">
      <c r="A27" s="59" t="s">
        <v>121</v>
      </c>
      <c r="B27" s="61">
        <v>43601</v>
      </c>
      <c r="C27" s="62">
        <v>61</v>
      </c>
      <c r="D27" s="63">
        <v>4</v>
      </c>
      <c r="E27" s="60">
        <v>26</v>
      </c>
      <c r="F27" s="64">
        <f t="shared" si="2"/>
        <v>1482</v>
      </c>
      <c r="G27" s="62">
        <v>20</v>
      </c>
      <c r="H27" s="65">
        <f t="shared" si="3"/>
        <v>26</v>
      </c>
      <c r="I27" s="65">
        <f t="shared" si="4"/>
        <v>30</v>
      </c>
      <c r="J27" s="65">
        <f t="shared" si="5"/>
        <v>10.4</v>
      </c>
      <c r="K27" s="66">
        <f t="shared" si="6"/>
        <v>520</v>
      </c>
      <c r="L27" s="65">
        <v>12</v>
      </c>
      <c r="M27" s="67" t="s">
        <v>169</v>
      </c>
    </row>
    <row r="28" spans="1:13" x14ac:dyDescent="0.25">
      <c r="A28" s="59" t="s">
        <v>122</v>
      </c>
      <c r="B28" s="61">
        <v>43602</v>
      </c>
      <c r="C28" s="62">
        <v>50</v>
      </c>
      <c r="D28" s="63">
        <v>4</v>
      </c>
      <c r="E28" s="60">
        <v>36</v>
      </c>
      <c r="F28" s="64">
        <f t="shared" si="2"/>
        <v>1656</v>
      </c>
      <c r="G28" s="62">
        <v>20</v>
      </c>
      <c r="H28" s="65">
        <f t="shared" si="3"/>
        <v>36</v>
      </c>
      <c r="I28" s="65">
        <f t="shared" si="4"/>
        <v>30</v>
      </c>
      <c r="J28" s="65">
        <f t="shared" si="5"/>
        <v>14.4</v>
      </c>
      <c r="K28" s="66">
        <f t="shared" si="6"/>
        <v>720</v>
      </c>
      <c r="L28" s="65">
        <v>12</v>
      </c>
      <c r="M28" s="67" t="s">
        <v>145</v>
      </c>
    </row>
    <row r="29" spans="1:13" x14ac:dyDescent="0.25">
      <c r="A29" s="59" t="s">
        <v>123</v>
      </c>
      <c r="B29" s="61">
        <v>43602</v>
      </c>
      <c r="C29" s="62">
        <v>45</v>
      </c>
      <c r="D29" s="63">
        <v>4</v>
      </c>
      <c r="E29" s="60">
        <v>64.599999999999994</v>
      </c>
      <c r="F29" s="64">
        <f t="shared" si="2"/>
        <v>2648.6</v>
      </c>
      <c r="G29" s="62">
        <v>10</v>
      </c>
      <c r="H29" s="65">
        <f t="shared" si="3"/>
        <v>64.599999999999994</v>
      </c>
      <c r="I29" s="65">
        <f t="shared" si="4"/>
        <v>40</v>
      </c>
      <c r="J29" s="65">
        <f t="shared" si="5"/>
        <v>12.92</v>
      </c>
      <c r="K29" s="66">
        <f t="shared" si="6"/>
        <v>646</v>
      </c>
      <c r="L29" s="65">
        <v>12</v>
      </c>
      <c r="M29" s="67" t="s">
        <v>170</v>
      </c>
    </row>
    <row r="30" spans="1:13" x14ac:dyDescent="0.25">
      <c r="A30" s="59" t="s">
        <v>124</v>
      </c>
      <c r="B30" s="61">
        <v>43602</v>
      </c>
      <c r="C30" s="62">
        <v>45</v>
      </c>
      <c r="D30" s="63">
        <v>4</v>
      </c>
      <c r="E30" s="60">
        <v>37</v>
      </c>
      <c r="F30" s="64">
        <f t="shared" si="2"/>
        <v>1517</v>
      </c>
      <c r="G30" s="62">
        <v>20</v>
      </c>
      <c r="H30" s="65">
        <f t="shared" si="3"/>
        <v>37</v>
      </c>
      <c r="I30" s="65">
        <f t="shared" si="4"/>
        <v>30</v>
      </c>
      <c r="J30" s="65">
        <f t="shared" si="5"/>
        <v>14.8</v>
      </c>
      <c r="K30" s="66">
        <f t="shared" si="6"/>
        <v>740</v>
      </c>
      <c r="L30" s="65">
        <v>12</v>
      </c>
      <c r="M30" s="67" t="s">
        <v>171</v>
      </c>
    </row>
    <row r="31" spans="1:13" x14ac:dyDescent="0.25">
      <c r="A31" s="59" t="s">
        <v>125</v>
      </c>
      <c r="B31" s="61">
        <v>43602</v>
      </c>
      <c r="C31" s="62">
        <v>44</v>
      </c>
      <c r="D31" s="63">
        <v>4</v>
      </c>
      <c r="E31" s="60">
        <v>27.4</v>
      </c>
      <c r="F31" s="64">
        <f t="shared" si="2"/>
        <v>1096</v>
      </c>
      <c r="G31" s="62">
        <v>20</v>
      </c>
      <c r="H31" s="65">
        <f t="shared" si="3"/>
        <v>27.4</v>
      </c>
      <c r="I31" s="65">
        <f t="shared" si="4"/>
        <v>30</v>
      </c>
      <c r="J31" s="65">
        <f t="shared" si="5"/>
        <v>10.96</v>
      </c>
      <c r="K31" s="66">
        <f t="shared" si="6"/>
        <v>548</v>
      </c>
      <c r="L31" s="65">
        <v>12</v>
      </c>
      <c r="M31" s="67" t="s">
        <v>172</v>
      </c>
    </row>
    <row r="32" spans="1:13" x14ac:dyDescent="0.25">
      <c r="A32" s="59" t="s">
        <v>126</v>
      </c>
      <c r="B32" s="61">
        <v>43602</v>
      </c>
      <c r="C32" s="62">
        <v>47</v>
      </c>
      <c r="D32" s="63">
        <v>4</v>
      </c>
      <c r="E32" s="60">
        <v>33</v>
      </c>
      <c r="F32" s="64">
        <f t="shared" si="2"/>
        <v>1419</v>
      </c>
      <c r="G32" s="62">
        <v>20</v>
      </c>
      <c r="H32" s="65">
        <f t="shared" si="3"/>
        <v>33</v>
      </c>
      <c r="I32" s="65">
        <f t="shared" si="4"/>
        <v>30</v>
      </c>
      <c r="J32" s="65">
        <f t="shared" si="5"/>
        <v>13.2</v>
      </c>
      <c r="K32" s="66">
        <f t="shared" si="6"/>
        <v>660</v>
      </c>
      <c r="L32" s="65">
        <v>12</v>
      </c>
      <c r="M32" s="67" t="s">
        <v>173</v>
      </c>
    </row>
    <row r="33" spans="1:13" x14ac:dyDescent="0.25">
      <c r="A33" s="59" t="s">
        <v>127</v>
      </c>
      <c r="B33" s="61">
        <v>43602</v>
      </c>
      <c r="C33" s="62">
        <v>50</v>
      </c>
      <c r="D33" s="63">
        <v>4</v>
      </c>
      <c r="E33" s="60">
        <v>29.8</v>
      </c>
      <c r="F33" s="64">
        <f t="shared" si="2"/>
        <v>1370.8</v>
      </c>
      <c r="G33" s="62">
        <v>20</v>
      </c>
      <c r="H33" s="65">
        <f t="shared" si="3"/>
        <v>29.8</v>
      </c>
      <c r="I33" s="65">
        <f t="shared" si="4"/>
        <v>30</v>
      </c>
      <c r="J33" s="65">
        <f t="shared" si="5"/>
        <v>11.92</v>
      </c>
      <c r="K33" s="66">
        <f t="shared" si="6"/>
        <v>596</v>
      </c>
      <c r="L33" s="65">
        <v>12</v>
      </c>
      <c r="M33" s="67" t="s">
        <v>174</v>
      </c>
    </row>
    <row r="34" spans="1:13" x14ac:dyDescent="0.25">
      <c r="A34" s="59" t="s">
        <v>128</v>
      </c>
      <c r="B34" s="61">
        <v>43602</v>
      </c>
      <c r="C34" s="62">
        <v>45</v>
      </c>
      <c r="D34" s="63">
        <v>4</v>
      </c>
      <c r="E34" s="60">
        <v>24.4</v>
      </c>
      <c r="F34" s="64">
        <f t="shared" si="2"/>
        <v>1000.4</v>
      </c>
      <c r="G34" s="62">
        <v>20</v>
      </c>
      <c r="H34" s="65">
        <f t="shared" si="3"/>
        <v>24.4</v>
      </c>
      <c r="I34" s="65">
        <f t="shared" si="4"/>
        <v>30</v>
      </c>
      <c r="J34" s="65">
        <f t="shared" si="5"/>
        <v>9.76</v>
      </c>
      <c r="K34" s="66">
        <f t="shared" si="6"/>
        <v>488</v>
      </c>
      <c r="L34" s="65">
        <v>12</v>
      </c>
      <c r="M34" s="67" t="s">
        <v>175</v>
      </c>
    </row>
    <row r="35" spans="1:13" x14ac:dyDescent="0.25">
      <c r="A35" s="59" t="s">
        <v>129</v>
      </c>
      <c r="B35" s="61">
        <v>43602</v>
      </c>
      <c r="C35" s="62">
        <v>47</v>
      </c>
      <c r="D35" s="63">
        <v>4</v>
      </c>
      <c r="E35" s="60">
        <v>24</v>
      </c>
      <c r="F35" s="64">
        <f t="shared" si="2"/>
        <v>1032</v>
      </c>
      <c r="G35" s="62">
        <v>20</v>
      </c>
      <c r="H35" s="65">
        <f t="shared" si="3"/>
        <v>24</v>
      </c>
      <c r="I35" s="65">
        <f t="shared" si="4"/>
        <v>30</v>
      </c>
      <c r="J35" s="65">
        <f t="shared" si="5"/>
        <v>9.6</v>
      </c>
      <c r="K35" s="66">
        <f t="shared" si="6"/>
        <v>480</v>
      </c>
      <c r="L35" s="65">
        <v>12</v>
      </c>
      <c r="M35" s="67" t="s">
        <v>176</v>
      </c>
    </row>
    <row r="36" spans="1:13" x14ac:dyDescent="0.25">
      <c r="A36" s="59" t="s">
        <v>130</v>
      </c>
      <c r="B36" s="61">
        <v>43602</v>
      </c>
      <c r="C36" s="62">
        <v>44</v>
      </c>
      <c r="D36" s="63">
        <v>4</v>
      </c>
      <c r="E36" s="60">
        <v>23</v>
      </c>
      <c r="F36" s="64">
        <f t="shared" si="2"/>
        <v>920</v>
      </c>
      <c r="G36" s="62">
        <v>20</v>
      </c>
      <c r="H36" s="65">
        <f t="shared" si="3"/>
        <v>23</v>
      </c>
      <c r="I36" s="65">
        <f t="shared" si="4"/>
        <v>30</v>
      </c>
      <c r="J36" s="65">
        <f t="shared" si="5"/>
        <v>9.1999999999999993</v>
      </c>
      <c r="K36" s="66">
        <f t="shared" si="6"/>
        <v>459.99999999999994</v>
      </c>
      <c r="L36" s="65">
        <v>12</v>
      </c>
      <c r="M36" s="67" t="s">
        <v>146</v>
      </c>
    </row>
    <row r="37" spans="1:13" x14ac:dyDescent="0.25">
      <c r="A37" s="59" t="s">
        <v>131</v>
      </c>
      <c r="B37" s="61">
        <v>43602</v>
      </c>
      <c r="C37" s="62">
        <v>45</v>
      </c>
      <c r="D37" s="63">
        <v>4</v>
      </c>
      <c r="E37" s="60">
        <v>40</v>
      </c>
      <c r="F37" s="64">
        <f t="shared" si="2"/>
        <v>1640</v>
      </c>
      <c r="G37" s="62">
        <v>20</v>
      </c>
      <c r="H37" s="65">
        <f t="shared" si="3"/>
        <v>40</v>
      </c>
      <c r="I37" s="65">
        <f t="shared" si="4"/>
        <v>30</v>
      </c>
      <c r="J37" s="65">
        <f t="shared" si="5"/>
        <v>16</v>
      </c>
      <c r="K37" s="66">
        <f t="shared" si="6"/>
        <v>800</v>
      </c>
      <c r="L37" s="65">
        <v>12</v>
      </c>
      <c r="M37" s="67" t="s">
        <v>177</v>
      </c>
    </row>
    <row r="38" spans="1:13" x14ac:dyDescent="0.25">
      <c r="A38" s="59" t="s">
        <v>132</v>
      </c>
      <c r="B38" s="61">
        <v>43602</v>
      </c>
      <c r="C38" s="62">
        <v>45</v>
      </c>
      <c r="D38" s="63">
        <v>4</v>
      </c>
      <c r="E38" s="60">
        <v>32.4</v>
      </c>
      <c r="F38" s="64">
        <f t="shared" si="2"/>
        <v>1328.3999999999999</v>
      </c>
      <c r="G38" s="62">
        <v>20</v>
      </c>
      <c r="H38" s="65">
        <f t="shared" si="3"/>
        <v>32.4</v>
      </c>
      <c r="I38" s="65">
        <f t="shared" si="4"/>
        <v>30</v>
      </c>
      <c r="J38" s="65">
        <f t="shared" si="5"/>
        <v>12.96</v>
      </c>
      <c r="K38" s="66">
        <f t="shared" si="6"/>
        <v>648</v>
      </c>
      <c r="L38" s="65">
        <v>12</v>
      </c>
      <c r="M38" s="67" t="s">
        <v>178</v>
      </c>
    </row>
    <row r="39" spans="1:13" x14ac:dyDescent="0.25">
      <c r="A39" s="186" t="s">
        <v>140</v>
      </c>
      <c r="B39" s="61">
        <v>43602</v>
      </c>
      <c r="C39" s="62">
        <v>45</v>
      </c>
      <c r="D39" s="63">
        <v>4</v>
      </c>
      <c r="E39" s="60">
        <v>76</v>
      </c>
      <c r="F39" s="64">
        <f t="shared" si="2"/>
        <v>3116</v>
      </c>
      <c r="G39" s="62">
        <v>10</v>
      </c>
      <c r="H39" s="65">
        <f t="shared" si="3"/>
        <v>76</v>
      </c>
      <c r="I39" s="65">
        <f t="shared" si="4"/>
        <v>40</v>
      </c>
      <c r="J39" s="65">
        <f t="shared" si="5"/>
        <v>15.2</v>
      </c>
      <c r="K39" s="66">
        <f t="shared" si="6"/>
        <v>760</v>
      </c>
      <c r="L39" s="65">
        <v>12</v>
      </c>
      <c r="M39" s="191" t="s">
        <v>179</v>
      </c>
    </row>
    <row r="40" spans="1:13" x14ac:dyDescent="0.25">
      <c r="A40" s="59" t="s">
        <v>133</v>
      </c>
      <c r="B40" s="61">
        <v>43602</v>
      </c>
      <c r="C40" s="62">
        <v>52</v>
      </c>
      <c r="D40" s="63">
        <v>4</v>
      </c>
      <c r="E40" s="60">
        <v>29.4</v>
      </c>
      <c r="F40" s="64">
        <f t="shared" si="2"/>
        <v>1411.1999999999998</v>
      </c>
      <c r="G40" s="62">
        <v>20</v>
      </c>
      <c r="H40" s="65">
        <f t="shared" si="3"/>
        <v>29.4</v>
      </c>
      <c r="I40" s="65">
        <f t="shared" si="4"/>
        <v>30</v>
      </c>
      <c r="J40" s="65">
        <f t="shared" si="5"/>
        <v>11.76</v>
      </c>
      <c r="K40" s="66">
        <f t="shared" si="6"/>
        <v>588</v>
      </c>
      <c r="L40" s="65">
        <v>12</v>
      </c>
      <c r="M40" s="67" t="s">
        <v>180</v>
      </c>
    </row>
    <row r="41" spans="1:13" x14ac:dyDescent="0.25">
      <c r="A41" s="59" t="s">
        <v>134</v>
      </c>
      <c r="B41" s="61">
        <v>43602</v>
      </c>
      <c r="C41" s="62">
        <v>53</v>
      </c>
      <c r="D41" s="63">
        <v>4</v>
      </c>
      <c r="E41" s="60">
        <v>39.200000000000003</v>
      </c>
      <c r="F41" s="64">
        <f t="shared" si="2"/>
        <v>1920.8000000000002</v>
      </c>
      <c r="G41" s="62">
        <v>20</v>
      </c>
      <c r="H41" s="65">
        <f t="shared" si="3"/>
        <v>39.200000000000003</v>
      </c>
      <c r="I41" s="65">
        <f t="shared" si="4"/>
        <v>30</v>
      </c>
      <c r="J41" s="65">
        <f t="shared" si="5"/>
        <v>15.68</v>
      </c>
      <c r="K41" s="66">
        <f t="shared" si="6"/>
        <v>784</v>
      </c>
      <c r="L41" s="65">
        <v>12</v>
      </c>
      <c r="M41" s="67" t="s">
        <v>181</v>
      </c>
    </row>
    <row r="42" spans="1:13" x14ac:dyDescent="0.25">
      <c r="A42" s="59" t="s">
        <v>135</v>
      </c>
      <c r="B42" s="61">
        <v>43602</v>
      </c>
      <c r="C42" s="62">
        <v>45</v>
      </c>
      <c r="D42" s="63">
        <v>4</v>
      </c>
      <c r="E42" s="60">
        <v>30.4</v>
      </c>
      <c r="F42" s="64">
        <f t="shared" si="2"/>
        <v>1246.3999999999999</v>
      </c>
      <c r="G42" s="62">
        <v>20</v>
      </c>
      <c r="H42" s="65">
        <f t="shared" si="3"/>
        <v>30.4</v>
      </c>
      <c r="I42" s="65">
        <f t="shared" si="4"/>
        <v>30</v>
      </c>
      <c r="J42" s="65">
        <f t="shared" si="5"/>
        <v>12.16</v>
      </c>
      <c r="K42" s="66">
        <f t="shared" si="6"/>
        <v>608</v>
      </c>
      <c r="L42" s="65">
        <v>12</v>
      </c>
      <c r="M42" s="67" t="s">
        <v>182</v>
      </c>
    </row>
    <row r="43" spans="1:13" x14ac:dyDescent="0.25">
      <c r="A43" s="59" t="s">
        <v>136</v>
      </c>
      <c r="B43" s="61">
        <v>43602</v>
      </c>
      <c r="C43" s="62">
        <v>46</v>
      </c>
      <c r="D43" s="63">
        <v>4</v>
      </c>
      <c r="E43" s="60">
        <v>24.4</v>
      </c>
      <c r="F43" s="64">
        <f t="shared" si="2"/>
        <v>1024.8</v>
      </c>
      <c r="G43" s="62">
        <v>20</v>
      </c>
      <c r="H43" s="65">
        <f t="shared" si="3"/>
        <v>24.4</v>
      </c>
      <c r="I43" s="65">
        <f t="shared" si="4"/>
        <v>30</v>
      </c>
      <c r="J43" s="65">
        <f t="shared" si="5"/>
        <v>9.76</v>
      </c>
      <c r="K43" s="66">
        <f t="shared" si="6"/>
        <v>488</v>
      </c>
      <c r="L43" s="65">
        <v>12</v>
      </c>
      <c r="M43" s="67" t="s">
        <v>183</v>
      </c>
    </row>
    <row r="44" spans="1:13" x14ac:dyDescent="0.25">
      <c r="A44" s="59" t="s">
        <v>137</v>
      </c>
      <c r="B44" s="61">
        <v>43602</v>
      </c>
      <c r="C44" s="62">
        <v>44</v>
      </c>
      <c r="D44" s="63">
        <v>4</v>
      </c>
      <c r="E44" s="60">
        <v>33.200000000000003</v>
      </c>
      <c r="F44" s="64">
        <f t="shared" si="2"/>
        <v>1328</v>
      </c>
      <c r="G44" s="62">
        <v>20</v>
      </c>
      <c r="H44" s="65">
        <f t="shared" si="3"/>
        <v>33.200000000000003</v>
      </c>
      <c r="I44" s="65">
        <f t="shared" si="4"/>
        <v>30</v>
      </c>
      <c r="J44" s="65">
        <f t="shared" si="5"/>
        <v>13.28</v>
      </c>
      <c r="K44" s="66">
        <f t="shared" si="6"/>
        <v>664</v>
      </c>
      <c r="L44" s="65">
        <v>12</v>
      </c>
      <c r="M44" s="67" t="s">
        <v>105</v>
      </c>
    </row>
    <row r="45" spans="1:13" x14ac:dyDescent="0.25">
      <c r="A45" s="59" t="s">
        <v>138</v>
      </c>
      <c r="B45" s="61">
        <v>43602</v>
      </c>
      <c r="C45" s="62">
        <v>49</v>
      </c>
      <c r="D45" s="63">
        <v>4</v>
      </c>
      <c r="E45" s="60">
        <v>21</v>
      </c>
      <c r="F45" s="64">
        <f t="shared" si="2"/>
        <v>945</v>
      </c>
      <c r="G45" s="62">
        <v>20</v>
      </c>
      <c r="H45" s="65">
        <f t="shared" si="3"/>
        <v>21</v>
      </c>
      <c r="I45" s="65">
        <f t="shared" si="4"/>
        <v>30</v>
      </c>
      <c r="J45" s="65">
        <f t="shared" si="5"/>
        <v>8.4</v>
      </c>
      <c r="K45" s="66">
        <f t="shared" si="6"/>
        <v>420</v>
      </c>
      <c r="L45" s="65">
        <v>12</v>
      </c>
      <c r="M45" s="67" t="s">
        <v>184</v>
      </c>
    </row>
    <row r="46" spans="1:13" ht="16.5" thickBot="1" x14ac:dyDescent="0.3">
      <c r="A46" s="68" t="s">
        <v>141</v>
      </c>
      <c r="B46" s="70">
        <v>43607</v>
      </c>
      <c r="C46" s="71">
        <v>50</v>
      </c>
      <c r="D46" s="72">
        <v>4</v>
      </c>
      <c r="E46" s="69">
        <v>24</v>
      </c>
      <c r="F46" s="73">
        <f t="shared" si="2"/>
        <v>1104</v>
      </c>
      <c r="G46" s="71">
        <v>20</v>
      </c>
      <c r="H46" s="69">
        <f t="shared" si="3"/>
        <v>24</v>
      </c>
      <c r="I46" s="69">
        <f t="shared" si="4"/>
        <v>30</v>
      </c>
      <c r="J46" s="69">
        <f t="shared" si="5"/>
        <v>9.6</v>
      </c>
      <c r="K46" s="74">
        <f t="shared" si="6"/>
        <v>480</v>
      </c>
      <c r="L46" s="69">
        <v>12</v>
      </c>
      <c r="M46" s="75" t="s">
        <v>187</v>
      </c>
    </row>
  </sheetData>
  <mergeCells count="2">
    <mergeCell ref="G1:M1"/>
    <mergeCell ref="G2:M2"/>
  </mergeCells>
  <conditionalFormatting sqref="K4:K46">
    <cfRule type="top10" dxfId="0" priority="17" percent="1" bottom="1" rank="1"/>
  </conditionalFormatting>
  <pageMargins left="0.75" right="0.75" top="1" bottom="1" header="0.5" footer="0.5"/>
  <pageSetup scale="20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0"/>
  <sheetViews>
    <sheetView topLeftCell="A19" workbookViewId="0">
      <selection activeCell="D29" sqref="D29"/>
    </sheetView>
  </sheetViews>
  <sheetFormatPr defaultRowHeight="15.75" x14ac:dyDescent="0.25"/>
  <cols>
    <col min="1" max="1" width="18.625" style="65" customWidth="1"/>
    <col min="2" max="2" width="21.375" style="65" customWidth="1"/>
    <col min="3" max="3" width="12.25" style="105" customWidth="1"/>
    <col min="4" max="8" width="9" style="65"/>
    <col min="9" max="9" width="9" style="76"/>
    <col min="10" max="16384" width="9" style="65"/>
  </cols>
  <sheetData>
    <row r="1" spans="1:11" x14ac:dyDescent="0.25">
      <c r="A1" s="45"/>
      <c r="B1" s="199" t="s">
        <v>197</v>
      </c>
      <c r="C1" s="200"/>
      <c r="D1" s="200"/>
      <c r="E1" s="200"/>
      <c r="F1" s="200"/>
      <c r="G1" s="200"/>
      <c r="H1" s="200"/>
      <c r="I1" s="201"/>
    </row>
    <row r="2" spans="1:11" x14ac:dyDescent="0.25">
      <c r="A2" s="45"/>
      <c r="B2" s="224">
        <v>43706</v>
      </c>
      <c r="C2" s="225"/>
      <c r="D2" s="225"/>
      <c r="E2" s="225"/>
      <c r="F2" s="225"/>
      <c r="G2" s="225"/>
      <c r="H2" s="225"/>
      <c r="I2" s="226"/>
    </row>
    <row r="3" spans="1:11" ht="63.75" thickBot="1" x14ac:dyDescent="0.3">
      <c r="A3" s="77" t="s">
        <v>9</v>
      </c>
      <c r="B3" s="55" t="s">
        <v>37</v>
      </c>
      <c r="C3" s="102" t="s">
        <v>149</v>
      </c>
      <c r="D3" s="57" t="s">
        <v>38</v>
      </c>
      <c r="E3" s="57" t="s">
        <v>148</v>
      </c>
      <c r="F3" s="57" t="s">
        <v>39</v>
      </c>
      <c r="G3" s="54" t="s">
        <v>40</v>
      </c>
      <c r="H3" s="57" t="s">
        <v>34</v>
      </c>
      <c r="I3" s="54" t="s">
        <v>35</v>
      </c>
      <c r="J3" s="181"/>
    </row>
    <row r="4" spans="1:11" x14ac:dyDescent="0.25">
      <c r="A4" s="59" t="s">
        <v>142</v>
      </c>
      <c r="B4" s="78">
        <v>20</v>
      </c>
      <c r="C4" s="103" t="s">
        <v>142</v>
      </c>
      <c r="D4" s="64">
        <v>22.6</v>
      </c>
      <c r="E4" s="64">
        <f t="shared" ref="E4:E46" si="0">50-B4</f>
        <v>30</v>
      </c>
      <c r="F4" s="64">
        <f t="shared" ref="F4:F46" si="1">(B4*D4)/50</f>
        <v>9.0399999999999991</v>
      </c>
      <c r="G4" s="98">
        <f t="shared" ref="G4:G46" si="2">B4*D4</f>
        <v>452</v>
      </c>
      <c r="H4" s="79">
        <v>11</v>
      </c>
      <c r="I4" s="76" t="s">
        <v>142</v>
      </c>
      <c r="K4" s="185"/>
    </row>
    <row r="5" spans="1:11" x14ac:dyDescent="0.25">
      <c r="A5" s="59" t="s">
        <v>143</v>
      </c>
      <c r="B5" s="78">
        <v>20</v>
      </c>
      <c r="C5" s="103" t="s">
        <v>150</v>
      </c>
      <c r="D5" s="64">
        <v>36.799999999999997</v>
      </c>
      <c r="E5" s="64">
        <f t="shared" si="0"/>
        <v>30</v>
      </c>
      <c r="F5" s="64">
        <f t="shared" si="1"/>
        <v>14.72</v>
      </c>
      <c r="G5" s="98">
        <f t="shared" si="2"/>
        <v>736</v>
      </c>
      <c r="H5" s="79">
        <v>11</v>
      </c>
      <c r="I5" s="76" t="s">
        <v>150</v>
      </c>
      <c r="K5" s="185"/>
    </row>
    <row r="6" spans="1:11" x14ac:dyDescent="0.25">
      <c r="A6" s="59" t="s">
        <v>144</v>
      </c>
      <c r="B6" s="78">
        <v>20</v>
      </c>
      <c r="C6" s="103" t="s">
        <v>5</v>
      </c>
      <c r="D6" s="64">
        <v>47.2</v>
      </c>
      <c r="E6" s="64">
        <f t="shared" si="0"/>
        <v>30</v>
      </c>
      <c r="F6" s="64">
        <f t="shared" si="1"/>
        <v>18.88</v>
      </c>
      <c r="G6" s="98">
        <f t="shared" si="2"/>
        <v>944</v>
      </c>
      <c r="H6" s="79">
        <v>11</v>
      </c>
      <c r="I6" s="76" t="s">
        <v>5</v>
      </c>
      <c r="K6" s="185"/>
    </row>
    <row r="7" spans="1:11" x14ac:dyDescent="0.25">
      <c r="A7" s="59" t="s">
        <v>145</v>
      </c>
      <c r="B7" s="78">
        <v>20</v>
      </c>
      <c r="C7" s="103" t="s">
        <v>151</v>
      </c>
      <c r="D7" s="64">
        <v>32.4</v>
      </c>
      <c r="E7" s="64">
        <f t="shared" si="0"/>
        <v>30</v>
      </c>
      <c r="F7" s="64">
        <f t="shared" si="1"/>
        <v>12.96</v>
      </c>
      <c r="G7" s="98">
        <f t="shared" si="2"/>
        <v>648</v>
      </c>
      <c r="H7" s="79">
        <v>11</v>
      </c>
      <c r="I7" s="76" t="s">
        <v>151</v>
      </c>
      <c r="K7" s="185"/>
    </row>
    <row r="8" spans="1:11" x14ac:dyDescent="0.25">
      <c r="A8" s="59" t="s">
        <v>146</v>
      </c>
      <c r="B8" s="78">
        <v>20</v>
      </c>
      <c r="C8" s="103" t="s">
        <v>152</v>
      </c>
      <c r="D8" s="64">
        <v>28.8</v>
      </c>
      <c r="E8" s="64">
        <f t="shared" si="0"/>
        <v>30</v>
      </c>
      <c r="F8" s="64">
        <f t="shared" si="1"/>
        <v>11.52</v>
      </c>
      <c r="G8" s="98">
        <f t="shared" si="2"/>
        <v>576</v>
      </c>
      <c r="H8" s="79">
        <v>11</v>
      </c>
      <c r="I8" s="76" t="s">
        <v>152</v>
      </c>
      <c r="K8" s="185"/>
    </row>
    <row r="9" spans="1:11" x14ac:dyDescent="0.25">
      <c r="A9" s="59" t="s">
        <v>105</v>
      </c>
      <c r="B9" s="78">
        <v>20</v>
      </c>
      <c r="C9" s="103" t="s">
        <v>153</v>
      </c>
      <c r="D9" s="64">
        <v>23.2</v>
      </c>
      <c r="E9" s="64">
        <f t="shared" si="0"/>
        <v>30</v>
      </c>
      <c r="F9" s="64">
        <f t="shared" si="1"/>
        <v>9.2799999999999994</v>
      </c>
      <c r="G9" s="98">
        <f t="shared" si="2"/>
        <v>464</v>
      </c>
      <c r="H9" s="79">
        <v>11</v>
      </c>
      <c r="I9" s="76" t="s">
        <v>153</v>
      </c>
      <c r="K9" s="185"/>
    </row>
    <row r="10" spans="1:11" x14ac:dyDescent="0.25">
      <c r="A10" s="59" t="s">
        <v>106</v>
      </c>
      <c r="B10" s="78">
        <v>20</v>
      </c>
      <c r="C10" s="103" t="s">
        <v>154</v>
      </c>
      <c r="D10" s="64">
        <v>37.799999999999997</v>
      </c>
      <c r="E10" s="64">
        <f t="shared" si="0"/>
        <v>30</v>
      </c>
      <c r="F10" s="64">
        <f t="shared" si="1"/>
        <v>15.12</v>
      </c>
      <c r="G10" s="98">
        <f t="shared" si="2"/>
        <v>756</v>
      </c>
      <c r="H10" s="79">
        <v>11</v>
      </c>
      <c r="I10" s="76" t="s">
        <v>154</v>
      </c>
      <c r="K10" s="185"/>
    </row>
    <row r="11" spans="1:11" x14ac:dyDescent="0.25">
      <c r="A11" s="59" t="s">
        <v>36</v>
      </c>
      <c r="B11" s="78">
        <v>20</v>
      </c>
      <c r="C11" s="103" t="s">
        <v>155</v>
      </c>
      <c r="D11" s="64">
        <v>19.8</v>
      </c>
      <c r="E11" s="64">
        <f t="shared" si="0"/>
        <v>30</v>
      </c>
      <c r="F11" s="64">
        <f t="shared" si="1"/>
        <v>7.92</v>
      </c>
      <c r="G11" s="98">
        <f t="shared" si="2"/>
        <v>396</v>
      </c>
      <c r="H11" s="79">
        <v>11</v>
      </c>
      <c r="I11" s="76" t="s">
        <v>155</v>
      </c>
      <c r="K11" s="185"/>
    </row>
    <row r="12" spans="1:11" x14ac:dyDescent="0.25">
      <c r="A12" s="59" t="s">
        <v>107</v>
      </c>
      <c r="B12" s="78">
        <v>20</v>
      </c>
      <c r="C12" s="103" t="s">
        <v>143</v>
      </c>
      <c r="D12" s="64">
        <v>24.2</v>
      </c>
      <c r="E12" s="64">
        <f t="shared" si="0"/>
        <v>30</v>
      </c>
      <c r="F12" s="64">
        <f t="shared" si="1"/>
        <v>9.68</v>
      </c>
      <c r="G12" s="98">
        <f t="shared" si="2"/>
        <v>484</v>
      </c>
      <c r="H12" s="79">
        <v>11</v>
      </c>
      <c r="I12" s="76" t="s">
        <v>143</v>
      </c>
      <c r="K12" s="185"/>
    </row>
    <row r="13" spans="1:11" x14ac:dyDescent="0.25">
      <c r="A13" s="59" t="s">
        <v>108</v>
      </c>
      <c r="B13" s="78">
        <v>20</v>
      </c>
      <c r="C13" s="103" t="s">
        <v>156</v>
      </c>
      <c r="D13" s="64">
        <v>16.8</v>
      </c>
      <c r="E13" s="64">
        <f t="shared" si="0"/>
        <v>30</v>
      </c>
      <c r="F13" s="64">
        <f t="shared" si="1"/>
        <v>6.72</v>
      </c>
      <c r="G13" s="98">
        <f t="shared" si="2"/>
        <v>336</v>
      </c>
      <c r="H13" s="79">
        <v>11</v>
      </c>
      <c r="I13" s="76" t="s">
        <v>156</v>
      </c>
      <c r="K13" s="185"/>
    </row>
    <row r="14" spans="1:11" x14ac:dyDescent="0.25">
      <c r="A14" s="59" t="s">
        <v>109</v>
      </c>
      <c r="B14" s="78">
        <v>20</v>
      </c>
      <c r="C14" s="103" t="s">
        <v>157</v>
      </c>
      <c r="D14" s="64">
        <v>22.6</v>
      </c>
      <c r="E14" s="64">
        <f t="shared" si="0"/>
        <v>30</v>
      </c>
      <c r="F14" s="64">
        <f t="shared" si="1"/>
        <v>9.0399999999999991</v>
      </c>
      <c r="G14" s="98">
        <f t="shared" si="2"/>
        <v>452</v>
      </c>
      <c r="H14" s="79">
        <v>11</v>
      </c>
      <c r="I14" s="76" t="s">
        <v>157</v>
      </c>
      <c r="K14" s="185"/>
    </row>
    <row r="15" spans="1:11" x14ac:dyDescent="0.25">
      <c r="A15" s="59" t="s">
        <v>110</v>
      </c>
      <c r="B15" s="78">
        <v>20</v>
      </c>
      <c r="C15" s="103" t="s">
        <v>158</v>
      </c>
      <c r="D15" s="64">
        <v>22.4</v>
      </c>
      <c r="E15" s="64">
        <f t="shared" si="0"/>
        <v>30</v>
      </c>
      <c r="F15" s="64">
        <f t="shared" si="1"/>
        <v>8.9600000000000009</v>
      </c>
      <c r="G15" s="98">
        <f t="shared" si="2"/>
        <v>448</v>
      </c>
      <c r="H15" s="79">
        <v>11</v>
      </c>
      <c r="I15" s="76" t="s">
        <v>158</v>
      </c>
      <c r="K15" s="185"/>
    </row>
    <row r="16" spans="1:11" x14ac:dyDescent="0.25">
      <c r="A16" s="59" t="s">
        <v>111</v>
      </c>
      <c r="B16" s="78">
        <v>20</v>
      </c>
      <c r="C16" s="103" t="s">
        <v>159</v>
      </c>
      <c r="D16" s="64">
        <v>28</v>
      </c>
      <c r="E16" s="64">
        <f t="shared" si="0"/>
        <v>30</v>
      </c>
      <c r="F16" s="64">
        <f t="shared" si="1"/>
        <v>11.2</v>
      </c>
      <c r="G16" s="98">
        <f t="shared" si="2"/>
        <v>560</v>
      </c>
      <c r="H16" s="79">
        <v>11</v>
      </c>
      <c r="I16" s="76" t="s">
        <v>159</v>
      </c>
      <c r="K16" s="185"/>
    </row>
    <row r="17" spans="1:11" x14ac:dyDescent="0.25">
      <c r="A17" s="59" t="s">
        <v>112</v>
      </c>
      <c r="B17" s="78">
        <v>20</v>
      </c>
      <c r="C17" s="103" t="s">
        <v>160</v>
      </c>
      <c r="D17" s="64">
        <v>14.1</v>
      </c>
      <c r="E17" s="64">
        <f t="shared" si="0"/>
        <v>30</v>
      </c>
      <c r="F17" s="64">
        <f t="shared" si="1"/>
        <v>5.64</v>
      </c>
      <c r="G17" s="98">
        <f t="shared" si="2"/>
        <v>282</v>
      </c>
      <c r="H17" s="79">
        <v>11</v>
      </c>
      <c r="I17" s="76" t="s">
        <v>160</v>
      </c>
      <c r="K17" s="185"/>
    </row>
    <row r="18" spans="1:11" x14ac:dyDescent="0.25">
      <c r="A18" s="59" t="s">
        <v>113</v>
      </c>
      <c r="B18" s="78">
        <v>20</v>
      </c>
      <c r="C18" s="103" t="s">
        <v>161</v>
      </c>
      <c r="D18" s="64">
        <v>30.4</v>
      </c>
      <c r="E18" s="64">
        <f t="shared" si="0"/>
        <v>30</v>
      </c>
      <c r="F18" s="64">
        <f t="shared" si="1"/>
        <v>12.16</v>
      </c>
      <c r="G18" s="98">
        <f t="shared" si="2"/>
        <v>608</v>
      </c>
      <c r="H18" s="79">
        <v>11</v>
      </c>
      <c r="I18" s="76" t="s">
        <v>161</v>
      </c>
      <c r="K18" s="185"/>
    </row>
    <row r="19" spans="1:11" x14ac:dyDescent="0.25">
      <c r="A19" s="59" t="s">
        <v>114</v>
      </c>
      <c r="B19" s="78">
        <v>20</v>
      </c>
      <c r="C19" s="103" t="s">
        <v>162</v>
      </c>
      <c r="D19" s="64">
        <v>48</v>
      </c>
      <c r="E19" s="64">
        <f t="shared" si="0"/>
        <v>30</v>
      </c>
      <c r="F19" s="64">
        <f t="shared" si="1"/>
        <v>19.2</v>
      </c>
      <c r="G19" s="98">
        <f t="shared" si="2"/>
        <v>960</v>
      </c>
      <c r="H19" s="79">
        <v>11</v>
      </c>
      <c r="I19" s="76" t="s">
        <v>162</v>
      </c>
      <c r="K19" s="185"/>
    </row>
    <row r="20" spans="1:11" x14ac:dyDescent="0.25">
      <c r="A20" s="59" t="s">
        <v>115</v>
      </c>
      <c r="B20" s="78">
        <v>20</v>
      </c>
      <c r="C20" s="103" t="s">
        <v>163</v>
      </c>
      <c r="D20" s="64">
        <v>40.4</v>
      </c>
      <c r="E20" s="64">
        <f t="shared" si="0"/>
        <v>30</v>
      </c>
      <c r="F20" s="64">
        <f t="shared" si="1"/>
        <v>16.16</v>
      </c>
      <c r="G20" s="98">
        <f t="shared" si="2"/>
        <v>808</v>
      </c>
      <c r="H20" s="79">
        <v>11</v>
      </c>
      <c r="I20" s="76" t="s">
        <v>163</v>
      </c>
      <c r="K20" s="185"/>
    </row>
    <row r="21" spans="1:11" x14ac:dyDescent="0.25">
      <c r="A21" s="59" t="s">
        <v>116</v>
      </c>
      <c r="B21" s="78">
        <v>20</v>
      </c>
      <c r="C21" s="103" t="s">
        <v>164</v>
      </c>
      <c r="D21" s="64">
        <v>32.6</v>
      </c>
      <c r="E21" s="64">
        <f t="shared" si="0"/>
        <v>30</v>
      </c>
      <c r="F21" s="64">
        <f t="shared" si="1"/>
        <v>13.04</v>
      </c>
      <c r="G21" s="98">
        <f t="shared" si="2"/>
        <v>652</v>
      </c>
      <c r="H21" s="79">
        <v>11</v>
      </c>
      <c r="I21" s="76" t="s">
        <v>164</v>
      </c>
      <c r="K21" s="185"/>
    </row>
    <row r="22" spans="1:11" x14ac:dyDescent="0.25">
      <c r="A22" s="59" t="s">
        <v>117</v>
      </c>
      <c r="B22" s="78">
        <v>20</v>
      </c>
      <c r="C22" s="103" t="s">
        <v>165</v>
      </c>
      <c r="D22" s="64">
        <v>30.4</v>
      </c>
      <c r="E22" s="64">
        <f t="shared" si="0"/>
        <v>30</v>
      </c>
      <c r="F22" s="64">
        <f t="shared" si="1"/>
        <v>12.16</v>
      </c>
      <c r="G22" s="98">
        <f t="shared" si="2"/>
        <v>608</v>
      </c>
      <c r="H22" s="79">
        <v>11</v>
      </c>
      <c r="I22" s="76" t="s">
        <v>165</v>
      </c>
      <c r="K22" s="185"/>
    </row>
    <row r="23" spans="1:11" x14ac:dyDescent="0.25">
      <c r="A23" s="59" t="s">
        <v>118</v>
      </c>
      <c r="B23" s="78">
        <v>20</v>
      </c>
      <c r="C23" s="103" t="s">
        <v>166</v>
      </c>
      <c r="D23" s="64">
        <v>36.6</v>
      </c>
      <c r="E23" s="64">
        <f t="shared" si="0"/>
        <v>30</v>
      </c>
      <c r="F23" s="64">
        <f t="shared" si="1"/>
        <v>14.64</v>
      </c>
      <c r="G23" s="98">
        <f t="shared" si="2"/>
        <v>732</v>
      </c>
      <c r="H23" s="79">
        <v>11</v>
      </c>
      <c r="I23" s="76" t="s">
        <v>166</v>
      </c>
      <c r="K23" s="185"/>
    </row>
    <row r="24" spans="1:11" x14ac:dyDescent="0.25">
      <c r="A24" s="59" t="s">
        <v>119</v>
      </c>
      <c r="B24" s="78">
        <v>20</v>
      </c>
      <c r="C24" s="103" t="s">
        <v>167</v>
      </c>
      <c r="D24" s="64">
        <v>28.2</v>
      </c>
      <c r="E24" s="64">
        <f t="shared" si="0"/>
        <v>30</v>
      </c>
      <c r="F24" s="64">
        <f t="shared" si="1"/>
        <v>11.28</v>
      </c>
      <c r="G24" s="98">
        <f t="shared" si="2"/>
        <v>564</v>
      </c>
      <c r="H24" s="79">
        <v>11</v>
      </c>
      <c r="I24" s="76" t="s">
        <v>167</v>
      </c>
      <c r="K24" s="185"/>
    </row>
    <row r="25" spans="1:11" x14ac:dyDescent="0.25">
      <c r="A25" s="59" t="s">
        <v>120</v>
      </c>
      <c r="B25" s="78">
        <v>20</v>
      </c>
      <c r="C25" s="103" t="s">
        <v>168</v>
      </c>
      <c r="D25" s="64">
        <v>25.4</v>
      </c>
      <c r="E25" s="64">
        <f t="shared" si="0"/>
        <v>30</v>
      </c>
      <c r="F25" s="64">
        <f t="shared" si="1"/>
        <v>10.16</v>
      </c>
      <c r="G25" s="98">
        <f t="shared" si="2"/>
        <v>508</v>
      </c>
      <c r="H25" s="79">
        <v>11</v>
      </c>
      <c r="I25" s="76" t="s">
        <v>168</v>
      </c>
      <c r="K25" s="185"/>
    </row>
    <row r="26" spans="1:11" x14ac:dyDescent="0.25">
      <c r="A26" s="59" t="s">
        <v>121</v>
      </c>
      <c r="B26" s="78">
        <v>20</v>
      </c>
      <c r="C26" s="103" t="s">
        <v>169</v>
      </c>
      <c r="D26" s="64">
        <v>26</v>
      </c>
      <c r="E26" s="64">
        <f t="shared" si="0"/>
        <v>30</v>
      </c>
      <c r="F26" s="64">
        <f t="shared" si="1"/>
        <v>10.4</v>
      </c>
      <c r="G26" s="98">
        <f t="shared" si="2"/>
        <v>520</v>
      </c>
      <c r="H26" s="79">
        <v>11</v>
      </c>
      <c r="I26" s="76" t="s">
        <v>169</v>
      </c>
      <c r="K26" s="185"/>
    </row>
    <row r="27" spans="1:11" x14ac:dyDescent="0.25">
      <c r="A27" s="59" t="s">
        <v>122</v>
      </c>
      <c r="B27" s="78">
        <v>20</v>
      </c>
      <c r="C27" s="103" t="s">
        <v>145</v>
      </c>
      <c r="D27" s="64">
        <v>36</v>
      </c>
      <c r="E27" s="64">
        <f t="shared" si="0"/>
        <v>30</v>
      </c>
      <c r="F27" s="64">
        <f t="shared" si="1"/>
        <v>14.4</v>
      </c>
      <c r="G27" s="98">
        <f t="shared" si="2"/>
        <v>720</v>
      </c>
      <c r="H27" s="79">
        <v>11</v>
      </c>
      <c r="I27" s="76" t="s">
        <v>145</v>
      </c>
      <c r="K27" s="185"/>
    </row>
    <row r="28" spans="1:11" x14ac:dyDescent="0.25">
      <c r="A28" s="59" t="s">
        <v>123</v>
      </c>
      <c r="B28" s="78">
        <v>10</v>
      </c>
      <c r="C28" s="103" t="s">
        <v>170</v>
      </c>
      <c r="D28" s="64">
        <v>64.599999999999994</v>
      </c>
      <c r="E28" s="64">
        <f t="shared" si="0"/>
        <v>40</v>
      </c>
      <c r="F28" s="64">
        <f t="shared" si="1"/>
        <v>12.92</v>
      </c>
      <c r="G28" s="98">
        <f t="shared" si="2"/>
        <v>646</v>
      </c>
      <c r="H28" s="79">
        <v>11</v>
      </c>
      <c r="I28" s="76" t="s">
        <v>170</v>
      </c>
      <c r="K28" s="185"/>
    </row>
    <row r="29" spans="1:11" x14ac:dyDescent="0.25">
      <c r="A29" s="59" t="s">
        <v>124</v>
      </c>
      <c r="B29" s="78">
        <v>20</v>
      </c>
      <c r="C29" s="103" t="s">
        <v>171</v>
      </c>
      <c r="D29" s="64">
        <v>37</v>
      </c>
      <c r="E29" s="64">
        <f t="shared" si="0"/>
        <v>30</v>
      </c>
      <c r="F29" s="64">
        <f t="shared" si="1"/>
        <v>14.8</v>
      </c>
      <c r="G29" s="98">
        <f t="shared" si="2"/>
        <v>740</v>
      </c>
      <c r="H29" s="79">
        <v>11</v>
      </c>
      <c r="I29" s="76" t="s">
        <v>171</v>
      </c>
      <c r="K29" s="185"/>
    </row>
    <row r="30" spans="1:11" x14ac:dyDescent="0.25">
      <c r="A30" s="59" t="s">
        <v>125</v>
      </c>
      <c r="B30" s="78">
        <v>20</v>
      </c>
      <c r="C30" s="103" t="s">
        <v>172</v>
      </c>
      <c r="D30" s="64">
        <v>27.4</v>
      </c>
      <c r="E30" s="64">
        <f t="shared" si="0"/>
        <v>30</v>
      </c>
      <c r="F30" s="64">
        <f t="shared" si="1"/>
        <v>10.96</v>
      </c>
      <c r="G30" s="98">
        <f t="shared" si="2"/>
        <v>548</v>
      </c>
      <c r="H30" s="79">
        <v>11</v>
      </c>
      <c r="I30" s="76" t="s">
        <v>172</v>
      </c>
      <c r="K30" s="185"/>
    </row>
    <row r="31" spans="1:11" x14ac:dyDescent="0.25">
      <c r="A31" s="59" t="s">
        <v>126</v>
      </c>
      <c r="B31" s="78">
        <v>20</v>
      </c>
      <c r="C31" s="103" t="s">
        <v>173</v>
      </c>
      <c r="D31" s="64">
        <v>33</v>
      </c>
      <c r="E31" s="64">
        <f t="shared" si="0"/>
        <v>30</v>
      </c>
      <c r="F31" s="64">
        <f t="shared" si="1"/>
        <v>13.2</v>
      </c>
      <c r="G31" s="98">
        <f t="shared" si="2"/>
        <v>660</v>
      </c>
      <c r="H31" s="79">
        <v>11</v>
      </c>
      <c r="I31" s="76" t="s">
        <v>173</v>
      </c>
      <c r="K31" s="185"/>
    </row>
    <row r="32" spans="1:11" x14ac:dyDescent="0.25">
      <c r="A32" s="59" t="s">
        <v>127</v>
      </c>
      <c r="B32" s="78">
        <v>20</v>
      </c>
      <c r="C32" s="103" t="s">
        <v>174</v>
      </c>
      <c r="D32" s="64">
        <v>29.8</v>
      </c>
      <c r="E32" s="64">
        <f t="shared" si="0"/>
        <v>30</v>
      </c>
      <c r="F32" s="64">
        <f t="shared" si="1"/>
        <v>11.92</v>
      </c>
      <c r="G32" s="98">
        <f t="shared" si="2"/>
        <v>596</v>
      </c>
      <c r="H32" s="79">
        <v>11</v>
      </c>
      <c r="I32" s="76" t="s">
        <v>174</v>
      </c>
      <c r="K32" s="185"/>
    </row>
    <row r="33" spans="1:11" x14ac:dyDescent="0.25">
      <c r="A33" s="59" t="s">
        <v>128</v>
      </c>
      <c r="B33" s="78">
        <v>20</v>
      </c>
      <c r="C33" s="103" t="s">
        <v>175</v>
      </c>
      <c r="D33" s="64">
        <v>24.4</v>
      </c>
      <c r="E33" s="64">
        <f t="shared" si="0"/>
        <v>30</v>
      </c>
      <c r="F33" s="64">
        <f t="shared" si="1"/>
        <v>9.76</v>
      </c>
      <c r="G33" s="98">
        <f t="shared" si="2"/>
        <v>488</v>
      </c>
      <c r="H33" s="79">
        <v>11</v>
      </c>
      <c r="I33" s="76" t="s">
        <v>175</v>
      </c>
      <c r="K33" s="185"/>
    </row>
    <row r="34" spans="1:11" x14ac:dyDescent="0.25">
      <c r="A34" s="59" t="s">
        <v>129</v>
      </c>
      <c r="B34" s="78">
        <v>20</v>
      </c>
      <c r="C34" s="103" t="s">
        <v>176</v>
      </c>
      <c r="D34" s="64">
        <v>24</v>
      </c>
      <c r="E34" s="64">
        <f t="shared" si="0"/>
        <v>30</v>
      </c>
      <c r="F34" s="64">
        <f t="shared" si="1"/>
        <v>9.6</v>
      </c>
      <c r="G34" s="98">
        <f t="shared" si="2"/>
        <v>480</v>
      </c>
      <c r="H34" s="79">
        <v>11</v>
      </c>
      <c r="I34" s="76" t="s">
        <v>176</v>
      </c>
      <c r="K34" s="185"/>
    </row>
    <row r="35" spans="1:11" x14ac:dyDescent="0.25">
      <c r="A35" s="59" t="s">
        <v>130</v>
      </c>
      <c r="B35" s="78">
        <v>20</v>
      </c>
      <c r="C35" s="103" t="s">
        <v>146</v>
      </c>
      <c r="D35" s="64">
        <v>23</v>
      </c>
      <c r="E35" s="64">
        <f t="shared" si="0"/>
        <v>30</v>
      </c>
      <c r="F35" s="64">
        <f t="shared" si="1"/>
        <v>9.1999999999999993</v>
      </c>
      <c r="G35" s="98">
        <f t="shared" si="2"/>
        <v>460</v>
      </c>
      <c r="H35" s="79">
        <v>11</v>
      </c>
      <c r="I35" s="76" t="s">
        <v>146</v>
      </c>
      <c r="K35" s="185"/>
    </row>
    <row r="36" spans="1:11" x14ac:dyDescent="0.25">
      <c r="A36" s="59" t="s">
        <v>131</v>
      </c>
      <c r="B36" s="78">
        <v>20</v>
      </c>
      <c r="C36" s="103" t="s">
        <v>177</v>
      </c>
      <c r="D36" s="64">
        <v>40</v>
      </c>
      <c r="E36" s="64">
        <f t="shared" si="0"/>
        <v>30</v>
      </c>
      <c r="F36" s="64">
        <f t="shared" si="1"/>
        <v>16</v>
      </c>
      <c r="G36" s="98">
        <f t="shared" si="2"/>
        <v>800</v>
      </c>
      <c r="H36" s="79">
        <v>11</v>
      </c>
      <c r="I36" s="76" t="s">
        <v>177</v>
      </c>
      <c r="K36" s="185"/>
    </row>
    <row r="37" spans="1:11" x14ac:dyDescent="0.25">
      <c r="A37" s="59" t="s">
        <v>132</v>
      </c>
      <c r="B37" s="78">
        <v>20</v>
      </c>
      <c r="C37" s="103" t="s">
        <v>178</v>
      </c>
      <c r="D37" s="64">
        <v>32.4</v>
      </c>
      <c r="E37" s="64">
        <f t="shared" si="0"/>
        <v>30</v>
      </c>
      <c r="F37" s="64">
        <f t="shared" si="1"/>
        <v>12.96</v>
      </c>
      <c r="G37" s="98">
        <f t="shared" si="2"/>
        <v>648</v>
      </c>
      <c r="H37" s="79">
        <v>11</v>
      </c>
      <c r="I37" s="76" t="s">
        <v>178</v>
      </c>
      <c r="K37" s="185"/>
    </row>
    <row r="38" spans="1:11" x14ac:dyDescent="0.25">
      <c r="A38" s="59" t="s">
        <v>133</v>
      </c>
      <c r="B38" s="78">
        <v>20</v>
      </c>
      <c r="C38" s="103" t="s">
        <v>180</v>
      </c>
      <c r="D38" s="64">
        <v>29.4</v>
      </c>
      <c r="E38" s="64">
        <f t="shared" si="0"/>
        <v>30</v>
      </c>
      <c r="F38" s="64">
        <f t="shared" si="1"/>
        <v>11.76</v>
      </c>
      <c r="G38" s="98">
        <f t="shared" si="2"/>
        <v>588</v>
      </c>
      <c r="H38" s="79">
        <v>11</v>
      </c>
      <c r="I38" s="76" t="s">
        <v>180</v>
      </c>
      <c r="K38" s="185"/>
    </row>
    <row r="39" spans="1:11" x14ac:dyDescent="0.25">
      <c r="A39" s="59" t="s">
        <v>134</v>
      </c>
      <c r="B39" s="78">
        <v>20</v>
      </c>
      <c r="C39" s="103" t="s">
        <v>181</v>
      </c>
      <c r="D39" s="64">
        <v>39.200000000000003</v>
      </c>
      <c r="E39" s="64">
        <f t="shared" si="0"/>
        <v>30</v>
      </c>
      <c r="F39" s="64">
        <f t="shared" si="1"/>
        <v>15.68</v>
      </c>
      <c r="G39" s="98">
        <f t="shared" si="2"/>
        <v>784</v>
      </c>
      <c r="H39" s="79">
        <v>11</v>
      </c>
      <c r="I39" s="76" t="s">
        <v>181</v>
      </c>
      <c r="K39" s="185"/>
    </row>
    <row r="40" spans="1:11" x14ac:dyDescent="0.25">
      <c r="A40" s="59" t="s">
        <v>135</v>
      </c>
      <c r="B40" s="78">
        <v>20</v>
      </c>
      <c r="C40" s="103" t="s">
        <v>182</v>
      </c>
      <c r="D40" s="64">
        <v>30.4</v>
      </c>
      <c r="E40" s="64">
        <f t="shared" si="0"/>
        <v>30</v>
      </c>
      <c r="F40" s="64">
        <f t="shared" si="1"/>
        <v>12.16</v>
      </c>
      <c r="G40" s="98">
        <f t="shared" si="2"/>
        <v>608</v>
      </c>
      <c r="H40" s="79">
        <v>11</v>
      </c>
      <c r="I40" s="76" t="s">
        <v>182</v>
      </c>
      <c r="K40" s="185"/>
    </row>
    <row r="41" spans="1:11" x14ac:dyDescent="0.25">
      <c r="A41" s="182" t="s">
        <v>136</v>
      </c>
      <c r="B41" s="78">
        <v>20</v>
      </c>
      <c r="C41" s="103" t="s">
        <v>183</v>
      </c>
      <c r="D41" s="183">
        <v>24.4</v>
      </c>
      <c r="E41" s="183">
        <f t="shared" si="0"/>
        <v>30</v>
      </c>
      <c r="F41" s="183">
        <f t="shared" si="1"/>
        <v>9.76</v>
      </c>
      <c r="G41" s="98">
        <f t="shared" si="2"/>
        <v>488</v>
      </c>
      <c r="H41" s="184">
        <v>11</v>
      </c>
      <c r="I41" s="76" t="s">
        <v>183</v>
      </c>
      <c r="K41" s="185"/>
    </row>
    <row r="42" spans="1:11" x14ac:dyDescent="0.25">
      <c r="A42" s="59" t="s">
        <v>137</v>
      </c>
      <c r="B42" s="78">
        <v>20</v>
      </c>
      <c r="C42" s="103" t="s">
        <v>105</v>
      </c>
      <c r="D42" s="64">
        <v>33.200000000000003</v>
      </c>
      <c r="E42" s="64">
        <f t="shared" si="0"/>
        <v>30</v>
      </c>
      <c r="F42" s="64">
        <f t="shared" si="1"/>
        <v>13.28</v>
      </c>
      <c r="G42" s="98">
        <f t="shared" si="2"/>
        <v>664</v>
      </c>
      <c r="H42" s="79">
        <v>11</v>
      </c>
      <c r="I42" s="76" t="s">
        <v>105</v>
      </c>
      <c r="K42" s="185"/>
    </row>
    <row r="43" spans="1:11" x14ac:dyDescent="0.25">
      <c r="A43" s="59" t="s">
        <v>138</v>
      </c>
      <c r="B43" s="78">
        <v>20</v>
      </c>
      <c r="C43" s="103" t="s">
        <v>184</v>
      </c>
      <c r="D43" s="64">
        <v>21</v>
      </c>
      <c r="E43" s="64">
        <f t="shared" si="0"/>
        <v>30</v>
      </c>
      <c r="F43" s="64">
        <f t="shared" si="1"/>
        <v>8.4</v>
      </c>
      <c r="G43" s="98">
        <f t="shared" si="2"/>
        <v>420</v>
      </c>
      <c r="H43" s="79">
        <v>11</v>
      </c>
      <c r="I43" s="76" t="s">
        <v>184</v>
      </c>
      <c r="K43" s="185"/>
    </row>
    <row r="44" spans="1:11" x14ac:dyDescent="0.25">
      <c r="A44" s="59" t="s">
        <v>139</v>
      </c>
      <c r="B44" s="78">
        <v>20</v>
      </c>
      <c r="C44" s="103" t="s">
        <v>185</v>
      </c>
      <c r="D44" s="64">
        <v>41.2</v>
      </c>
      <c r="E44" s="64">
        <f t="shared" si="0"/>
        <v>30</v>
      </c>
      <c r="F44" s="64">
        <f t="shared" si="1"/>
        <v>16.48</v>
      </c>
      <c r="G44" s="98">
        <f t="shared" si="2"/>
        <v>824</v>
      </c>
      <c r="H44" s="79">
        <v>11</v>
      </c>
      <c r="I44" s="76" t="s">
        <v>185</v>
      </c>
      <c r="K44" s="185"/>
    </row>
    <row r="45" spans="1:11" x14ac:dyDescent="0.25">
      <c r="A45" s="59" t="s">
        <v>140</v>
      </c>
      <c r="B45" s="78">
        <v>20</v>
      </c>
      <c r="C45" s="103" t="s">
        <v>186</v>
      </c>
      <c r="D45" s="64">
        <v>14.3</v>
      </c>
      <c r="E45" s="64">
        <f t="shared" si="0"/>
        <v>30</v>
      </c>
      <c r="F45" s="64">
        <f t="shared" si="1"/>
        <v>5.72</v>
      </c>
      <c r="G45" s="98">
        <f t="shared" si="2"/>
        <v>286</v>
      </c>
      <c r="H45" s="79">
        <v>11</v>
      </c>
      <c r="I45" s="76" t="s">
        <v>186</v>
      </c>
      <c r="K45" s="185"/>
    </row>
    <row r="46" spans="1:11" ht="16.5" thickBot="1" x14ac:dyDescent="0.3">
      <c r="A46" s="68" t="s">
        <v>141</v>
      </c>
      <c r="B46" s="80">
        <v>20</v>
      </c>
      <c r="C46" s="104" t="s">
        <v>187</v>
      </c>
      <c r="D46" s="73">
        <v>13.4</v>
      </c>
      <c r="E46" s="73">
        <f t="shared" si="0"/>
        <v>30</v>
      </c>
      <c r="F46" s="73">
        <f t="shared" si="1"/>
        <v>5.36</v>
      </c>
      <c r="G46" s="99">
        <f t="shared" si="2"/>
        <v>268</v>
      </c>
      <c r="H46" s="81">
        <v>11</v>
      </c>
      <c r="I46" s="82" t="s">
        <v>187</v>
      </c>
      <c r="K46" s="185"/>
    </row>
    <row r="48" spans="1:11" x14ac:dyDescent="0.25">
      <c r="A48" s="83" t="s">
        <v>41</v>
      </c>
      <c r="B48" s="84">
        <v>45</v>
      </c>
      <c r="C48" s="101"/>
    </row>
    <row r="49" spans="1:9" ht="16.5" thickBot="1" x14ac:dyDescent="0.3">
      <c r="G49" s="45" t="s">
        <v>42</v>
      </c>
      <c r="H49" s="45" t="s">
        <v>43</v>
      </c>
      <c r="I49" s="85" t="s">
        <v>44</v>
      </c>
    </row>
    <row r="50" spans="1:9" ht="16.5" thickBot="1" x14ac:dyDescent="0.3">
      <c r="A50" s="212" t="s">
        <v>188</v>
      </c>
      <c r="B50" s="213"/>
      <c r="C50" s="213"/>
      <c r="D50" s="214"/>
      <c r="E50" s="227" t="s">
        <v>189</v>
      </c>
      <c r="F50" s="217"/>
      <c r="G50" s="65">
        <v>1</v>
      </c>
      <c r="H50" s="65" t="s">
        <v>97</v>
      </c>
      <c r="I50" s="86">
        <v>0.20833333333333334</v>
      </c>
    </row>
    <row r="51" spans="1:9" ht="16.5" thickBot="1" x14ac:dyDescent="0.3">
      <c r="A51" s="205" t="s">
        <v>190</v>
      </c>
      <c r="B51" s="215"/>
      <c r="C51" s="206"/>
      <c r="D51" s="91">
        <v>10</v>
      </c>
      <c r="E51" s="87">
        <f>D51*(B$48+1)</f>
        <v>460</v>
      </c>
      <c r="F51" s="100"/>
      <c r="I51" s="67"/>
    </row>
    <row r="52" spans="1:9" ht="16.5" thickBot="1" x14ac:dyDescent="0.3">
      <c r="A52" s="205" t="s">
        <v>191</v>
      </c>
      <c r="B52" s="215"/>
      <c r="C52" s="206"/>
      <c r="D52" s="87">
        <v>50</v>
      </c>
      <c r="E52" s="87">
        <f>D52*(B$48+1)</f>
        <v>2300</v>
      </c>
      <c r="F52" s="100"/>
      <c r="I52" s="67"/>
    </row>
    <row r="53" spans="1:9" ht="16.5" thickBot="1" x14ac:dyDescent="0.3">
      <c r="H53" s="67"/>
      <c r="I53" s="65"/>
    </row>
    <row r="54" spans="1:9" ht="16.5" thickBot="1" x14ac:dyDescent="0.3">
      <c r="A54" s="212" t="s">
        <v>192</v>
      </c>
      <c r="B54" s="213"/>
      <c r="C54" s="213"/>
      <c r="D54" s="214"/>
      <c r="E54" s="216" t="s">
        <v>56</v>
      </c>
      <c r="F54" s="217"/>
      <c r="G54" s="65">
        <v>2</v>
      </c>
      <c r="H54" s="65" t="s">
        <v>193</v>
      </c>
      <c r="I54" s="86">
        <v>8.3333333333333329E-2</v>
      </c>
    </row>
    <row r="55" spans="1:9" ht="16.5" thickBot="1" x14ac:dyDescent="0.3">
      <c r="H55" s="67"/>
      <c r="I55" s="65"/>
    </row>
    <row r="56" spans="1:9" ht="16.5" thickBot="1" x14ac:dyDescent="0.3">
      <c r="A56" s="212" t="s">
        <v>194</v>
      </c>
      <c r="B56" s="213"/>
      <c r="C56" s="213"/>
      <c r="D56" s="214"/>
      <c r="E56" s="216" t="s">
        <v>195</v>
      </c>
      <c r="F56" s="217"/>
      <c r="G56" s="65">
        <v>3</v>
      </c>
      <c r="H56" s="65" t="s">
        <v>46</v>
      </c>
      <c r="I56" s="86">
        <v>0.33333333333333331</v>
      </c>
    </row>
    <row r="57" spans="1:9" ht="16.5" thickBot="1" x14ac:dyDescent="0.3">
      <c r="A57" s="218" t="s">
        <v>45</v>
      </c>
      <c r="B57" s="219"/>
      <c r="C57" s="223"/>
      <c r="D57" s="87">
        <v>10</v>
      </c>
      <c r="E57" s="87">
        <f>D57*(B$48+1)</f>
        <v>460</v>
      </c>
      <c r="I57" s="67"/>
    </row>
    <row r="58" spans="1:9" ht="16.5" thickBot="1" x14ac:dyDescent="0.3">
      <c r="A58" s="207" t="s">
        <v>65</v>
      </c>
      <c r="B58" s="208"/>
      <c r="C58" s="101"/>
      <c r="D58" s="87">
        <v>10</v>
      </c>
      <c r="E58" s="87">
        <f>D58*(B$48+1)</f>
        <v>460</v>
      </c>
      <c r="I58" s="67"/>
    </row>
    <row r="59" spans="1:9" ht="16.5" thickBot="1" x14ac:dyDescent="0.3">
      <c r="H59" s="67"/>
      <c r="I59" s="65"/>
    </row>
    <row r="60" spans="1:9" ht="16.5" thickBot="1" x14ac:dyDescent="0.3">
      <c r="A60" s="212" t="s">
        <v>47</v>
      </c>
      <c r="B60" s="213"/>
      <c r="C60" s="213"/>
      <c r="D60" s="214"/>
      <c r="E60" s="216" t="s">
        <v>48</v>
      </c>
      <c r="F60" s="217"/>
      <c r="G60" s="65">
        <v>4</v>
      </c>
      <c r="H60" s="65" t="s">
        <v>49</v>
      </c>
      <c r="I60" s="86">
        <v>0.20833333333333334</v>
      </c>
    </row>
    <row r="61" spans="1:9" ht="16.5" thickBot="1" x14ac:dyDescent="0.3">
      <c r="A61" s="218" t="s">
        <v>50</v>
      </c>
      <c r="B61" s="219"/>
      <c r="C61" s="101"/>
      <c r="D61" s="87">
        <v>1.25</v>
      </c>
      <c r="E61" s="87">
        <f>D61*(B$48+1)</f>
        <v>57.5</v>
      </c>
      <c r="H61" s="65" t="s">
        <v>51</v>
      </c>
      <c r="I61" s="86">
        <v>0.5</v>
      </c>
    </row>
    <row r="62" spans="1:9" ht="16.5" thickBot="1" x14ac:dyDescent="0.3">
      <c r="A62" s="88" t="s">
        <v>52</v>
      </c>
      <c r="B62" s="89"/>
      <c r="C62" s="101"/>
      <c r="D62" s="87">
        <v>2.75</v>
      </c>
      <c r="E62" s="87">
        <f>D62*(B$48+1)</f>
        <v>126.5</v>
      </c>
      <c r="H62" s="65" t="s">
        <v>53</v>
      </c>
      <c r="I62" s="86">
        <v>0.625</v>
      </c>
    </row>
    <row r="63" spans="1:9" ht="16.5" thickBot="1" x14ac:dyDescent="0.3">
      <c r="A63" s="207" t="s">
        <v>54</v>
      </c>
      <c r="B63" s="208"/>
      <c r="C63" s="101"/>
      <c r="D63" s="87">
        <v>1</v>
      </c>
      <c r="E63" s="87">
        <f>D63*(B$48+1)</f>
        <v>46</v>
      </c>
      <c r="I63" s="67"/>
    </row>
    <row r="64" spans="1:9" ht="16.5" thickBot="1" x14ac:dyDescent="0.3">
      <c r="I64" s="67"/>
    </row>
    <row r="65" spans="1:9" ht="16.5" thickBot="1" x14ac:dyDescent="0.3">
      <c r="A65" s="212" t="s">
        <v>55</v>
      </c>
      <c r="B65" s="213"/>
      <c r="C65" s="213"/>
      <c r="D65" s="214"/>
      <c r="E65" s="216" t="s">
        <v>56</v>
      </c>
      <c r="F65" s="217"/>
      <c r="G65" s="65">
        <v>5</v>
      </c>
      <c r="H65" s="65" t="s">
        <v>57</v>
      </c>
      <c r="I65" s="90" t="s">
        <v>58</v>
      </c>
    </row>
    <row r="66" spans="1:9" ht="16.5" thickBot="1" x14ac:dyDescent="0.3">
      <c r="A66" s="88" t="s">
        <v>59</v>
      </c>
      <c r="B66" s="89"/>
      <c r="C66" s="101"/>
      <c r="D66" s="91">
        <v>48</v>
      </c>
      <c r="E66" s="87">
        <f>D66*(B$48+1)</f>
        <v>2208</v>
      </c>
      <c r="I66" s="90"/>
    </row>
    <row r="67" spans="1:9" ht="16.5" thickBot="1" x14ac:dyDescent="0.3">
      <c r="A67" s="207" t="s">
        <v>60</v>
      </c>
      <c r="B67" s="208"/>
      <c r="C67" s="101"/>
      <c r="D67" s="87">
        <v>2</v>
      </c>
      <c r="E67" s="87">
        <f>D67*(B$48+1)</f>
        <v>92</v>
      </c>
      <c r="I67" s="90"/>
    </row>
    <row r="68" spans="1:9" ht="16.5" thickBot="1" x14ac:dyDescent="0.3">
      <c r="I68" s="90"/>
    </row>
    <row r="69" spans="1:9" ht="16.5" thickBot="1" x14ac:dyDescent="0.3">
      <c r="A69" s="212" t="s">
        <v>61</v>
      </c>
      <c r="B69" s="213"/>
      <c r="C69" s="213"/>
      <c r="D69" s="214"/>
      <c r="E69" s="216" t="s">
        <v>62</v>
      </c>
      <c r="F69" s="217"/>
      <c r="I69" s="90"/>
    </row>
    <row r="70" spans="1:9" ht="16.5" thickBot="1" x14ac:dyDescent="0.3">
      <c r="A70" s="92"/>
      <c r="B70" s="92"/>
      <c r="C70" s="48"/>
      <c r="D70" s="93"/>
      <c r="E70" s="94"/>
      <c r="F70" s="94"/>
      <c r="I70" s="90"/>
    </row>
    <row r="71" spans="1:9" ht="16.5" thickBot="1" x14ac:dyDescent="0.3">
      <c r="A71" s="212" t="s">
        <v>63</v>
      </c>
      <c r="B71" s="213"/>
      <c r="C71" s="213"/>
      <c r="D71" s="220"/>
      <c r="E71" s="216" t="s">
        <v>64</v>
      </c>
      <c r="F71" s="217"/>
      <c r="I71" s="90"/>
    </row>
    <row r="72" spans="1:9" ht="16.5" thickBot="1" x14ac:dyDescent="0.3">
      <c r="A72" s="92"/>
      <c r="B72" s="92"/>
      <c r="C72" s="48"/>
      <c r="D72" s="92"/>
      <c r="E72" s="94"/>
      <c r="F72" s="94"/>
      <c r="I72" s="90"/>
    </row>
    <row r="73" spans="1:9" ht="16.5" thickBot="1" x14ac:dyDescent="0.3">
      <c r="A73" s="212" t="s">
        <v>65</v>
      </c>
      <c r="B73" s="213"/>
      <c r="C73" s="213"/>
      <c r="D73" s="220"/>
      <c r="E73" s="216" t="s">
        <v>66</v>
      </c>
      <c r="F73" s="217"/>
      <c r="I73" s="90"/>
    </row>
    <row r="74" spans="1:9" ht="16.5" thickBot="1" x14ac:dyDescent="0.3">
      <c r="I74" s="90"/>
    </row>
    <row r="75" spans="1:9" ht="16.5" thickBot="1" x14ac:dyDescent="0.3">
      <c r="A75" s="209" t="s">
        <v>67</v>
      </c>
      <c r="B75" s="210"/>
      <c r="C75" s="210"/>
      <c r="D75" s="211"/>
      <c r="E75" s="216" t="s">
        <v>48</v>
      </c>
      <c r="F75" s="217"/>
      <c r="G75" s="65">
        <v>6</v>
      </c>
      <c r="H75" s="65" t="s">
        <v>49</v>
      </c>
      <c r="I75" s="90" t="s">
        <v>68</v>
      </c>
    </row>
    <row r="76" spans="1:9" ht="16.5" thickBot="1" x14ac:dyDescent="0.3">
      <c r="A76" s="218" t="s">
        <v>69</v>
      </c>
      <c r="B76" s="219"/>
      <c r="C76" s="101"/>
      <c r="D76" s="87">
        <v>4</v>
      </c>
      <c r="E76" s="87">
        <f>D76*(B$48+1)</f>
        <v>184</v>
      </c>
      <c r="H76" s="65" t="s">
        <v>53</v>
      </c>
      <c r="I76" s="90" t="s">
        <v>70</v>
      </c>
    </row>
    <row r="77" spans="1:9" ht="16.5" thickBot="1" x14ac:dyDescent="0.3">
      <c r="A77" s="205" t="s">
        <v>71</v>
      </c>
      <c r="B77" s="206"/>
      <c r="C77" s="106"/>
      <c r="D77" s="87">
        <v>0.5</v>
      </c>
      <c r="E77" s="87">
        <f>D77*(B$48+1)</f>
        <v>23</v>
      </c>
      <c r="I77" s="90"/>
    </row>
    <row r="78" spans="1:9" ht="16.5" thickBot="1" x14ac:dyDescent="0.3">
      <c r="A78" s="207" t="s">
        <v>72</v>
      </c>
      <c r="B78" s="208"/>
      <c r="C78" s="101"/>
      <c r="D78" s="87">
        <v>0.5</v>
      </c>
      <c r="E78" s="87">
        <f>D78*(B$48+1)</f>
        <v>23</v>
      </c>
      <c r="I78" s="90"/>
    </row>
    <row r="79" spans="1:9" ht="16.5" thickBot="1" x14ac:dyDescent="0.3">
      <c r="I79" s="90"/>
    </row>
    <row r="80" spans="1:9" ht="16.5" thickBot="1" x14ac:dyDescent="0.3">
      <c r="A80" s="212" t="s">
        <v>73</v>
      </c>
      <c r="B80" s="213"/>
      <c r="C80" s="213"/>
      <c r="D80" s="220"/>
      <c r="E80" s="216" t="s">
        <v>74</v>
      </c>
      <c r="F80" s="217"/>
      <c r="G80" s="65">
        <v>7</v>
      </c>
      <c r="H80" s="65" t="s">
        <v>49</v>
      </c>
      <c r="I80" s="90" t="s">
        <v>68</v>
      </c>
    </row>
    <row r="81" spans="1:9" ht="16.5" thickBot="1" x14ac:dyDescent="0.3">
      <c r="A81" s="218" t="s">
        <v>65</v>
      </c>
      <c r="B81" s="223"/>
      <c r="C81" s="106"/>
      <c r="D81" s="91">
        <v>4.5</v>
      </c>
      <c r="E81" s="87">
        <f>D81*(B$48+1)</f>
        <v>207</v>
      </c>
      <c r="I81" s="90"/>
    </row>
    <row r="82" spans="1:9" ht="16.5" thickBot="1" x14ac:dyDescent="0.3">
      <c r="A82" s="205" t="s">
        <v>75</v>
      </c>
      <c r="B82" s="206"/>
      <c r="C82" s="106"/>
      <c r="D82" s="87">
        <v>6</v>
      </c>
      <c r="E82" s="87">
        <f>D82*(B$48+1)</f>
        <v>276</v>
      </c>
      <c r="I82" s="90"/>
    </row>
    <row r="83" spans="1:9" ht="16.5" thickBot="1" x14ac:dyDescent="0.3">
      <c r="A83" s="207" t="s">
        <v>76</v>
      </c>
      <c r="B83" s="208"/>
      <c r="C83" s="101"/>
      <c r="D83" s="87">
        <v>1.5</v>
      </c>
      <c r="E83" s="87">
        <f>D83*(B$48+1)</f>
        <v>69</v>
      </c>
      <c r="I83" s="90"/>
    </row>
    <row r="84" spans="1:9" ht="16.5" thickBot="1" x14ac:dyDescent="0.3">
      <c r="I84" s="90"/>
    </row>
    <row r="85" spans="1:9" ht="16.5" thickBot="1" x14ac:dyDescent="0.3">
      <c r="A85" s="209" t="s">
        <v>77</v>
      </c>
      <c r="B85" s="210"/>
      <c r="C85" s="210"/>
      <c r="D85" s="211"/>
      <c r="E85" s="216" t="s">
        <v>78</v>
      </c>
      <c r="F85" s="217"/>
      <c r="G85" s="65">
        <v>8</v>
      </c>
      <c r="H85" s="65" t="s">
        <v>79</v>
      </c>
      <c r="I85" s="90" t="s">
        <v>70</v>
      </c>
    </row>
    <row r="86" spans="1:9" ht="16.5" thickBot="1" x14ac:dyDescent="0.3">
      <c r="A86" s="218" t="s">
        <v>80</v>
      </c>
      <c r="B86" s="219"/>
      <c r="C86" s="101"/>
      <c r="D86" s="87">
        <v>69</v>
      </c>
      <c r="E86" s="87">
        <f>D86*(B$48+1)</f>
        <v>3174</v>
      </c>
      <c r="I86" s="90"/>
    </row>
    <row r="87" spans="1:9" ht="16.5" thickBot="1" x14ac:dyDescent="0.3">
      <c r="A87" s="207" t="s">
        <v>81</v>
      </c>
      <c r="B87" s="208"/>
      <c r="C87" s="101"/>
      <c r="D87" s="87">
        <v>1</v>
      </c>
      <c r="E87" s="87">
        <f>D87*(B$48+1)</f>
        <v>46</v>
      </c>
      <c r="I87" s="90"/>
    </row>
    <row r="88" spans="1:9" ht="16.5" thickBot="1" x14ac:dyDescent="0.3">
      <c r="I88" s="90"/>
    </row>
    <row r="89" spans="1:9" ht="16.5" thickBot="1" x14ac:dyDescent="0.3">
      <c r="A89" s="212" t="s">
        <v>61</v>
      </c>
      <c r="B89" s="213"/>
      <c r="C89" s="213"/>
      <c r="D89" s="220"/>
      <c r="E89" s="216" t="s">
        <v>82</v>
      </c>
      <c r="F89" s="217"/>
      <c r="I89" s="90"/>
    </row>
    <row r="90" spans="1:9" ht="16.5" thickBot="1" x14ac:dyDescent="0.3">
      <c r="A90" s="92"/>
      <c r="B90" s="92"/>
      <c r="C90" s="48"/>
      <c r="D90" s="93"/>
      <c r="E90" s="94"/>
      <c r="F90" s="94"/>
      <c r="I90" s="90"/>
    </row>
    <row r="91" spans="1:9" ht="16.5" thickBot="1" x14ac:dyDescent="0.3">
      <c r="A91" s="212" t="s">
        <v>63</v>
      </c>
      <c r="B91" s="213"/>
      <c r="C91" s="213"/>
      <c r="D91" s="220"/>
      <c r="E91" s="216" t="s">
        <v>64</v>
      </c>
      <c r="F91" s="217"/>
      <c r="I91" s="90"/>
    </row>
    <row r="92" spans="1:9" ht="16.5" thickBot="1" x14ac:dyDescent="0.3">
      <c r="A92" s="92"/>
      <c r="B92" s="92"/>
      <c r="C92" s="48"/>
      <c r="D92" s="92"/>
      <c r="E92" s="94"/>
      <c r="F92" s="94"/>
      <c r="I92" s="90"/>
    </row>
    <row r="93" spans="1:9" ht="16.5" thickBot="1" x14ac:dyDescent="0.3">
      <c r="A93" s="212" t="s">
        <v>65</v>
      </c>
      <c r="B93" s="213"/>
      <c r="C93" s="213"/>
      <c r="D93" s="220"/>
      <c r="E93" s="216" t="s">
        <v>83</v>
      </c>
      <c r="F93" s="217"/>
      <c r="I93" s="90"/>
    </row>
    <row r="94" spans="1:9" ht="16.5" thickBot="1" x14ac:dyDescent="0.3">
      <c r="I94" s="90"/>
    </row>
    <row r="95" spans="1:9" ht="16.5" thickBot="1" x14ac:dyDescent="0.3">
      <c r="A95" s="209" t="s">
        <v>84</v>
      </c>
      <c r="B95" s="210"/>
      <c r="C95" s="210"/>
      <c r="D95" s="211"/>
      <c r="E95" s="216" t="s">
        <v>85</v>
      </c>
      <c r="F95" s="217"/>
      <c r="G95" s="65">
        <v>9</v>
      </c>
      <c r="H95" s="65" t="s">
        <v>86</v>
      </c>
      <c r="I95" s="90" t="s">
        <v>70</v>
      </c>
    </row>
    <row r="96" spans="1:9" ht="16.5" thickBot="1" x14ac:dyDescent="0.3">
      <c r="A96" s="218" t="s">
        <v>87</v>
      </c>
      <c r="B96" s="219"/>
      <c r="C96" s="101"/>
      <c r="D96" s="91">
        <v>10</v>
      </c>
      <c r="E96" s="87">
        <f>D96*(B$48+1)</f>
        <v>460</v>
      </c>
      <c r="H96" s="65" t="s">
        <v>88</v>
      </c>
      <c r="I96" s="90" t="s">
        <v>89</v>
      </c>
    </row>
    <row r="97" spans="1:9" ht="16.5" thickBot="1" x14ac:dyDescent="0.3">
      <c r="A97" s="88" t="s">
        <v>90</v>
      </c>
      <c r="B97" s="89"/>
      <c r="C97" s="101"/>
      <c r="D97" s="87">
        <v>8</v>
      </c>
      <c r="E97" s="87">
        <f>D97*(B$48+1)</f>
        <v>368</v>
      </c>
      <c r="G97" s="221" t="s">
        <v>91</v>
      </c>
      <c r="H97" s="65" t="s">
        <v>88</v>
      </c>
      <c r="I97" s="90" t="s">
        <v>92</v>
      </c>
    </row>
    <row r="98" spans="1:9" ht="16.5" thickBot="1" x14ac:dyDescent="0.3">
      <c r="A98" s="88" t="s">
        <v>93</v>
      </c>
      <c r="B98" s="89"/>
      <c r="C98" s="101"/>
      <c r="D98" s="87">
        <v>0.5</v>
      </c>
      <c r="E98" s="87">
        <f>D98*(B$48+1)</f>
        <v>23</v>
      </c>
      <c r="G98" s="221"/>
      <c r="H98" s="65" t="s">
        <v>94</v>
      </c>
      <c r="I98" s="90" t="s">
        <v>95</v>
      </c>
    </row>
    <row r="99" spans="1:9" ht="16.5" thickBot="1" x14ac:dyDescent="0.3">
      <c r="A99" s="205" t="s">
        <v>96</v>
      </c>
      <c r="B99" s="206"/>
      <c r="C99" s="106"/>
      <c r="D99" s="87">
        <v>1</v>
      </c>
      <c r="E99" s="87">
        <f>D99*(B$48+1)</f>
        <v>46</v>
      </c>
      <c r="G99" s="222" t="s">
        <v>196</v>
      </c>
      <c r="H99" s="65" t="s">
        <v>88</v>
      </c>
      <c r="I99" s="90" t="s">
        <v>92</v>
      </c>
    </row>
    <row r="100" spans="1:9" ht="16.5" thickBot="1" x14ac:dyDescent="0.3">
      <c r="A100" s="207" t="s">
        <v>65</v>
      </c>
      <c r="B100" s="208"/>
      <c r="C100" s="101"/>
      <c r="D100" s="87">
        <v>65.5</v>
      </c>
      <c r="E100" s="87">
        <f>D100*(B$48+1)</f>
        <v>3013</v>
      </c>
      <c r="G100" s="221"/>
      <c r="H100" s="65" t="s">
        <v>97</v>
      </c>
      <c r="I100" s="90" t="s">
        <v>95</v>
      </c>
    </row>
    <row r="101" spans="1:9" x14ac:dyDescent="0.25">
      <c r="A101" s="89"/>
      <c r="B101" s="89"/>
      <c r="C101" s="101"/>
      <c r="D101" s="60"/>
      <c r="E101" s="60"/>
      <c r="H101" s="65" t="s">
        <v>97</v>
      </c>
      <c r="I101" s="90" t="s">
        <v>98</v>
      </c>
    </row>
    <row r="102" spans="1:9" ht="16.5" thickBot="1" x14ac:dyDescent="0.3">
      <c r="I102" s="90"/>
    </row>
    <row r="103" spans="1:9" ht="16.5" thickBot="1" x14ac:dyDescent="0.3">
      <c r="A103" s="212" t="s">
        <v>61</v>
      </c>
      <c r="B103" s="213"/>
      <c r="C103" s="213"/>
      <c r="D103" s="220"/>
      <c r="E103" s="216" t="s">
        <v>99</v>
      </c>
      <c r="F103" s="217"/>
      <c r="I103" s="90"/>
    </row>
    <row r="104" spans="1:9" ht="16.5" thickBot="1" x14ac:dyDescent="0.3">
      <c r="A104" s="92"/>
      <c r="B104" s="92"/>
      <c r="C104" s="48"/>
      <c r="D104" s="93"/>
      <c r="E104" s="94"/>
      <c r="F104" s="94"/>
      <c r="I104" s="90"/>
    </row>
    <row r="105" spans="1:9" ht="16.5" thickBot="1" x14ac:dyDescent="0.3">
      <c r="A105" s="212" t="s">
        <v>63</v>
      </c>
      <c r="B105" s="213"/>
      <c r="C105" s="213"/>
      <c r="D105" s="220"/>
      <c r="E105" s="216" t="s">
        <v>64</v>
      </c>
      <c r="F105" s="217"/>
      <c r="I105" s="90"/>
    </row>
    <row r="106" spans="1:9" ht="16.5" thickBot="1" x14ac:dyDescent="0.3">
      <c r="A106" s="92"/>
      <c r="B106" s="92"/>
      <c r="C106" s="48"/>
      <c r="D106" s="92"/>
      <c r="E106" s="94"/>
      <c r="F106" s="94"/>
      <c r="I106" s="90"/>
    </row>
    <row r="107" spans="1:9" ht="16.5" thickBot="1" x14ac:dyDescent="0.3">
      <c r="A107" s="212" t="s">
        <v>100</v>
      </c>
      <c r="B107" s="213"/>
      <c r="C107" s="213"/>
      <c r="D107" s="220"/>
      <c r="E107" s="216" t="s">
        <v>101</v>
      </c>
      <c r="F107" s="217"/>
      <c r="I107" s="90"/>
    </row>
    <row r="108" spans="1:9" x14ac:dyDescent="0.25">
      <c r="I108" s="90"/>
    </row>
    <row r="109" spans="1:9" x14ac:dyDescent="0.25">
      <c r="I109" s="90"/>
    </row>
    <row r="110" spans="1:9" x14ac:dyDescent="0.25">
      <c r="I110" s="90"/>
    </row>
  </sheetData>
  <sortState ref="A4:J48">
    <sortCondition ref="A4:A48"/>
  </sortState>
  <mergeCells count="58">
    <mergeCell ref="E69:F69"/>
    <mergeCell ref="B1:I1"/>
    <mergeCell ref="B2:I2"/>
    <mergeCell ref="A60:D60"/>
    <mergeCell ref="E60:F60"/>
    <mergeCell ref="E50:F50"/>
    <mergeCell ref="A61:B61"/>
    <mergeCell ref="A63:B63"/>
    <mergeCell ref="A65:D65"/>
    <mergeCell ref="E65:F65"/>
    <mergeCell ref="A67:B67"/>
    <mergeCell ref="A57:C57"/>
    <mergeCell ref="E54:F54"/>
    <mergeCell ref="E56:F56"/>
    <mergeCell ref="A58:B58"/>
    <mergeCell ref="E80:F80"/>
    <mergeCell ref="A81:B81"/>
    <mergeCell ref="A71:D71"/>
    <mergeCell ref="E71:F71"/>
    <mergeCell ref="A73:D73"/>
    <mergeCell ref="E73:F73"/>
    <mergeCell ref="A75:D75"/>
    <mergeCell ref="E75:F75"/>
    <mergeCell ref="A76:B76"/>
    <mergeCell ref="A77:B77"/>
    <mergeCell ref="A78:B78"/>
    <mergeCell ref="A80:D80"/>
    <mergeCell ref="G97:G98"/>
    <mergeCell ref="A99:B99"/>
    <mergeCell ref="G99:G100"/>
    <mergeCell ref="A100:B100"/>
    <mergeCell ref="A89:D89"/>
    <mergeCell ref="E89:F89"/>
    <mergeCell ref="A91:D91"/>
    <mergeCell ref="E91:F91"/>
    <mergeCell ref="A93:D93"/>
    <mergeCell ref="E93:F93"/>
    <mergeCell ref="E85:F85"/>
    <mergeCell ref="A86:B86"/>
    <mergeCell ref="A105:D105"/>
    <mergeCell ref="E105:F105"/>
    <mergeCell ref="A107:D107"/>
    <mergeCell ref="E107:F107"/>
    <mergeCell ref="A95:D95"/>
    <mergeCell ref="E95:F95"/>
    <mergeCell ref="A96:B96"/>
    <mergeCell ref="A103:D103"/>
    <mergeCell ref="E103:F103"/>
    <mergeCell ref="A87:B87"/>
    <mergeCell ref="A82:B82"/>
    <mergeCell ref="A83:B83"/>
    <mergeCell ref="A85:D85"/>
    <mergeCell ref="A50:D50"/>
    <mergeCell ref="A54:D54"/>
    <mergeCell ref="A56:D56"/>
    <mergeCell ref="A51:C51"/>
    <mergeCell ref="A52:C52"/>
    <mergeCell ref="A69:D69"/>
  </mergeCells>
  <pageMargins left="0.7" right="0.7" top="0.75" bottom="0.75" header="0.3" footer="0.3"/>
  <pageSetup scale="78" fitToHeight="0" orientation="portrait" r:id="rId1"/>
  <rowBreaks count="2" manualBreakCount="2">
    <brk id="48" max="16383" man="1"/>
    <brk id="7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28" workbookViewId="0">
      <selection activeCell="E20" sqref="E20"/>
    </sheetView>
  </sheetViews>
  <sheetFormatPr defaultRowHeight="15" x14ac:dyDescent="0.25"/>
  <cols>
    <col min="1" max="1" width="25.625" style="95" customWidth="1"/>
    <col min="2" max="16384" width="9" style="95"/>
  </cols>
  <sheetData>
    <row r="1" spans="1:3" x14ac:dyDescent="0.25">
      <c r="A1" s="95" t="s">
        <v>102</v>
      </c>
      <c r="B1" s="95" t="s">
        <v>103</v>
      </c>
      <c r="C1" s="95" t="s">
        <v>104</v>
      </c>
    </row>
    <row r="2" spans="1:3" x14ac:dyDescent="0.25">
      <c r="A2" s="192" t="s">
        <v>342</v>
      </c>
      <c r="B2" s="95" t="s">
        <v>416</v>
      </c>
      <c r="C2" s="95" t="s">
        <v>416</v>
      </c>
    </row>
    <row r="3" spans="1:3" x14ac:dyDescent="0.25">
      <c r="A3" s="192" t="s">
        <v>343</v>
      </c>
      <c r="B3" s="95" t="s">
        <v>417</v>
      </c>
      <c r="C3" s="95" t="s">
        <v>417</v>
      </c>
    </row>
    <row r="4" spans="1:3" x14ac:dyDescent="0.25">
      <c r="A4" s="192" t="s">
        <v>344</v>
      </c>
      <c r="B4" s="95" t="s">
        <v>418</v>
      </c>
      <c r="C4" s="95" t="s">
        <v>418</v>
      </c>
    </row>
    <row r="5" spans="1:3" x14ac:dyDescent="0.25">
      <c r="A5" s="192" t="s">
        <v>345</v>
      </c>
      <c r="B5" s="95" t="s">
        <v>419</v>
      </c>
      <c r="C5" s="95" t="s">
        <v>419</v>
      </c>
    </row>
    <row r="6" spans="1:3" x14ac:dyDescent="0.25">
      <c r="A6" s="192" t="s">
        <v>346</v>
      </c>
      <c r="B6" s="95" t="s">
        <v>420</v>
      </c>
      <c r="C6" s="95" t="s">
        <v>420</v>
      </c>
    </row>
    <row r="7" spans="1:3" x14ac:dyDescent="0.25">
      <c r="A7" s="192" t="s">
        <v>347</v>
      </c>
      <c r="B7" s="95" t="s">
        <v>421</v>
      </c>
      <c r="C7" s="95" t="s">
        <v>421</v>
      </c>
    </row>
    <row r="8" spans="1:3" x14ac:dyDescent="0.25">
      <c r="A8" s="192" t="s">
        <v>348</v>
      </c>
      <c r="B8" s="95" t="s">
        <v>422</v>
      </c>
      <c r="C8" s="95" t="s">
        <v>422</v>
      </c>
    </row>
    <row r="9" spans="1:3" x14ac:dyDescent="0.25">
      <c r="A9" s="192" t="s">
        <v>349</v>
      </c>
      <c r="B9" s="95" t="s">
        <v>423</v>
      </c>
      <c r="C9" s="95" t="s">
        <v>423</v>
      </c>
    </row>
    <row r="10" spans="1:3" x14ac:dyDescent="0.25">
      <c r="A10" s="192" t="s">
        <v>350</v>
      </c>
      <c r="B10" s="95" t="s">
        <v>385</v>
      </c>
      <c r="C10" s="95" t="s">
        <v>385</v>
      </c>
    </row>
    <row r="11" spans="1:3" x14ac:dyDescent="0.25">
      <c r="A11" s="192" t="s">
        <v>351</v>
      </c>
      <c r="B11" s="95" t="s">
        <v>386</v>
      </c>
      <c r="C11" s="95" t="s">
        <v>386</v>
      </c>
    </row>
    <row r="12" spans="1:3" x14ac:dyDescent="0.25">
      <c r="A12" s="192" t="s">
        <v>352</v>
      </c>
      <c r="B12" s="95" t="s">
        <v>387</v>
      </c>
      <c r="C12" s="95" t="s">
        <v>387</v>
      </c>
    </row>
    <row r="13" spans="1:3" x14ac:dyDescent="0.25">
      <c r="A13" s="192" t="s">
        <v>353</v>
      </c>
      <c r="B13" s="95" t="s">
        <v>388</v>
      </c>
      <c r="C13" s="95" t="s">
        <v>388</v>
      </c>
    </row>
    <row r="14" spans="1:3" x14ac:dyDescent="0.25">
      <c r="A14" s="192" t="s">
        <v>354</v>
      </c>
      <c r="B14" s="95" t="s">
        <v>389</v>
      </c>
      <c r="C14" s="95" t="s">
        <v>389</v>
      </c>
    </row>
    <row r="15" spans="1:3" x14ac:dyDescent="0.25">
      <c r="A15" s="192" t="s">
        <v>355</v>
      </c>
      <c r="B15" s="95" t="s">
        <v>390</v>
      </c>
      <c r="C15" s="95" t="s">
        <v>390</v>
      </c>
    </row>
    <row r="16" spans="1:3" x14ac:dyDescent="0.25">
      <c r="A16" s="192" t="s">
        <v>356</v>
      </c>
      <c r="B16" s="95" t="s">
        <v>391</v>
      </c>
      <c r="C16" s="95" t="s">
        <v>391</v>
      </c>
    </row>
    <row r="17" spans="1:3" x14ac:dyDescent="0.25">
      <c r="A17" s="192" t="s">
        <v>357</v>
      </c>
      <c r="B17" s="95" t="s">
        <v>392</v>
      </c>
      <c r="C17" s="95" t="s">
        <v>392</v>
      </c>
    </row>
    <row r="18" spans="1:3" x14ac:dyDescent="0.25">
      <c r="A18" s="192" t="s">
        <v>358</v>
      </c>
      <c r="B18" s="95" t="s">
        <v>393</v>
      </c>
      <c r="C18" s="95" t="s">
        <v>393</v>
      </c>
    </row>
    <row r="19" spans="1:3" x14ac:dyDescent="0.25">
      <c r="A19" s="192" t="s">
        <v>359</v>
      </c>
      <c r="B19" s="95" t="s">
        <v>394</v>
      </c>
      <c r="C19" s="95" t="s">
        <v>394</v>
      </c>
    </row>
    <row r="20" spans="1:3" x14ac:dyDescent="0.25">
      <c r="A20" s="192" t="s">
        <v>360</v>
      </c>
      <c r="B20" s="95" t="s">
        <v>395</v>
      </c>
      <c r="C20" s="95" t="s">
        <v>395</v>
      </c>
    </row>
    <row r="21" spans="1:3" x14ac:dyDescent="0.25">
      <c r="A21" s="192" t="s">
        <v>361</v>
      </c>
      <c r="B21" s="95" t="s">
        <v>396</v>
      </c>
      <c r="C21" s="95" t="s">
        <v>396</v>
      </c>
    </row>
    <row r="22" spans="1:3" x14ac:dyDescent="0.25">
      <c r="A22" s="192" t="s">
        <v>362</v>
      </c>
      <c r="B22" s="95" t="s">
        <v>397</v>
      </c>
      <c r="C22" s="95" t="s">
        <v>397</v>
      </c>
    </row>
    <row r="23" spans="1:3" x14ac:dyDescent="0.25">
      <c r="A23" s="192" t="s">
        <v>363</v>
      </c>
      <c r="B23" s="95" t="s">
        <v>424</v>
      </c>
      <c r="C23" s="95" t="s">
        <v>424</v>
      </c>
    </row>
    <row r="24" spans="1:3" x14ac:dyDescent="0.25">
      <c r="A24" s="192" t="s">
        <v>364</v>
      </c>
      <c r="B24" s="95" t="s">
        <v>398</v>
      </c>
      <c r="C24" s="95" t="s">
        <v>398</v>
      </c>
    </row>
    <row r="25" spans="1:3" x14ac:dyDescent="0.25">
      <c r="A25" s="192" t="s">
        <v>365</v>
      </c>
      <c r="B25" s="95" t="s">
        <v>399</v>
      </c>
      <c r="C25" s="95" t="s">
        <v>399</v>
      </c>
    </row>
    <row r="26" spans="1:3" x14ac:dyDescent="0.25">
      <c r="A26" s="192" t="s">
        <v>366</v>
      </c>
      <c r="B26" s="95" t="s">
        <v>400</v>
      </c>
      <c r="C26" s="95" t="s">
        <v>400</v>
      </c>
    </row>
    <row r="27" spans="1:3" x14ac:dyDescent="0.25">
      <c r="A27" s="192" t="s">
        <v>367</v>
      </c>
      <c r="B27" s="95" t="s">
        <v>401</v>
      </c>
      <c r="C27" s="95" t="s">
        <v>401</v>
      </c>
    </row>
    <row r="28" spans="1:3" x14ac:dyDescent="0.25">
      <c r="A28" s="192" t="s">
        <v>368</v>
      </c>
      <c r="B28" s="95" t="s">
        <v>402</v>
      </c>
      <c r="C28" s="95" t="s">
        <v>402</v>
      </c>
    </row>
    <row r="29" spans="1:3" x14ac:dyDescent="0.25">
      <c r="A29" s="192" t="s">
        <v>369</v>
      </c>
      <c r="B29" s="95" t="s">
        <v>403</v>
      </c>
      <c r="C29" s="95" t="s">
        <v>403</v>
      </c>
    </row>
    <row r="30" spans="1:3" x14ac:dyDescent="0.25">
      <c r="A30" s="192" t="s">
        <v>370</v>
      </c>
      <c r="B30" s="95" t="s">
        <v>404</v>
      </c>
      <c r="C30" s="95" t="s">
        <v>404</v>
      </c>
    </row>
    <row r="31" spans="1:3" x14ac:dyDescent="0.25">
      <c r="A31" s="192" t="s">
        <v>371</v>
      </c>
      <c r="B31" s="95" t="s">
        <v>405</v>
      </c>
      <c r="C31" s="95" t="s">
        <v>405</v>
      </c>
    </row>
    <row r="32" spans="1:3" x14ac:dyDescent="0.25">
      <c r="A32" s="192" t="s">
        <v>372</v>
      </c>
      <c r="B32" s="95" t="s">
        <v>406</v>
      </c>
      <c r="C32" s="95" t="s">
        <v>406</v>
      </c>
    </row>
    <row r="33" spans="1:3" x14ac:dyDescent="0.25">
      <c r="A33" s="192" t="s">
        <v>373</v>
      </c>
      <c r="B33" s="95" t="s">
        <v>407</v>
      </c>
      <c r="C33" s="95" t="s">
        <v>407</v>
      </c>
    </row>
    <row r="34" spans="1:3" x14ac:dyDescent="0.25">
      <c r="A34" s="192" t="s">
        <v>374</v>
      </c>
      <c r="B34" s="95" t="s">
        <v>408</v>
      </c>
      <c r="C34" s="95" t="s">
        <v>408</v>
      </c>
    </row>
    <row r="35" spans="1:3" x14ac:dyDescent="0.25">
      <c r="A35" s="192" t="s">
        <v>375</v>
      </c>
      <c r="B35" s="95" t="s">
        <v>409</v>
      </c>
      <c r="C35" s="95" t="s">
        <v>409</v>
      </c>
    </row>
    <row r="36" spans="1:3" x14ac:dyDescent="0.25">
      <c r="A36" s="192" t="s">
        <v>376</v>
      </c>
      <c r="B36" s="95" t="s">
        <v>410</v>
      </c>
      <c r="C36" s="95" t="s">
        <v>410</v>
      </c>
    </row>
    <row r="37" spans="1:3" x14ac:dyDescent="0.25">
      <c r="A37" s="192" t="s">
        <v>377</v>
      </c>
      <c r="B37" s="95" t="s">
        <v>411</v>
      </c>
      <c r="C37" s="95" t="s">
        <v>411</v>
      </c>
    </row>
    <row r="38" spans="1:3" x14ac:dyDescent="0.25">
      <c r="A38" s="192" t="s">
        <v>378</v>
      </c>
      <c r="B38" s="95" t="s">
        <v>412</v>
      </c>
      <c r="C38" s="95" t="s">
        <v>412</v>
      </c>
    </row>
    <row r="39" spans="1:3" x14ac:dyDescent="0.25">
      <c r="A39" s="192" t="s">
        <v>379</v>
      </c>
      <c r="B39" s="95" t="s">
        <v>413</v>
      </c>
      <c r="C39" s="95" t="s">
        <v>413</v>
      </c>
    </row>
    <row r="40" spans="1:3" x14ac:dyDescent="0.25">
      <c r="A40" s="192" t="s">
        <v>380</v>
      </c>
      <c r="B40" s="95" t="s">
        <v>414</v>
      </c>
      <c r="C40" s="95" t="s">
        <v>414</v>
      </c>
    </row>
    <row r="41" spans="1:3" x14ac:dyDescent="0.25">
      <c r="A41" s="192" t="s">
        <v>381</v>
      </c>
      <c r="B41" s="95" t="s">
        <v>415</v>
      </c>
      <c r="C41" s="95" t="s">
        <v>415</v>
      </c>
    </row>
    <row r="42" spans="1:3" x14ac:dyDescent="0.25">
      <c r="A42" s="192" t="s">
        <v>382</v>
      </c>
      <c r="B42" s="95" t="s">
        <v>425</v>
      </c>
      <c r="C42" s="95" t="s">
        <v>425</v>
      </c>
    </row>
    <row r="43" spans="1:3" x14ac:dyDescent="0.25">
      <c r="A43" s="192" t="s">
        <v>383</v>
      </c>
      <c r="B43" s="95" t="s">
        <v>426</v>
      </c>
      <c r="C43" s="95" t="s">
        <v>426</v>
      </c>
    </row>
    <row r="44" spans="1:3" x14ac:dyDescent="0.25">
      <c r="A44" s="192" t="s">
        <v>384</v>
      </c>
      <c r="B44" s="95" t="s">
        <v>427</v>
      </c>
      <c r="C44" s="95" t="s">
        <v>427</v>
      </c>
    </row>
    <row r="45" spans="1:3" x14ac:dyDescent="0.25">
      <c r="A45" s="192"/>
    </row>
    <row r="46" spans="1:3" x14ac:dyDescent="0.25">
      <c r="A46" s="192"/>
    </row>
    <row r="47" spans="1:3" x14ac:dyDescent="0.25">
      <c r="A47" s="192"/>
    </row>
    <row r="48" spans="1:3" x14ac:dyDescent="0.25">
      <c r="A48" s="192"/>
    </row>
  </sheetData>
  <conditionalFormatting sqref="B2:B44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opLeftCell="A52" workbookViewId="0">
      <selection activeCell="K77" activeCellId="2" sqref="K71 K74 K77"/>
    </sheetView>
  </sheetViews>
  <sheetFormatPr defaultRowHeight="12.75" x14ac:dyDescent="0.2"/>
  <cols>
    <col min="1" max="1" width="9" style="112"/>
    <col min="2" max="2" width="50.75" style="112" customWidth="1"/>
    <col min="3" max="12" width="9" style="112"/>
    <col min="13" max="13" width="51.625" style="112" bestFit="1" customWidth="1"/>
    <col min="14" max="16384" width="9" style="112"/>
  </cols>
  <sheetData>
    <row r="1" spans="1:16" ht="51.75" thickBot="1" x14ac:dyDescent="0.25">
      <c r="A1" s="107" t="s">
        <v>198</v>
      </c>
      <c r="B1" s="107" t="s">
        <v>199</v>
      </c>
      <c r="C1" s="107" t="s">
        <v>200</v>
      </c>
      <c r="D1" s="107" t="s">
        <v>201</v>
      </c>
      <c r="E1" s="107" t="s">
        <v>202</v>
      </c>
      <c r="F1" s="107" t="s">
        <v>203</v>
      </c>
      <c r="G1" s="107" t="s">
        <v>204</v>
      </c>
      <c r="H1" s="107" t="s">
        <v>205</v>
      </c>
      <c r="I1" s="107" t="s">
        <v>206</v>
      </c>
      <c r="J1" s="107" t="s">
        <v>207</v>
      </c>
      <c r="K1" s="108" t="s">
        <v>208</v>
      </c>
      <c r="L1" s="107" t="s">
        <v>209</v>
      </c>
      <c r="M1" s="109" t="s">
        <v>210</v>
      </c>
      <c r="N1" s="107" t="s">
        <v>211</v>
      </c>
      <c r="O1" s="110" t="s">
        <v>212</v>
      </c>
      <c r="P1" s="111" t="s">
        <v>213</v>
      </c>
    </row>
    <row r="2" spans="1:16" x14ac:dyDescent="0.2">
      <c r="A2" s="113" t="s">
        <v>142</v>
      </c>
      <c r="B2" s="113" t="s">
        <v>214</v>
      </c>
      <c r="C2" s="113" t="s">
        <v>215</v>
      </c>
      <c r="D2" s="113" t="s">
        <v>216</v>
      </c>
      <c r="E2" s="113" t="s">
        <v>217</v>
      </c>
      <c r="F2" s="113" t="s">
        <v>218</v>
      </c>
      <c r="G2" s="113">
        <v>8.4114170000000001</v>
      </c>
      <c r="H2" s="113">
        <v>8.1379241943359375</v>
      </c>
      <c r="I2" s="113">
        <v>0.38677790760993958</v>
      </c>
      <c r="J2" s="113">
        <v>20</v>
      </c>
      <c r="K2" s="114"/>
      <c r="L2" s="113"/>
      <c r="M2" s="115"/>
      <c r="N2" s="116"/>
      <c r="O2" s="116"/>
      <c r="P2" s="117"/>
    </row>
    <row r="3" spans="1:16" x14ac:dyDescent="0.2">
      <c r="A3" s="118" t="s">
        <v>143</v>
      </c>
      <c r="B3" s="118" t="s">
        <v>214</v>
      </c>
      <c r="C3" s="118" t="s">
        <v>215</v>
      </c>
      <c r="D3" s="118" t="s">
        <v>216</v>
      </c>
      <c r="E3" s="118" t="s">
        <v>217</v>
      </c>
      <c r="F3" s="118" t="s">
        <v>218</v>
      </c>
      <c r="G3" s="118"/>
      <c r="H3" s="118">
        <v>8.1379241943359375</v>
      </c>
      <c r="I3" s="118">
        <v>0.38677790760993958</v>
      </c>
      <c r="J3" s="118">
        <v>20</v>
      </c>
      <c r="K3" s="119"/>
      <c r="L3" s="118"/>
      <c r="M3" s="115"/>
      <c r="N3" s="120"/>
      <c r="O3" s="116"/>
      <c r="P3" s="117"/>
    </row>
    <row r="4" spans="1:16" ht="13.5" thickBot="1" x14ac:dyDescent="0.25">
      <c r="A4" s="121" t="s">
        <v>144</v>
      </c>
      <c r="B4" s="121" t="s">
        <v>214</v>
      </c>
      <c r="C4" s="121" t="s">
        <v>215</v>
      </c>
      <c r="D4" s="121" t="s">
        <v>216</v>
      </c>
      <c r="E4" s="121" t="s">
        <v>217</v>
      </c>
      <c r="F4" s="121" t="s">
        <v>218</v>
      </c>
      <c r="G4" s="121">
        <v>7.8644303999999998</v>
      </c>
      <c r="H4" s="121">
        <v>8.1379241943359375</v>
      </c>
      <c r="I4" s="121">
        <v>0.38677790760993958</v>
      </c>
      <c r="J4" s="121">
        <v>20</v>
      </c>
      <c r="K4" s="122"/>
      <c r="L4" s="121"/>
      <c r="M4" s="123"/>
      <c r="N4" s="124"/>
      <c r="O4" s="124"/>
      <c r="P4" s="125"/>
    </row>
    <row r="5" spans="1:16" x14ac:dyDescent="0.2">
      <c r="A5" s="113" t="s">
        <v>150</v>
      </c>
      <c r="B5" s="113" t="s">
        <v>219</v>
      </c>
      <c r="C5" s="113" t="s">
        <v>215</v>
      </c>
      <c r="D5" s="113" t="s">
        <v>216</v>
      </c>
      <c r="E5" s="113" t="s">
        <v>217</v>
      </c>
      <c r="F5" s="113" t="s">
        <v>218</v>
      </c>
      <c r="G5" s="113">
        <v>11.205969</v>
      </c>
      <c r="H5" s="113">
        <v>11.32607364654541</v>
      </c>
      <c r="I5" s="113">
        <v>0.1077379509806633</v>
      </c>
      <c r="J5" s="113">
        <v>2</v>
      </c>
      <c r="K5" s="114"/>
      <c r="L5" s="113"/>
      <c r="M5" s="115"/>
      <c r="N5" s="116"/>
      <c r="O5" s="116"/>
      <c r="P5" s="117"/>
    </row>
    <row r="6" spans="1:16" x14ac:dyDescent="0.2">
      <c r="A6" s="118" t="s">
        <v>156</v>
      </c>
      <c r="B6" s="118" t="s">
        <v>219</v>
      </c>
      <c r="C6" s="118" t="s">
        <v>215</v>
      </c>
      <c r="D6" s="118" t="s">
        <v>216</v>
      </c>
      <c r="E6" s="118" t="s">
        <v>217</v>
      </c>
      <c r="F6" s="118" t="s">
        <v>218</v>
      </c>
      <c r="G6" s="118">
        <v>11.414206999999999</v>
      </c>
      <c r="H6" s="118">
        <v>11.32607364654541</v>
      </c>
      <c r="I6" s="118">
        <v>0.1077379509806633</v>
      </c>
      <c r="J6" s="118">
        <v>2</v>
      </c>
      <c r="K6" s="119"/>
      <c r="L6" s="118"/>
      <c r="M6" s="115"/>
      <c r="N6" s="120"/>
      <c r="O6" s="116"/>
      <c r="P6" s="117"/>
    </row>
    <row r="7" spans="1:16" ht="13.5" thickBot="1" x14ac:dyDescent="0.25">
      <c r="A7" s="121" t="s">
        <v>163</v>
      </c>
      <c r="B7" s="121" t="s">
        <v>219</v>
      </c>
      <c r="C7" s="121" t="s">
        <v>215</v>
      </c>
      <c r="D7" s="121" t="s">
        <v>216</v>
      </c>
      <c r="E7" s="121" t="s">
        <v>217</v>
      </c>
      <c r="F7" s="121" t="s">
        <v>218</v>
      </c>
      <c r="G7" s="121">
        <v>11.358046</v>
      </c>
      <c r="H7" s="121">
        <v>11.32607364654541</v>
      </c>
      <c r="I7" s="121">
        <v>0.1077379509806633</v>
      </c>
      <c r="J7" s="121">
        <v>2</v>
      </c>
      <c r="K7" s="122"/>
      <c r="L7" s="121"/>
      <c r="M7" s="123"/>
      <c r="N7" s="124"/>
      <c r="O7" s="124"/>
      <c r="P7" s="125"/>
    </row>
    <row r="8" spans="1:16" x14ac:dyDescent="0.2">
      <c r="A8" s="113" t="s">
        <v>5</v>
      </c>
      <c r="B8" s="113" t="s">
        <v>220</v>
      </c>
      <c r="C8" s="113" t="s">
        <v>215</v>
      </c>
      <c r="D8" s="113" t="s">
        <v>216</v>
      </c>
      <c r="E8" s="113" t="s">
        <v>217</v>
      </c>
      <c r="F8" s="113" t="s">
        <v>218</v>
      </c>
      <c r="G8" s="113"/>
      <c r="H8" s="113">
        <v>14.666533470153809</v>
      </c>
      <c r="I8" s="113">
        <v>0.1293146163225174</v>
      </c>
      <c r="J8" s="113">
        <v>0.20000000298023224</v>
      </c>
      <c r="K8" s="114"/>
      <c r="L8" s="113"/>
      <c r="M8" s="115"/>
      <c r="N8" s="116"/>
      <c r="O8" s="116"/>
      <c r="P8" s="117"/>
    </row>
    <row r="9" spans="1:16" x14ac:dyDescent="0.2">
      <c r="A9" s="118" t="s">
        <v>157</v>
      </c>
      <c r="B9" s="118" t="s">
        <v>220</v>
      </c>
      <c r="C9" s="118" t="s">
        <v>215</v>
      </c>
      <c r="D9" s="118" t="s">
        <v>216</v>
      </c>
      <c r="E9" s="118" t="s">
        <v>217</v>
      </c>
      <c r="F9" s="118" t="s">
        <v>218</v>
      </c>
      <c r="G9" s="118">
        <v>14.757973</v>
      </c>
      <c r="H9" s="118">
        <v>14.666533470153809</v>
      </c>
      <c r="I9" s="118">
        <v>0.1293146163225174</v>
      </c>
      <c r="J9" s="118">
        <v>0.20000000298023224</v>
      </c>
      <c r="K9" s="119"/>
      <c r="L9" s="118"/>
      <c r="M9" s="115"/>
      <c r="N9" s="120"/>
      <c r="O9" s="116"/>
      <c r="P9" s="117"/>
    </row>
    <row r="10" spans="1:16" ht="13.5" thickBot="1" x14ac:dyDescent="0.25">
      <c r="A10" s="121" t="s">
        <v>164</v>
      </c>
      <c r="B10" s="121" t="s">
        <v>220</v>
      </c>
      <c r="C10" s="121" t="s">
        <v>215</v>
      </c>
      <c r="D10" s="121" t="s">
        <v>216</v>
      </c>
      <c r="E10" s="121" t="s">
        <v>217</v>
      </c>
      <c r="F10" s="121" t="s">
        <v>218</v>
      </c>
      <c r="G10" s="121">
        <v>14.575094</v>
      </c>
      <c r="H10" s="121">
        <v>14.666533470153809</v>
      </c>
      <c r="I10" s="121">
        <v>0.1293146163225174</v>
      </c>
      <c r="J10" s="121">
        <v>0.20000000298023224</v>
      </c>
      <c r="K10" s="122"/>
      <c r="L10" s="121"/>
      <c r="M10" s="123"/>
      <c r="N10" s="124"/>
      <c r="O10" s="124"/>
      <c r="P10" s="125"/>
    </row>
    <row r="11" spans="1:16" x14ac:dyDescent="0.2">
      <c r="A11" s="113" t="s">
        <v>151</v>
      </c>
      <c r="B11" s="113" t="s">
        <v>221</v>
      </c>
      <c r="C11" s="113" t="s">
        <v>215</v>
      </c>
      <c r="D11" s="113" t="s">
        <v>216</v>
      </c>
      <c r="E11" s="113" t="s">
        <v>217</v>
      </c>
      <c r="F11" s="113" t="s">
        <v>218</v>
      </c>
      <c r="G11" s="113">
        <v>18.340323999999999</v>
      </c>
      <c r="H11" s="113">
        <v>18.296562194824219</v>
      </c>
      <c r="I11" s="113">
        <v>0.13892576098442078</v>
      </c>
      <c r="J11" s="113">
        <v>1.9999999552965164E-2</v>
      </c>
      <c r="K11" s="114"/>
      <c r="L11" s="113"/>
      <c r="M11" s="115"/>
      <c r="N11" s="116"/>
      <c r="O11" s="116"/>
      <c r="P11" s="117"/>
    </row>
    <row r="12" spans="1:16" x14ac:dyDescent="0.2">
      <c r="A12" s="118" t="s">
        <v>158</v>
      </c>
      <c r="B12" s="118" t="s">
        <v>221</v>
      </c>
      <c r="C12" s="118" t="s">
        <v>215</v>
      </c>
      <c r="D12" s="118" t="s">
        <v>216</v>
      </c>
      <c r="E12" s="118" t="s">
        <v>217</v>
      </c>
      <c r="F12" s="118" t="s">
        <v>218</v>
      </c>
      <c r="G12" s="118">
        <v>18.408339000000002</v>
      </c>
      <c r="H12" s="118">
        <v>18.296562194824219</v>
      </c>
      <c r="I12" s="118">
        <v>0.13892576098442078</v>
      </c>
      <c r="J12" s="118">
        <v>1.9999999552965164E-2</v>
      </c>
      <c r="K12" s="119"/>
      <c r="L12" s="118"/>
      <c r="M12" s="115"/>
      <c r="N12" s="120"/>
      <c r="O12" s="116"/>
      <c r="P12" s="117"/>
    </row>
    <row r="13" spans="1:16" ht="13.5" thickBot="1" x14ac:dyDescent="0.25">
      <c r="A13" s="121" t="s">
        <v>165</v>
      </c>
      <c r="B13" s="121" t="s">
        <v>221</v>
      </c>
      <c r="C13" s="121" t="s">
        <v>215</v>
      </c>
      <c r="D13" s="121" t="s">
        <v>216</v>
      </c>
      <c r="E13" s="121" t="s">
        <v>217</v>
      </c>
      <c r="F13" s="121" t="s">
        <v>218</v>
      </c>
      <c r="G13" s="121">
        <v>18.141026</v>
      </c>
      <c r="H13" s="121">
        <v>18.296562194824219</v>
      </c>
      <c r="I13" s="121">
        <v>0.13892576098442078</v>
      </c>
      <c r="J13" s="121">
        <v>1.9999999552965164E-2</v>
      </c>
      <c r="K13" s="122"/>
      <c r="L13" s="121"/>
      <c r="M13" s="123"/>
      <c r="N13" s="124"/>
      <c r="O13" s="124"/>
      <c r="P13" s="125"/>
    </row>
    <row r="14" spans="1:16" x14ac:dyDescent="0.2">
      <c r="A14" s="113" t="s">
        <v>152</v>
      </c>
      <c r="B14" s="113" t="s">
        <v>222</v>
      </c>
      <c r="C14" s="113" t="s">
        <v>215</v>
      </c>
      <c r="D14" s="113" t="s">
        <v>216</v>
      </c>
      <c r="E14" s="113" t="s">
        <v>217</v>
      </c>
      <c r="F14" s="113" t="s">
        <v>218</v>
      </c>
      <c r="G14" s="113">
        <v>22.308461999999999</v>
      </c>
      <c r="H14" s="113">
        <v>22.248214721679688</v>
      </c>
      <c r="I14" s="113">
        <v>8.4794916212558746E-2</v>
      </c>
      <c r="J14" s="113">
        <v>2.0000000949949026E-3</v>
      </c>
      <c r="K14" s="114"/>
      <c r="L14" s="113"/>
      <c r="M14" s="115"/>
      <c r="N14" s="116"/>
      <c r="O14" s="116"/>
      <c r="P14" s="117"/>
    </row>
    <row r="15" spans="1:16" x14ac:dyDescent="0.2">
      <c r="A15" s="118" t="s">
        <v>159</v>
      </c>
      <c r="B15" s="118" t="s">
        <v>222</v>
      </c>
      <c r="C15" s="118" t="s">
        <v>215</v>
      </c>
      <c r="D15" s="118" t="s">
        <v>216</v>
      </c>
      <c r="E15" s="118" t="s">
        <v>217</v>
      </c>
      <c r="F15" s="118" t="s">
        <v>218</v>
      </c>
      <c r="G15" s="118">
        <v>22.151249</v>
      </c>
      <c r="H15" s="118">
        <v>22.248214721679688</v>
      </c>
      <c r="I15" s="118">
        <v>8.4794916212558746E-2</v>
      </c>
      <c r="J15" s="118">
        <v>2.0000000949949026E-3</v>
      </c>
      <c r="K15" s="119"/>
      <c r="L15" s="118"/>
      <c r="M15" s="115"/>
      <c r="N15" s="120"/>
      <c r="O15" s="116"/>
      <c r="P15" s="117"/>
    </row>
    <row r="16" spans="1:16" ht="13.5" thickBot="1" x14ac:dyDescent="0.25">
      <c r="A16" s="121" t="s">
        <v>166</v>
      </c>
      <c r="B16" s="121" t="s">
        <v>222</v>
      </c>
      <c r="C16" s="121" t="s">
        <v>215</v>
      </c>
      <c r="D16" s="121" t="s">
        <v>216</v>
      </c>
      <c r="E16" s="121" t="s">
        <v>217</v>
      </c>
      <c r="F16" s="121" t="s">
        <v>218</v>
      </c>
      <c r="G16" s="121">
        <v>22.284932999999999</v>
      </c>
      <c r="H16" s="121">
        <v>22.248214721679688</v>
      </c>
      <c r="I16" s="121">
        <v>8.4794916212558746E-2</v>
      </c>
      <c r="J16" s="121">
        <v>2.0000000949949026E-3</v>
      </c>
      <c r="K16" s="122"/>
      <c r="L16" s="121"/>
      <c r="M16" s="123"/>
      <c r="N16" s="124"/>
      <c r="O16" s="124"/>
      <c r="P16" s="125"/>
    </row>
    <row r="17" spans="1:16" x14ac:dyDescent="0.2">
      <c r="A17" s="113" t="s">
        <v>153</v>
      </c>
      <c r="B17" s="113" t="s">
        <v>223</v>
      </c>
      <c r="C17" s="113" t="s">
        <v>215</v>
      </c>
      <c r="D17" s="113" t="s">
        <v>216</v>
      </c>
      <c r="E17" s="113" t="s">
        <v>217</v>
      </c>
      <c r="F17" s="113" t="s">
        <v>218</v>
      </c>
      <c r="G17" s="113">
        <v>25.534597000000002</v>
      </c>
      <c r="H17" s="113">
        <v>25.332649230957031</v>
      </c>
      <c r="I17" s="113">
        <v>0.1782897561788559</v>
      </c>
      <c r="J17" s="113">
        <v>1.9999999494757503E-4</v>
      </c>
      <c r="K17" s="114"/>
      <c r="L17" s="113"/>
      <c r="M17" s="115"/>
      <c r="N17" s="116"/>
      <c r="O17" s="116"/>
      <c r="P17" s="117"/>
    </row>
    <row r="18" spans="1:16" x14ac:dyDescent="0.2">
      <c r="A18" s="118" t="s">
        <v>160</v>
      </c>
      <c r="B18" s="118" t="s">
        <v>223</v>
      </c>
      <c r="C18" s="118" t="s">
        <v>215</v>
      </c>
      <c r="D18" s="118" t="s">
        <v>216</v>
      </c>
      <c r="E18" s="118" t="s">
        <v>217</v>
      </c>
      <c r="F18" s="118" t="s">
        <v>218</v>
      </c>
      <c r="G18" s="118">
        <v>25.266307999999999</v>
      </c>
      <c r="H18" s="118">
        <v>25.332649230957031</v>
      </c>
      <c r="I18" s="118">
        <v>0.1782897561788559</v>
      </c>
      <c r="J18" s="118">
        <v>1.9999999494757503E-4</v>
      </c>
      <c r="K18" s="119"/>
      <c r="L18" s="118"/>
      <c r="M18" s="115"/>
      <c r="N18" s="120"/>
      <c r="O18" s="116"/>
      <c r="P18" s="117"/>
    </row>
    <row r="19" spans="1:16" ht="13.5" thickBot="1" x14ac:dyDescent="0.25">
      <c r="A19" s="121" t="s">
        <v>167</v>
      </c>
      <c r="B19" s="121" t="s">
        <v>223</v>
      </c>
      <c r="C19" s="121" t="s">
        <v>215</v>
      </c>
      <c r="D19" s="121" t="s">
        <v>216</v>
      </c>
      <c r="E19" s="121" t="s">
        <v>217</v>
      </c>
      <c r="F19" s="121" t="s">
        <v>218</v>
      </c>
      <c r="G19" s="121">
        <v>25.197039</v>
      </c>
      <c r="H19" s="121">
        <v>25.332649230957031</v>
      </c>
      <c r="I19" s="121">
        <v>0.1782897561788559</v>
      </c>
      <c r="J19" s="121">
        <v>1.9999999494757503E-4</v>
      </c>
      <c r="K19" s="122"/>
      <c r="L19" s="121"/>
      <c r="M19" s="123"/>
      <c r="N19" s="124"/>
      <c r="O19" s="124"/>
      <c r="P19" s="125"/>
    </row>
    <row r="20" spans="1:16" x14ac:dyDescent="0.2">
      <c r="A20" s="113" t="s">
        <v>154</v>
      </c>
      <c r="B20" s="113" t="s">
        <v>224</v>
      </c>
      <c r="C20" s="113" t="s">
        <v>215</v>
      </c>
      <c r="D20" s="113" t="s">
        <v>224</v>
      </c>
      <c r="E20" s="113" t="s">
        <v>217</v>
      </c>
      <c r="F20" s="113" t="s">
        <v>218</v>
      </c>
      <c r="G20" s="113" t="s">
        <v>225</v>
      </c>
      <c r="H20" s="113"/>
      <c r="I20" s="113"/>
      <c r="J20" s="113"/>
      <c r="K20" s="114"/>
      <c r="L20" s="113"/>
      <c r="M20" s="115"/>
      <c r="N20" s="116"/>
      <c r="O20" s="116"/>
      <c r="P20" s="117"/>
    </row>
    <row r="21" spans="1:16" x14ac:dyDescent="0.2">
      <c r="A21" s="118" t="s">
        <v>161</v>
      </c>
      <c r="B21" s="118" t="s">
        <v>224</v>
      </c>
      <c r="C21" s="118" t="s">
        <v>215</v>
      </c>
      <c r="D21" s="118" t="s">
        <v>224</v>
      </c>
      <c r="E21" s="118" t="s">
        <v>217</v>
      </c>
      <c r="F21" s="118" t="s">
        <v>218</v>
      </c>
      <c r="G21" s="118" t="s">
        <v>225</v>
      </c>
      <c r="H21" s="118"/>
      <c r="I21" s="118"/>
      <c r="J21" s="118"/>
      <c r="K21" s="119"/>
      <c r="L21" s="118"/>
      <c r="M21" s="115"/>
      <c r="N21" s="120"/>
      <c r="O21" s="116"/>
      <c r="P21" s="117"/>
    </row>
    <row r="22" spans="1:16" ht="13.5" thickBot="1" x14ac:dyDescent="0.25">
      <c r="A22" s="121" t="s">
        <v>168</v>
      </c>
      <c r="B22" s="121" t="s">
        <v>224</v>
      </c>
      <c r="C22" s="121" t="s">
        <v>215</v>
      </c>
      <c r="D22" s="121" t="s">
        <v>224</v>
      </c>
      <c r="E22" s="121" t="s">
        <v>217</v>
      </c>
      <c r="F22" s="121" t="s">
        <v>218</v>
      </c>
      <c r="G22" s="121">
        <v>34.712966999999999</v>
      </c>
      <c r="H22" s="121"/>
      <c r="I22" s="121"/>
      <c r="J22" s="121"/>
      <c r="K22" s="122"/>
      <c r="L22" s="121"/>
      <c r="M22" s="123"/>
      <c r="N22" s="124"/>
      <c r="O22" s="124"/>
      <c r="P22" s="125"/>
    </row>
    <row r="23" spans="1:16" x14ac:dyDescent="0.2">
      <c r="A23" s="113" t="s">
        <v>155</v>
      </c>
      <c r="B23" s="113" t="s">
        <v>226</v>
      </c>
      <c r="C23" s="113" t="s">
        <v>215</v>
      </c>
      <c r="D23" s="113" t="s">
        <v>227</v>
      </c>
      <c r="E23" s="113" t="s">
        <v>217</v>
      </c>
      <c r="F23" s="113" t="s">
        <v>218</v>
      </c>
      <c r="G23" s="113"/>
      <c r="H23" s="113"/>
      <c r="I23" s="113"/>
      <c r="J23" s="113"/>
      <c r="K23" s="114"/>
      <c r="L23" s="113"/>
      <c r="M23" s="126" t="str">
        <f>B23</f>
        <v>x</v>
      </c>
      <c r="N23" s="127"/>
      <c r="O23" s="128"/>
      <c r="P23" s="129" t="e">
        <f>K23*(452/O23)</f>
        <v>#DIV/0!</v>
      </c>
    </row>
    <row r="24" spans="1:16" x14ac:dyDescent="0.2">
      <c r="A24" s="118" t="s">
        <v>162</v>
      </c>
      <c r="B24" s="118" t="s">
        <v>226</v>
      </c>
      <c r="C24" s="118" t="s">
        <v>215</v>
      </c>
      <c r="D24" s="118" t="s">
        <v>227</v>
      </c>
      <c r="E24" s="118" t="s">
        <v>217</v>
      </c>
      <c r="F24" s="118" t="s">
        <v>218</v>
      </c>
      <c r="G24" s="118"/>
      <c r="H24" s="118"/>
      <c r="I24" s="118"/>
      <c r="J24" s="118"/>
      <c r="K24" s="119"/>
      <c r="L24" s="118"/>
      <c r="M24" s="130"/>
      <c r="N24" s="120"/>
      <c r="O24" s="116"/>
      <c r="P24" s="131"/>
    </row>
    <row r="25" spans="1:16" ht="13.5" thickBot="1" x14ac:dyDescent="0.25">
      <c r="A25" s="121" t="s">
        <v>169</v>
      </c>
      <c r="B25" s="121" t="s">
        <v>226</v>
      </c>
      <c r="C25" s="121" t="s">
        <v>215</v>
      </c>
      <c r="D25" s="121" t="s">
        <v>227</v>
      </c>
      <c r="E25" s="121" t="s">
        <v>217</v>
      </c>
      <c r="F25" s="121" t="s">
        <v>218</v>
      </c>
      <c r="G25" s="121"/>
      <c r="H25" s="121"/>
      <c r="I25" s="121"/>
      <c r="J25" s="121"/>
      <c r="K25" s="122"/>
      <c r="L25" s="121"/>
      <c r="M25" s="132"/>
      <c r="N25" s="124"/>
      <c r="O25" s="124"/>
      <c r="P25" s="133"/>
    </row>
    <row r="26" spans="1:16" x14ac:dyDescent="0.2">
      <c r="A26" s="113" t="s">
        <v>174</v>
      </c>
      <c r="B26" s="113" t="s">
        <v>228</v>
      </c>
      <c r="C26" s="113" t="s">
        <v>215</v>
      </c>
      <c r="D26" s="113" t="s">
        <v>227</v>
      </c>
      <c r="E26" s="113" t="s">
        <v>217</v>
      </c>
      <c r="F26" s="113" t="s">
        <v>218</v>
      </c>
      <c r="G26" s="113"/>
      <c r="H26" s="113">
        <v>8.8155612945556641</v>
      </c>
      <c r="I26" s="113">
        <v>2.3851743899285793E-3</v>
      </c>
      <c r="J26" s="113"/>
      <c r="K26" s="114">
        <v>11.008406639099121</v>
      </c>
      <c r="L26" s="113">
        <v>1.7249861732125282E-2</v>
      </c>
      <c r="M26" s="126" t="str">
        <f t="shared" ref="M26" si="0">B26</f>
        <v>3290 - GC3F-IS-1958 - CrabRNAseqPE100_43samples - A2</v>
      </c>
      <c r="N26" s="127">
        <v>43707</v>
      </c>
      <c r="O26" s="128">
        <v>360</v>
      </c>
      <c r="P26" s="129">
        <f t="shared" ref="P26" si="1">K26*(452/O26)</f>
        <v>13.821666113535564</v>
      </c>
    </row>
    <row r="27" spans="1:16" x14ac:dyDescent="0.2">
      <c r="A27" s="118" t="s">
        <v>181</v>
      </c>
      <c r="B27" s="118" t="s">
        <v>228</v>
      </c>
      <c r="C27" s="118" t="s">
        <v>215</v>
      </c>
      <c r="D27" s="118" t="s">
        <v>227</v>
      </c>
      <c r="E27" s="118" t="s">
        <v>217</v>
      </c>
      <c r="F27" s="118" t="s">
        <v>218</v>
      </c>
      <c r="G27" s="118">
        <v>8.8138740000000002</v>
      </c>
      <c r="H27" s="118">
        <v>8.8155612945556641</v>
      </c>
      <c r="I27" s="118">
        <v>2.3851743899285793E-3</v>
      </c>
      <c r="J27" s="118">
        <v>11.020604133605957</v>
      </c>
      <c r="K27" s="119">
        <v>11.008406639099121</v>
      </c>
      <c r="L27" s="118">
        <v>1.7249861732125282E-2</v>
      </c>
      <c r="M27" s="130"/>
      <c r="N27" s="120"/>
      <c r="O27" s="116"/>
      <c r="P27" s="131"/>
    </row>
    <row r="28" spans="1:16" ht="13.5" thickBot="1" x14ac:dyDescent="0.25">
      <c r="A28" s="121" t="s">
        <v>229</v>
      </c>
      <c r="B28" s="121" t="s">
        <v>228</v>
      </c>
      <c r="C28" s="121" t="s">
        <v>215</v>
      </c>
      <c r="D28" s="121" t="s">
        <v>227</v>
      </c>
      <c r="E28" s="121" t="s">
        <v>217</v>
      </c>
      <c r="F28" s="121" t="s">
        <v>218</v>
      </c>
      <c r="G28" s="121">
        <v>8.8172470000000001</v>
      </c>
      <c r="H28" s="121">
        <v>8.8155612945556641</v>
      </c>
      <c r="I28" s="121">
        <v>2.3851743899285793E-3</v>
      </c>
      <c r="J28" s="121">
        <v>10.996209144592285</v>
      </c>
      <c r="K28" s="122">
        <v>11.008406639099121</v>
      </c>
      <c r="L28" s="121">
        <v>1.7249861732125282E-2</v>
      </c>
      <c r="M28" s="132"/>
      <c r="N28" s="124"/>
      <c r="O28" s="124"/>
      <c r="P28" s="133"/>
    </row>
    <row r="29" spans="1:16" x14ac:dyDescent="0.2">
      <c r="A29" s="113" t="s">
        <v>175</v>
      </c>
      <c r="B29" s="113" t="s">
        <v>230</v>
      </c>
      <c r="C29" s="113" t="s">
        <v>215</v>
      </c>
      <c r="D29" s="113" t="s">
        <v>227</v>
      </c>
      <c r="E29" s="113" t="s">
        <v>217</v>
      </c>
      <c r="F29" s="113" t="s">
        <v>218</v>
      </c>
      <c r="G29" s="113">
        <v>9.2682249999999993</v>
      </c>
      <c r="H29" s="113">
        <v>9.1417770385742187</v>
      </c>
      <c r="I29" s="113">
        <v>0.16017115116119385</v>
      </c>
      <c r="J29" s="113">
        <v>8.1765947341918945</v>
      </c>
      <c r="K29" s="114">
        <v>8.918182373046875</v>
      </c>
      <c r="L29" s="113">
        <v>0.95879572629928589</v>
      </c>
      <c r="M29" s="126" t="str">
        <f t="shared" ref="M29" si="2">B29</f>
        <v>3290 - GC3F-IS-1958 - CrabRNAseqPE100_43samples - B2</v>
      </c>
      <c r="N29" s="127">
        <v>43707</v>
      </c>
      <c r="O29" s="128">
        <v>363</v>
      </c>
      <c r="P29" s="129">
        <f t="shared" ref="P29" si="3">K29*(452/O29)</f>
        <v>11.104733974152031</v>
      </c>
    </row>
    <row r="30" spans="1:16" x14ac:dyDescent="0.2">
      <c r="A30" s="118" t="s">
        <v>182</v>
      </c>
      <c r="B30" s="118" t="s">
        <v>230</v>
      </c>
      <c r="C30" s="118" t="s">
        <v>215</v>
      </c>
      <c r="D30" s="118" t="s">
        <v>227</v>
      </c>
      <c r="E30" s="118" t="s">
        <v>217</v>
      </c>
      <c r="F30" s="118" t="s">
        <v>218</v>
      </c>
      <c r="G30" s="118">
        <v>8.9616640000000007</v>
      </c>
      <c r="H30" s="118">
        <v>9.1417770385742187</v>
      </c>
      <c r="I30" s="118">
        <v>0.16017115116119385</v>
      </c>
      <c r="J30" s="118">
        <v>10.000892639160156</v>
      </c>
      <c r="K30" s="119">
        <v>8.918182373046875</v>
      </c>
      <c r="L30" s="118">
        <v>0.95879572629928589</v>
      </c>
      <c r="M30" s="130"/>
      <c r="N30" s="120"/>
      <c r="O30" s="116"/>
      <c r="P30" s="131"/>
    </row>
    <row r="31" spans="1:16" ht="13.5" thickBot="1" x14ac:dyDescent="0.25">
      <c r="A31" s="121" t="s">
        <v>231</v>
      </c>
      <c r="B31" s="121" t="s">
        <v>230</v>
      </c>
      <c r="C31" s="121" t="s">
        <v>215</v>
      </c>
      <c r="D31" s="121" t="s">
        <v>227</v>
      </c>
      <c r="E31" s="121" t="s">
        <v>217</v>
      </c>
      <c r="F31" s="121" t="s">
        <v>218</v>
      </c>
      <c r="G31" s="121">
        <v>9.1954419999999999</v>
      </c>
      <c r="H31" s="121">
        <v>9.1417770385742187</v>
      </c>
      <c r="I31" s="121">
        <v>0.16017115116119385</v>
      </c>
      <c r="J31" s="121">
        <v>8.5770597457885742</v>
      </c>
      <c r="K31" s="122">
        <v>8.918182373046875</v>
      </c>
      <c r="L31" s="121">
        <v>0.95879572629928589</v>
      </c>
      <c r="M31" s="132"/>
      <c r="N31" s="124"/>
      <c r="O31" s="124"/>
      <c r="P31" s="133"/>
    </row>
    <row r="32" spans="1:16" x14ac:dyDescent="0.2">
      <c r="A32" s="113" t="s">
        <v>176</v>
      </c>
      <c r="B32" s="113" t="s">
        <v>232</v>
      </c>
      <c r="C32" s="113" t="s">
        <v>215</v>
      </c>
      <c r="D32" s="113" t="s">
        <v>227</v>
      </c>
      <c r="E32" s="113" t="s">
        <v>217</v>
      </c>
      <c r="F32" s="113" t="s">
        <v>218</v>
      </c>
      <c r="G32" s="113">
        <v>9.2266949999999994</v>
      </c>
      <c r="H32" s="113">
        <v>9.2464332580566406</v>
      </c>
      <c r="I32" s="113">
        <v>5.3466398268938065E-2</v>
      </c>
      <c r="J32" s="113">
        <v>8.4027509689331055</v>
      </c>
      <c r="K32" s="114">
        <v>8.2978849411010742</v>
      </c>
      <c r="L32" s="113">
        <v>0.28896388411521912</v>
      </c>
      <c r="M32" s="126" t="str">
        <f t="shared" ref="M32" si="4">B32</f>
        <v>3290 - GC3F-IS-1958 - CrabRNAseqPE100_43samples - C2</v>
      </c>
      <c r="N32" s="127">
        <v>43707</v>
      </c>
      <c r="O32" s="128">
        <v>361</v>
      </c>
      <c r="P32" s="129">
        <f t="shared" ref="P32" si="5">K32*(452/O32)</f>
        <v>10.389595549522674</v>
      </c>
    </row>
    <row r="33" spans="1:16" x14ac:dyDescent="0.2">
      <c r="A33" s="118" t="s">
        <v>183</v>
      </c>
      <c r="B33" s="118" t="s">
        <v>232</v>
      </c>
      <c r="C33" s="118" t="s">
        <v>215</v>
      </c>
      <c r="D33" s="118" t="s">
        <v>227</v>
      </c>
      <c r="E33" s="118" t="s">
        <v>217</v>
      </c>
      <c r="F33" s="118" t="s">
        <v>218</v>
      </c>
      <c r="G33" s="118">
        <v>9.2056430000000002</v>
      </c>
      <c r="H33" s="118">
        <v>9.2464332580566406</v>
      </c>
      <c r="I33" s="118">
        <v>5.3466398268938065E-2</v>
      </c>
      <c r="J33" s="118">
        <v>8.5197734832763672</v>
      </c>
      <c r="K33" s="119">
        <v>8.2978849411010742</v>
      </c>
      <c r="L33" s="118">
        <v>0.28896388411521912</v>
      </c>
      <c r="M33" s="130"/>
      <c r="N33" s="120"/>
      <c r="O33" s="116"/>
      <c r="P33" s="131"/>
    </row>
    <row r="34" spans="1:16" ht="13.5" thickBot="1" x14ac:dyDescent="0.25">
      <c r="A34" s="121" t="s">
        <v>233</v>
      </c>
      <c r="B34" s="121" t="s">
        <v>232</v>
      </c>
      <c r="C34" s="121" t="s">
        <v>215</v>
      </c>
      <c r="D34" s="121" t="s">
        <v>227</v>
      </c>
      <c r="E34" s="121" t="s">
        <v>217</v>
      </c>
      <c r="F34" s="121" t="s">
        <v>218</v>
      </c>
      <c r="G34" s="121">
        <v>9.3069629999999997</v>
      </c>
      <c r="H34" s="121">
        <v>9.2464332580566406</v>
      </c>
      <c r="I34" s="121">
        <v>5.3466398268938065E-2</v>
      </c>
      <c r="J34" s="121">
        <v>7.9711298942565918</v>
      </c>
      <c r="K34" s="122">
        <v>8.2978849411010742</v>
      </c>
      <c r="L34" s="121">
        <v>0.28896388411521912</v>
      </c>
      <c r="M34" s="132"/>
      <c r="N34" s="124"/>
      <c r="O34" s="124"/>
      <c r="P34" s="133"/>
    </row>
    <row r="35" spans="1:16" x14ac:dyDescent="0.2">
      <c r="A35" s="113" t="s">
        <v>106</v>
      </c>
      <c r="B35" s="113" t="s">
        <v>234</v>
      </c>
      <c r="C35" s="113" t="s">
        <v>215</v>
      </c>
      <c r="D35" s="113" t="s">
        <v>227</v>
      </c>
      <c r="E35" s="113" t="s">
        <v>217</v>
      </c>
      <c r="F35" s="113" t="s">
        <v>218</v>
      </c>
      <c r="G35" s="113">
        <v>9.2969340000000003</v>
      </c>
      <c r="H35" s="113">
        <v>9.0946865081787109</v>
      </c>
      <c r="I35" s="113">
        <v>0.17515520751476288</v>
      </c>
      <c r="J35" s="113">
        <v>8.0238218307495117</v>
      </c>
      <c r="K35" s="114">
        <v>9.2036046981811523</v>
      </c>
      <c r="L35" s="113">
        <v>1.0217477083206177</v>
      </c>
      <c r="M35" s="126" t="str">
        <f t="shared" ref="M35" si="6">B35</f>
        <v>3290 - GC3F-IS-1958 - CrabRNAseqPE100_43samples - D2</v>
      </c>
      <c r="N35" s="127">
        <v>43707</v>
      </c>
      <c r="O35" s="128">
        <v>356</v>
      </c>
      <c r="P35" s="129">
        <f t="shared" ref="P35" si="7">K35*(452/O35)</f>
        <v>11.685475628027755</v>
      </c>
    </row>
    <row r="36" spans="1:16" x14ac:dyDescent="0.2">
      <c r="A36" s="118" t="s">
        <v>36</v>
      </c>
      <c r="B36" s="118" t="s">
        <v>234</v>
      </c>
      <c r="C36" s="118" t="s">
        <v>215</v>
      </c>
      <c r="D36" s="118" t="s">
        <v>227</v>
      </c>
      <c r="E36" s="118" t="s">
        <v>217</v>
      </c>
      <c r="F36" s="118" t="s">
        <v>218</v>
      </c>
      <c r="G36" s="118">
        <v>8.9946900000000003</v>
      </c>
      <c r="H36" s="118">
        <v>9.0946865081787109</v>
      </c>
      <c r="I36" s="118">
        <v>0.17515520751476288</v>
      </c>
      <c r="J36" s="118">
        <v>9.7862434387207031</v>
      </c>
      <c r="K36" s="119">
        <v>9.2036046981811523</v>
      </c>
      <c r="L36" s="118">
        <v>1.0217477083206177</v>
      </c>
      <c r="M36" s="130"/>
      <c r="N36" s="120"/>
      <c r="O36" s="116"/>
      <c r="P36" s="131"/>
    </row>
    <row r="37" spans="1:16" ht="13.5" thickBot="1" x14ac:dyDescent="0.25">
      <c r="A37" s="121" t="s">
        <v>107</v>
      </c>
      <c r="B37" s="121" t="s">
        <v>234</v>
      </c>
      <c r="C37" s="121" t="s">
        <v>215</v>
      </c>
      <c r="D37" s="121" t="s">
        <v>227</v>
      </c>
      <c r="E37" s="121" t="s">
        <v>217</v>
      </c>
      <c r="F37" s="121" t="s">
        <v>218</v>
      </c>
      <c r="G37" s="121">
        <v>8.9924350000000004</v>
      </c>
      <c r="H37" s="121">
        <v>9.0946865081787109</v>
      </c>
      <c r="I37" s="121">
        <v>0.17515520751476288</v>
      </c>
      <c r="J37" s="121">
        <v>9.8007488250732422</v>
      </c>
      <c r="K37" s="122">
        <v>9.2036046981811523</v>
      </c>
      <c r="L37" s="121">
        <v>1.0217477083206177</v>
      </c>
      <c r="M37" s="132"/>
      <c r="N37" s="124"/>
      <c r="O37" s="124"/>
      <c r="P37" s="133"/>
    </row>
    <row r="38" spans="1:16" x14ac:dyDescent="0.2">
      <c r="A38" s="113" t="s">
        <v>235</v>
      </c>
      <c r="B38" s="113" t="s">
        <v>236</v>
      </c>
      <c r="C38" s="113" t="s">
        <v>215</v>
      </c>
      <c r="D38" s="113" t="s">
        <v>227</v>
      </c>
      <c r="E38" s="113" t="s">
        <v>217</v>
      </c>
      <c r="F38" s="113" t="s">
        <v>218</v>
      </c>
      <c r="G38" s="113">
        <v>8.9539620000000006</v>
      </c>
      <c r="H38" s="113">
        <v>8.9444484710693359</v>
      </c>
      <c r="I38" s="113">
        <v>1.3453948311507702E-2</v>
      </c>
      <c r="J38" s="113">
        <v>10.051623344421387</v>
      </c>
      <c r="K38" s="114">
        <v>10.114839553833008</v>
      </c>
      <c r="L38" s="113">
        <v>8.9401222765445709E-2</v>
      </c>
      <c r="M38" s="126" t="str">
        <f t="shared" ref="M38" si="8">B38</f>
        <v>3290 - GC3F-IS-1958 - CrabRNAseqPE100_43samples - E2</v>
      </c>
      <c r="N38" s="127">
        <v>43707</v>
      </c>
      <c r="O38" s="128">
        <v>369</v>
      </c>
      <c r="P38" s="129">
        <f t="shared" ref="P38" si="9">K38*(452/O38)</f>
        <v>12.38999316621279</v>
      </c>
    </row>
    <row r="39" spans="1:16" x14ac:dyDescent="0.2">
      <c r="A39" s="118" t="s">
        <v>237</v>
      </c>
      <c r="B39" s="118" t="s">
        <v>236</v>
      </c>
      <c r="C39" s="118" t="s">
        <v>215</v>
      </c>
      <c r="D39" s="118" t="s">
        <v>227</v>
      </c>
      <c r="E39" s="118" t="s">
        <v>217</v>
      </c>
      <c r="F39" s="118" t="s">
        <v>218</v>
      </c>
      <c r="G39" s="118">
        <v>8.9349360000000004</v>
      </c>
      <c r="H39" s="118">
        <v>8.9444484710693359</v>
      </c>
      <c r="I39" s="118">
        <v>1.3453948311507702E-2</v>
      </c>
      <c r="J39" s="118">
        <v>10.178055763244629</v>
      </c>
      <c r="K39" s="119">
        <v>10.114839553833008</v>
      </c>
      <c r="L39" s="118">
        <v>8.9401222765445709E-2</v>
      </c>
      <c r="M39" s="130"/>
      <c r="N39" s="120"/>
      <c r="O39" s="116"/>
      <c r="P39" s="131"/>
    </row>
    <row r="40" spans="1:16" ht="13.5" thickBot="1" x14ac:dyDescent="0.25">
      <c r="A40" s="121" t="s">
        <v>238</v>
      </c>
      <c r="B40" s="121" t="s">
        <v>236</v>
      </c>
      <c r="C40" s="121" t="s">
        <v>215</v>
      </c>
      <c r="D40" s="121" t="s">
        <v>227</v>
      </c>
      <c r="E40" s="121" t="s">
        <v>217</v>
      </c>
      <c r="F40" s="121" t="s">
        <v>218</v>
      </c>
      <c r="G40" s="121"/>
      <c r="H40" s="121">
        <v>8.9444484710693359</v>
      </c>
      <c r="I40" s="121">
        <v>1.3453948311507702E-2</v>
      </c>
      <c r="J40" s="121"/>
      <c r="K40" s="122">
        <v>10.114839553833008</v>
      </c>
      <c r="L40" s="121">
        <v>8.9401222765445709E-2</v>
      </c>
      <c r="M40" s="132"/>
      <c r="N40" s="124"/>
      <c r="O40" s="124"/>
      <c r="P40" s="133"/>
    </row>
    <row r="41" spans="1:16" x14ac:dyDescent="0.2">
      <c r="A41" s="113" t="s">
        <v>239</v>
      </c>
      <c r="B41" s="113" t="s">
        <v>240</v>
      </c>
      <c r="C41" s="113" t="s">
        <v>215</v>
      </c>
      <c r="D41" s="113" t="s">
        <v>227</v>
      </c>
      <c r="E41" s="113" t="s">
        <v>217</v>
      </c>
      <c r="F41" s="113" t="s">
        <v>218</v>
      </c>
      <c r="G41" s="113">
        <v>9.6077490000000001</v>
      </c>
      <c r="H41" s="113">
        <v>9.5647706985473633</v>
      </c>
      <c r="I41" s="113">
        <v>0.12443861365318298</v>
      </c>
      <c r="J41" s="113">
        <v>6.5418586730957031</v>
      </c>
      <c r="K41" s="114">
        <v>6.7443842887878418</v>
      </c>
      <c r="L41" s="113">
        <v>0.56106030941009521</v>
      </c>
      <c r="M41" s="126" t="str">
        <f t="shared" ref="M41" si="10">B41</f>
        <v>3290 - GC3F-IS-1958 - CrabRNAseqPE100_43samples - F2</v>
      </c>
      <c r="N41" s="127">
        <v>43707</v>
      </c>
      <c r="O41" s="128">
        <v>380</v>
      </c>
      <c r="P41" s="129">
        <f t="shared" ref="P41" si="11">K41*(452/O41)</f>
        <v>8.0222676277160634</v>
      </c>
    </row>
    <row r="42" spans="1:16" x14ac:dyDescent="0.2">
      <c r="A42" s="118" t="s">
        <v>241</v>
      </c>
      <c r="B42" s="118" t="s">
        <v>240</v>
      </c>
      <c r="C42" s="118" t="s">
        <v>215</v>
      </c>
      <c r="D42" s="118" t="s">
        <v>227</v>
      </c>
      <c r="E42" s="118" t="s">
        <v>217</v>
      </c>
      <c r="F42" s="118" t="s">
        <v>218</v>
      </c>
      <c r="G42" s="118">
        <v>9.6620244999999993</v>
      </c>
      <c r="H42" s="118">
        <v>9.5647706985473633</v>
      </c>
      <c r="I42" s="118">
        <v>0.12443861365318298</v>
      </c>
      <c r="J42" s="118">
        <v>6.3127059936523437</v>
      </c>
      <c r="K42" s="119">
        <v>6.7443842887878418</v>
      </c>
      <c r="L42" s="118">
        <v>0.56106030941009521</v>
      </c>
      <c r="M42" s="130"/>
      <c r="N42" s="120"/>
      <c r="O42" s="116"/>
      <c r="P42" s="131"/>
    </row>
    <row r="43" spans="1:16" ht="13.5" thickBot="1" x14ac:dyDescent="0.25">
      <c r="A43" s="121" t="s">
        <v>242</v>
      </c>
      <c r="B43" s="121" t="s">
        <v>240</v>
      </c>
      <c r="C43" s="121" t="s">
        <v>215</v>
      </c>
      <c r="D43" s="121" t="s">
        <v>227</v>
      </c>
      <c r="E43" s="121" t="s">
        <v>217</v>
      </c>
      <c r="F43" s="121" t="s">
        <v>218</v>
      </c>
      <c r="G43" s="121">
        <v>9.4245405000000009</v>
      </c>
      <c r="H43" s="121">
        <v>9.5647706985473633</v>
      </c>
      <c r="I43" s="121">
        <v>0.12443861365318298</v>
      </c>
      <c r="J43" s="121">
        <v>7.3785881996154785</v>
      </c>
      <c r="K43" s="122">
        <v>6.7443842887878418</v>
      </c>
      <c r="L43" s="121">
        <v>0.56106030941009521</v>
      </c>
      <c r="M43" s="132"/>
      <c r="N43" s="124"/>
      <c r="O43" s="124"/>
      <c r="P43" s="133"/>
    </row>
    <row r="44" spans="1:16" x14ac:dyDescent="0.2">
      <c r="A44" s="113" t="s">
        <v>243</v>
      </c>
      <c r="B44" s="113" t="s">
        <v>244</v>
      </c>
      <c r="C44" s="113" t="s">
        <v>215</v>
      </c>
      <c r="D44" s="113" t="s">
        <v>227</v>
      </c>
      <c r="E44" s="113" t="s">
        <v>217</v>
      </c>
      <c r="F44" s="113" t="s">
        <v>218</v>
      </c>
      <c r="G44" s="113">
        <v>8.1341249999999992</v>
      </c>
      <c r="H44" s="113">
        <v>8.1051244735717773</v>
      </c>
      <c r="I44" s="113">
        <v>4.1012592613697052E-2</v>
      </c>
      <c r="J44" s="113">
        <v>17.224555969238281</v>
      </c>
      <c r="K44" s="114">
        <v>17.559051513671875</v>
      </c>
      <c r="L44" s="113">
        <v>0.47304812073707581</v>
      </c>
      <c r="M44" s="126" t="str">
        <f t="shared" ref="M44" si="12">B44</f>
        <v>3290 - GC3F-IS-1958 - CrabRNAseqPE100_43samples - G2</v>
      </c>
      <c r="N44" s="127">
        <v>43707</v>
      </c>
      <c r="O44" s="128">
        <v>360</v>
      </c>
      <c r="P44" s="129">
        <f t="shared" ref="P44" si="13">K44*(452/O44)</f>
        <v>22.046364678276909</v>
      </c>
    </row>
    <row r="45" spans="1:16" x14ac:dyDescent="0.2">
      <c r="A45" s="118" t="s">
        <v>245</v>
      </c>
      <c r="B45" s="118" t="s">
        <v>244</v>
      </c>
      <c r="C45" s="118" t="s">
        <v>215</v>
      </c>
      <c r="D45" s="118" t="s">
        <v>227</v>
      </c>
      <c r="E45" s="118" t="s">
        <v>217</v>
      </c>
      <c r="F45" s="118" t="s">
        <v>218</v>
      </c>
      <c r="G45" s="118">
        <v>8.0761240000000001</v>
      </c>
      <c r="H45" s="118">
        <v>8.1051244735717773</v>
      </c>
      <c r="I45" s="118">
        <v>4.1012592613697052E-2</v>
      </c>
      <c r="J45" s="118">
        <v>17.893547058105469</v>
      </c>
      <c r="K45" s="119">
        <v>17.559051513671875</v>
      </c>
      <c r="L45" s="118">
        <v>0.47304812073707581</v>
      </c>
      <c r="M45" s="130"/>
      <c r="N45" s="120"/>
      <c r="O45" s="116"/>
      <c r="P45" s="131"/>
    </row>
    <row r="46" spans="1:16" ht="13.5" thickBot="1" x14ac:dyDescent="0.25">
      <c r="A46" s="121" t="s">
        <v>246</v>
      </c>
      <c r="B46" s="121" t="s">
        <v>244</v>
      </c>
      <c r="C46" s="121" t="s">
        <v>215</v>
      </c>
      <c r="D46" s="121" t="s">
        <v>227</v>
      </c>
      <c r="E46" s="121" t="s">
        <v>217</v>
      </c>
      <c r="F46" s="121" t="s">
        <v>218</v>
      </c>
      <c r="G46" s="121"/>
      <c r="H46" s="121">
        <v>8.1051244735717773</v>
      </c>
      <c r="I46" s="121">
        <v>4.1012592613697052E-2</v>
      </c>
      <c r="J46" s="121"/>
      <c r="K46" s="122">
        <v>17.559051513671875</v>
      </c>
      <c r="L46" s="121">
        <v>0.47304812073707581</v>
      </c>
      <c r="M46" s="132"/>
      <c r="N46" s="124"/>
      <c r="O46" s="124"/>
      <c r="P46" s="133"/>
    </row>
    <row r="47" spans="1:16" x14ac:dyDescent="0.2">
      <c r="A47" s="113" t="s">
        <v>247</v>
      </c>
      <c r="B47" s="113" t="s">
        <v>248</v>
      </c>
      <c r="C47" s="113" t="s">
        <v>215</v>
      </c>
      <c r="D47" s="113" t="s">
        <v>227</v>
      </c>
      <c r="E47" s="113" t="s">
        <v>217</v>
      </c>
      <c r="F47" s="113" t="s">
        <v>218</v>
      </c>
      <c r="G47" s="113">
        <v>7.9227036999999996</v>
      </c>
      <c r="H47" s="113">
        <v>7.8782463073730469</v>
      </c>
      <c r="I47" s="113">
        <v>6.2872305512428284E-2</v>
      </c>
      <c r="J47" s="113">
        <v>19.791084289550781</v>
      </c>
      <c r="K47" s="114">
        <v>20.386335372924805</v>
      </c>
      <c r="L47" s="113">
        <v>0.8418121337890625</v>
      </c>
      <c r="M47" s="126" t="str">
        <f t="shared" ref="M47" si="14">B47</f>
        <v>3290 - GC3F-IS-1958 - CrabRNAseqPE100_43samples - H2</v>
      </c>
      <c r="N47" s="127">
        <v>43707</v>
      </c>
      <c r="O47" s="128">
        <v>359</v>
      </c>
      <c r="P47" s="129">
        <f t="shared" ref="P47" si="15">K47*(452/O47)</f>
        <v>25.66747517705296</v>
      </c>
    </row>
    <row r="48" spans="1:16" x14ac:dyDescent="0.2">
      <c r="A48" s="118" t="s">
        <v>249</v>
      </c>
      <c r="B48" s="118" t="s">
        <v>248</v>
      </c>
      <c r="C48" s="118" t="s">
        <v>215</v>
      </c>
      <c r="D48" s="118" t="s">
        <v>227</v>
      </c>
      <c r="E48" s="118" t="s">
        <v>217</v>
      </c>
      <c r="F48" s="118" t="s">
        <v>218</v>
      </c>
      <c r="G48" s="118">
        <v>7.8337890000000003</v>
      </c>
      <c r="H48" s="118">
        <v>7.8782463073730469</v>
      </c>
      <c r="I48" s="118">
        <v>6.2872305512428284E-2</v>
      </c>
      <c r="J48" s="118">
        <v>20.981586456298828</v>
      </c>
      <c r="K48" s="119">
        <v>20.386335372924805</v>
      </c>
      <c r="L48" s="118">
        <v>0.8418121337890625</v>
      </c>
      <c r="M48" s="130"/>
      <c r="N48" s="120"/>
      <c r="O48" s="116"/>
      <c r="P48" s="131"/>
    </row>
    <row r="49" spans="1:16" ht="13.5" thickBot="1" x14ac:dyDescent="0.25">
      <c r="A49" s="121" t="s">
        <v>250</v>
      </c>
      <c r="B49" s="121" t="s">
        <v>248</v>
      </c>
      <c r="C49" s="121" t="s">
        <v>215</v>
      </c>
      <c r="D49" s="121" t="s">
        <v>227</v>
      </c>
      <c r="E49" s="121" t="s">
        <v>217</v>
      </c>
      <c r="F49" s="121" t="s">
        <v>218</v>
      </c>
      <c r="G49" s="121"/>
      <c r="H49" s="121">
        <v>7.8782463073730469</v>
      </c>
      <c r="I49" s="121">
        <v>6.2872305512428284E-2</v>
      </c>
      <c r="J49" s="121"/>
      <c r="K49" s="122">
        <v>20.386335372924805</v>
      </c>
      <c r="L49" s="121">
        <v>0.8418121337890625</v>
      </c>
      <c r="M49" s="132"/>
      <c r="N49" s="124"/>
      <c r="O49" s="124"/>
      <c r="P49" s="133"/>
    </row>
    <row r="50" spans="1:16" x14ac:dyDescent="0.2">
      <c r="A50" s="113" t="s">
        <v>251</v>
      </c>
      <c r="B50" s="113" t="s">
        <v>252</v>
      </c>
      <c r="C50" s="113" t="s">
        <v>215</v>
      </c>
      <c r="D50" s="113" t="s">
        <v>227</v>
      </c>
      <c r="E50" s="113" t="s">
        <v>217</v>
      </c>
      <c r="F50" s="113" t="s">
        <v>218</v>
      </c>
      <c r="G50" s="113"/>
      <c r="H50" s="113">
        <v>8.8471107482910156</v>
      </c>
      <c r="I50" s="113">
        <v>0.12459754943847656</v>
      </c>
      <c r="J50" s="113"/>
      <c r="K50" s="114">
        <v>10.800646781921387</v>
      </c>
      <c r="L50" s="113">
        <v>0.88310933113098145</v>
      </c>
      <c r="M50" s="126" t="str">
        <f t="shared" ref="M50" si="16">B50</f>
        <v>3290 - GC3F-IS-1958 - CrabRNAseqPE100_43samples - A3</v>
      </c>
      <c r="N50" s="127">
        <v>43707</v>
      </c>
      <c r="O50" s="128">
        <v>365</v>
      </c>
      <c r="P50" s="129">
        <f t="shared" ref="P50" si="17">K50*(452/O50)</f>
        <v>13.375047521721827</v>
      </c>
    </row>
    <row r="51" spans="1:16" x14ac:dyDescent="0.2">
      <c r="A51" s="118" t="s">
        <v>253</v>
      </c>
      <c r="B51" s="118" t="s">
        <v>252</v>
      </c>
      <c r="C51" s="118" t="s">
        <v>215</v>
      </c>
      <c r="D51" s="118" t="s">
        <v>227</v>
      </c>
      <c r="E51" s="118" t="s">
        <v>217</v>
      </c>
      <c r="F51" s="118" t="s">
        <v>218</v>
      </c>
      <c r="G51" s="118">
        <v>8.7590064999999999</v>
      </c>
      <c r="H51" s="118">
        <v>8.8471107482910156</v>
      </c>
      <c r="I51" s="118">
        <v>0.12459754943847656</v>
      </c>
      <c r="J51" s="118">
        <v>11.42509937286377</v>
      </c>
      <c r="K51" s="119">
        <v>10.800646781921387</v>
      </c>
      <c r="L51" s="118">
        <v>0.88310933113098145</v>
      </c>
      <c r="M51" s="130"/>
      <c r="N51" s="120"/>
      <c r="O51" s="116"/>
      <c r="P51" s="131"/>
    </row>
    <row r="52" spans="1:16" ht="13.5" thickBot="1" x14ac:dyDescent="0.25">
      <c r="A52" s="121" t="s">
        <v>254</v>
      </c>
      <c r="B52" s="121" t="s">
        <v>252</v>
      </c>
      <c r="C52" s="121" t="s">
        <v>215</v>
      </c>
      <c r="D52" s="121" t="s">
        <v>227</v>
      </c>
      <c r="E52" s="121" t="s">
        <v>217</v>
      </c>
      <c r="F52" s="121" t="s">
        <v>218</v>
      </c>
      <c r="G52" s="121">
        <v>8.9352140000000002</v>
      </c>
      <c r="H52" s="121">
        <v>8.8471107482910156</v>
      </c>
      <c r="I52" s="121">
        <v>0.12459754943847656</v>
      </c>
      <c r="J52" s="121">
        <v>10.176194190979004</v>
      </c>
      <c r="K52" s="122">
        <v>10.800646781921387</v>
      </c>
      <c r="L52" s="121">
        <v>0.88310933113098145</v>
      </c>
      <c r="M52" s="132"/>
      <c r="N52" s="124"/>
      <c r="O52" s="124"/>
      <c r="P52" s="133"/>
    </row>
    <row r="53" spans="1:16" x14ac:dyDescent="0.2">
      <c r="A53" s="113" t="s">
        <v>255</v>
      </c>
      <c r="B53" s="113" t="s">
        <v>256</v>
      </c>
      <c r="C53" s="113" t="s">
        <v>215</v>
      </c>
      <c r="D53" s="113" t="s">
        <v>227</v>
      </c>
      <c r="E53" s="113" t="s">
        <v>217</v>
      </c>
      <c r="F53" s="113" t="s">
        <v>218</v>
      </c>
      <c r="G53" s="113">
        <v>8.1116890000000001</v>
      </c>
      <c r="H53" s="113">
        <v>8.4521799087524414</v>
      </c>
      <c r="I53" s="113">
        <v>0.40456381440162659</v>
      </c>
      <c r="J53" s="113">
        <v>17.480319976806641</v>
      </c>
      <c r="K53" s="114">
        <v>14.296872138977051</v>
      </c>
      <c r="L53" s="113">
        <v>3.5819036960601807</v>
      </c>
      <c r="M53" s="126" t="str">
        <f t="shared" ref="M53" si="18">B53</f>
        <v>3290 - GC3F-IS-1958 - CrabRNAseqPE100_43samples - B3</v>
      </c>
      <c r="N53" s="127">
        <v>43707</v>
      </c>
      <c r="O53" s="128">
        <v>362</v>
      </c>
      <c r="P53" s="129">
        <f t="shared" ref="P53" si="19">K53*(452/O53)</f>
        <v>17.851343112755874</v>
      </c>
    </row>
    <row r="54" spans="1:16" x14ac:dyDescent="0.2">
      <c r="A54" s="118" t="s">
        <v>257</v>
      </c>
      <c r="B54" s="118" t="s">
        <v>256</v>
      </c>
      <c r="C54" s="118" t="s">
        <v>215</v>
      </c>
      <c r="D54" s="118" t="s">
        <v>227</v>
      </c>
      <c r="E54" s="118" t="s">
        <v>217</v>
      </c>
      <c r="F54" s="118" t="s">
        <v>218</v>
      </c>
      <c r="G54" s="118">
        <v>8.8994110000000006</v>
      </c>
      <c r="H54" s="118">
        <v>8.4521799087524414</v>
      </c>
      <c r="I54" s="118">
        <v>0.40456381440162659</v>
      </c>
      <c r="J54" s="118">
        <v>10.418386459350586</v>
      </c>
      <c r="K54" s="119">
        <v>14.296872138977051</v>
      </c>
      <c r="L54" s="118">
        <v>3.5819036960601807</v>
      </c>
      <c r="M54" s="130"/>
      <c r="N54" s="120"/>
      <c r="O54" s="116"/>
      <c r="P54" s="131"/>
    </row>
    <row r="55" spans="1:16" ht="13.5" thickBot="1" x14ac:dyDescent="0.25">
      <c r="A55" s="121" t="s">
        <v>258</v>
      </c>
      <c r="B55" s="121" t="s">
        <v>256</v>
      </c>
      <c r="C55" s="121" t="s">
        <v>215</v>
      </c>
      <c r="D55" s="121" t="s">
        <v>227</v>
      </c>
      <c r="E55" s="121" t="s">
        <v>217</v>
      </c>
      <c r="F55" s="121" t="s">
        <v>218</v>
      </c>
      <c r="G55" s="121">
        <v>8.3454390000000007</v>
      </c>
      <c r="H55" s="121">
        <v>8.4521799087524414</v>
      </c>
      <c r="I55" s="121">
        <v>0.40456381440162659</v>
      </c>
      <c r="J55" s="121">
        <v>14.991909980773926</v>
      </c>
      <c r="K55" s="122">
        <v>14.296872138977051</v>
      </c>
      <c r="L55" s="121">
        <v>3.5819036960601807</v>
      </c>
      <c r="M55" s="132"/>
      <c r="N55" s="124"/>
      <c r="O55" s="124"/>
      <c r="P55" s="133"/>
    </row>
    <row r="56" spans="1:16" x14ac:dyDescent="0.2">
      <c r="A56" s="113" t="s">
        <v>259</v>
      </c>
      <c r="B56" s="113" t="s">
        <v>260</v>
      </c>
      <c r="C56" s="113" t="s">
        <v>215</v>
      </c>
      <c r="D56" s="113" t="s">
        <v>227</v>
      </c>
      <c r="E56" s="113" t="s">
        <v>217</v>
      </c>
      <c r="F56" s="113" t="s">
        <v>218</v>
      </c>
      <c r="G56" s="113">
        <v>8.7943479999999994</v>
      </c>
      <c r="H56" s="113">
        <v>8.9204387664794922</v>
      </c>
      <c r="I56" s="113">
        <v>0.17832028865814209</v>
      </c>
      <c r="J56" s="113">
        <v>11.16288948059082</v>
      </c>
      <c r="K56" s="114">
        <v>10.310725212097168</v>
      </c>
      <c r="L56" s="113">
        <v>1.2051422595977783</v>
      </c>
      <c r="M56" s="126" t="str">
        <f t="shared" ref="M56" si="20">B56</f>
        <v>3290 - GC3F-IS-1958 - CrabRNAseqPE100_43samples - C3</v>
      </c>
      <c r="N56" s="127">
        <v>43707</v>
      </c>
      <c r="O56" s="128">
        <v>361</v>
      </c>
      <c r="P56" s="129">
        <f t="shared" ref="P56" si="21">K56*(452/O56)</f>
        <v>12.909827689384819</v>
      </c>
    </row>
    <row r="57" spans="1:16" x14ac:dyDescent="0.2">
      <c r="A57" s="118" t="s">
        <v>261</v>
      </c>
      <c r="B57" s="118" t="s">
        <v>260</v>
      </c>
      <c r="C57" s="118" t="s">
        <v>215</v>
      </c>
      <c r="D57" s="118" t="s">
        <v>227</v>
      </c>
      <c r="E57" s="118" t="s">
        <v>217</v>
      </c>
      <c r="F57" s="118" t="s">
        <v>218</v>
      </c>
      <c r="G57" s="118"/>
      <c r="H57" s="118">
        <v>8.9204387664794922</v>
      </c>
      <c r="I57" s="118">
        <v>0.17832028865814209</v>
      </c>
      <c r="J57" s="118"/>
      <c r="K57" s="119">
        <v>10.310725212097168</v>
      </c>
      <c r="L57" s="118">
        <v>1.2051422595977783</v>
      </c>
      <c r="M57" s="130"/>
      <c r="N57" s="120"/>
      <c r="O57" s="116"/>
      <c r="P57" s="131"/>
    </row>
    <row r="58" spans="1:16" ht="13.5" thickBot="1" x14ac:dyDescent="0.25">
      <c r="A58" s="121" t="s">
        <v>262</v>
      </c>
      <c r="B58" s="121" t="s">
        <v>260</v>
      </c>
      <c r="C58" s="121" t="s">
        <v>215</v>
      </c>
      <c r="D58" s="121" t="s">
        <v>227</v>
      </c>
      <c r="E58" s="121" t="s">
        <v>217</v>
      </c>
      <c r="F58" s="121" t="s">
        <v>218</v>
      </c>
      <c r="G58" s="121">
        <v>9.0465309999999999</v>
      </c>
      <c r="H58" s="121">
        <v>8.9204387664794922</v>
      </c>
      <c r="I58" s="121">
        <v>0.17832028865814209</v>
      </c>
      <c r="J58" s="121">
        <v>9.4585609436035156</v>
      </c>
      <c r="K58" s="122">
        <v>10.310725212097168</v>
      </c>
      <c r="L58" s="121">
        <v>1.2051422595977783</v>
      </c>
      <c r="M58" s="132"/>
      <c r="N58" s="124"/>
      <c r="O58" s="124"/>
      <c r="P58" s="133"/>
    </row>
    <row r="59" spans="1:16" x14ac:dyDescent="0.2">
      <c r="A59" s="113" t="s">
        <v>108</v>
      </c>
      <c r="B59" s="113" t="s">
        <v>263</v>
      </c>
      <c r="C59" s="113" t="s">
        <v>215</v>
      </c>
      <c r="D59" s="113" t="s">
        <v>227</v>
      </c>
      <c r="E59" s="113" t="s">
        <v>217</v>
      </c>
      <c r="F59" s="113" t="s">
        <v>218</v>
      </c>
      <c r="G59" s="113">
        <v>8.2724499999999992</v>
      </c>
      <c r="H59" s="113">
        <v>8.3161334991455078</v>
      </c>
      <c r="I59" s="113">
        <v>6.1777163296937943E-2</v>
      </c>
      <c r="J59" s="113">
        <v>15.72829532623291</v>
      </c>
      <c r="K59" s="114">
        <v>15.289632797241211</v>
      </c>
      <c r="L59" s="113">
        <v>0.62036317586898804</v>
      </c>
      <c r="M59" s="126" t="str">
        <f t="shared" ref="M59" si="22">B59</f>
        <v>3290 - GC3F-IS-1958 - CrabRNAseqPE100_43samples - D3</v>
      </c>
      <c r="N59" s="127">
        <v>43707</v>
      </c>
      <c r="O59" s="128">
        <v>358</v>
      </c>
      <c r="P59" s="129">
        <f t="shared" ref="P59" si="23">K59*(452/O59)</f>
        <v>19.304229118304544</v>
      </c>
    </row>
    <row r="60" spans="1:16" x14ac:dyDescent="0.2">
      <c r="A60" s="118" t="s">
        <v>109</v>
      </c>
      <c r="B60" s="118" t="s">
        <v>263</v>
      </c>
      <c r="C60" s="118" t="s">
        <v>215</v>
      </c>
      <c r="D60" s="118" t="s">
        <v>227</v>
      </c>
      <c r="E60" s="118" t="s">
        <v>217</v>
      </c>
      <c r="F60" s="118" t="s">
        <v>218</v>
      </c>
      <c r="G60" s="118"/>
      <c r="H60" s="118">
        <v>8.3161334991455078</v>
      </c>
      <c r="I60" s="118">
        <v>6.1777163296937943E-2</v>
      </c>
      <c r="J60" s="118"/>
      <c r="K60" s="119">
        <v>15.289632797241211</v>
      </c>
      <c r="L60" s="118">
        <v>0.62036317586898804</v>
      </c>
      <c r="M60" s="130"/>
      <c r="N60" s="120"/>
      <c r="O60" s="116"/>
      <c r="P60" s="131"/>
    </row>
    <row r="61" spans="1:16" ht="13.5" thickBot="1" x14ac:dyDescent="0.25">
      <c r="A61" s="121" t="s">
        <v>110</v>
      </c>
      <c r="B61" s="121" t="s">
        <v>263</v>
      </c>
      <c r="C61" s="121" t="s">
        <v>215</v>
      </c>
      <c r="D61" s="121" t="s">
        <v>227</v>
      </c>
      <c r="E61" s="121" t="s">
        <v>217</v>
      </c>
      <c r="F61" s="121" t="s">
        <v>218</v>
      </c>
      <c r="G61" s="121">
        <v>8.3598169999999996</v>
      </c>
      <c r="H61" s="121">
        <v>8.3161334991455078</v>
      </c>
      <c r="I61" s="121">
        <v>6.1777163296937943E-2</v>
      </c>
      <c r="J61" s="121">
        <v>14.850969314575195</v>
      </c>
      <c r="K61" s="122">
        <v>15.289632797241211</v>
      </c>
      <c r="L61" s="121">
        <v>0.62036317586898804</v>
      </c>
      <c r="M61" s="132"/>
      <c r="N61" s="124"/>
      <c r="O61" s="124"/>
      <c r="P61" s="133"/>
    </row>
    <row r="62" spans="1:16" x14ac:dyDescent="0.2">
      <c r="A62" s="113" t="s">
        <v>264</v>
      </c>
      <c r="B62" s="113" t="s">
        <v>265</v>
      </c>
      <c r="C62" s="113" t="s">
        <v>215</v>
      </c>
      <c r="D62" s="113" t="s">
        <v>227</v>
      </c>
      <c r="E62" s="113" t="s">
        <v>217</v>
      </c>
      <c r="F62" s="113" t="s">
        <v>218</v>
      </c>
      <c r="G62" s="113">
        <v>8.8200079999999996</v>
      </c>
      <c r="H62" s="113">
        <v>8.8570356369018555</v>
      </c>
      <c r="I62" s="113">
        <v>3.4269202500581741E-2</v>
      </c>
      <c r="J62" s="113">
        <v>10.976283073425293</v>
      </c>
      <c r="K62" s="114">
        <v>10.714316368103027</v>
      </c>
      <c r="L62" s="113">
        <v>0.24193792045116425</v>
      </c>
      <c r="M62" s="126" t="str">
        <f t="shared" ref="M62" si="24">B62</f>
        <v>3290 - GC3F-IS-1958 - CrabRNAseqPE100_43samples - E3</v>
      </c>
      <c r="N62" s="127">
        <v>43707</v>
      </c>
      <c r="O62" s="128">
        <v>359</v>
      </c>
      <c r="P62" s="129">
        <f t="shared" ref="P62" si="25">K62*(452/O62)</f>
        <v>13.489891360397127</v>
      </c>
    </row>
    <row r="63" spans="1:16" x14ac:dyDescent="0.2">
      <c r="A63" s="118" t="s">
        <v>266</v>
      </c>
      <c r="B63" s="118" t="s">
        <v>265</v>
      </c>
      <c r="C63" s="118" t="s">
        <v>215</v>
      </c>
      <c r="D63" s="118" t="s">
        <v>227</v>
      </c>
      <c r="E63" s="118" t="s">
        <v>217</v>
      </c>
      <c r="F63" s="118" t="s">
        <v>218</v>
      </c>
      <c r="G63" s="118">
        <v>8.8876369999999998</v>
      </c>
      <c r="H63" s="118">
        <v>8.8570356369018555</v>
      </c>
      <c r="I63" s="118">
        <v>3.4269202500581741E-2</v>
      </c>
      <c r="J63" s="118">
        <v>10.499285697937012</v>
      </c>
      <c r="K63" s="119">
        <v>10.714316368103027</v>
      </c>
      <c r="L63" s="118">
        <v>0.24193792045116425</v>
      </c>
      <c r="M63" s="130"/>
      <c r="N63" s="120"/>
      <c r="O63" s="116"/>
      <c r="P63" s="131"/>
    </row>
    <row r="64" spans="1:16" ht="13.5" thickBot="1" x14ac:dyDescent="0.25">
      <c r="A64" s="121" t="s">
        <v>267</v>
      </c>
      <c r="B64" s="121" t="s">
        <v>265</v>
      </c>
      <c r="C64" s="121" t="s">
        <v>215</v>
      </c>
      <c r="D64" s="121" t="s">
        <v>227</v>
      </c>
      <c r="E64" s="121" t="s">
        <v>217</v>
      </c>
      <c r="F64" s="121" t="s">
        <v>218</v>
      </c>
      <c r="G64" s="121">
        <v>8.8634609999999991</v>
      </c>
      <c r="H64" s="121">
        <v>8.8570356369018555</v>
      </c>
      <c r="I64" s="121">
        <v>3.4269202500581741E-2</v>
      </c>
      <c r="J64" s="121">
        <v>10.667378425598145</v>
      </c>
      <c r="K64" s="122">
        <v>10.714316368103027</v>
      </c>
      <c r="L64" s="121">
        <v>0.24193792045116425</v>
      </c>
      <c r="M64" s="132"/>
      <c r="N64" s="124"/>
      <c r="O64" s="124"/>
      <c r="P64" s="133"/>
    </row>
    <row r="65" spans="1:16" x14ac:dyDescent="0.2">
      <c r="A65" s="113" t="s">
        <v>268</v>
      </c>
      <c r="B65" s="113" t="s">
        <v>269</v>
      </c>
      <c r="C65" s="113" t="s">
        <v>215</v>
      </c>
      <c r="D65" s="113" t="s">
        <v>227</v>
      </c>
      <c r="E65" s="113" t="s">
        <v>217</v>
      </c>
      <c r="F65" s="113" t="s">
        <v>218</v>
      </c>
      <c r="G65" s="113">
        <v>9.0157889999999998</v>
      </c>
      <c r="H65" s="113">
        <v>9.1091184616088867</v>
      </c>
      <c r="I65" s="113">
        <v>0.13198775053024292</v>
      </c>
      <c r="J65" s="113">
        <v>9.6515293121337891</v>
      </c>
      <c r="K65" s="114">
        <v>9.0946016311645508</v>
      </c>
      <c r="L65" s="113">
        <v>0.78761470317840576</v>
      </c>
      <c r="M65" s="126" t="str">
        <f t="shared" ref="M65" si="26">B65</f>
        <v>3290 - GC3F-IS-1958 - CrabRNAseqPE100_43samples - F3</v>
      </c>
      <c r="N65" s="127">
        <v>43707</v>
      </c>
      <c r="O65" s="128">
        <v>360</v>
      </c>
      <c r="P65" s="129">
        <f t="shared" ref="P65" si="27">K65*(452/O65)</f>
        <v>11.41877760357327</v>
      </c>
    </row>
    <row r="66" spans="1:16" x14ac:dyDescent="0.2">
      <c r="A66" s="118" t="s">
        <v>270</v>
      </c>
      <c r="B66" s="118" t="s">
        <v>269</v>
      </c>
      <c r="C66" s="118" t="s">
        <v>215</v>
      </c>
      <c r="D66" s="118" t="s">
        <v>227</v>
      </c>
      <c r="E66" s="118" t="s">
        <v>217</v>
      </c>
      <c r="F66" s="118" t="s">
        <v>218</v>
      </c>
      <c r="G66" s="118"/>
      <c r="H66" s="118">
        <v>9.1091184616088867</v>
      </c>
      <c r="I66" s="118">
        <v>0.13198775053024292</v>
      </c>
      <c r="J66" s="118"/>
      <c r="K66" s="119">
        <v>9.0946016311645508</v>
      </c>
      <c r="L66" s="118">
        <v>0.78761470317840576</v>
      </c>
      <c r="M66" s="130"/>
      <c r="N66" s="120"/>
      <c r="O66" s="116"/>
      <c r="P66" s="131"/>
    </row>
    <row r="67" spans="1:16" ht="13.5" thickBot="1" x14ac:dyDescent="0.25">
      <c r="A67" s="121" t="s">
        <v>271</v>
      </c>
      <c r="B67" s="121" t="s">
        <v>269</v>
      </c>
      <c r="C67" s="121" t="s">
        <v>215</v>
      </c>
      <c r="D67" s="121" t="s">
        <v>227</v>
      </c>
      <c r="E67" s="121" t="s">
        <v>217</v>
      </c>
      <c r="F67" s="121" t="s">
        <v>218</v>
      </c>
      <c r="G67" s="121">
        <v>9.2024480000000004</v>
      </c>
      <c r="H67" s="121">
        <v>9.1091184616088867</v>
      </c>
      <c r="I67" s="121">
        <v>0.13198775053024292</v>
      </c>
      <c r="J67" s="121">
        <v>8.5376739501953125</v>
      </c>
      <c r="K67" s="122">
        <v>9.0946016311645508</v>
      </c>
      <c r="L67" s="121">
        <v>0.78761470317840576</v>
      </c>
      <c r="M67" s="132"/>
      <c r="N67" s="124"/>
      <c r="O67" s="124"/>
      <c r="P67" s="133"/>
    </row>
    <row r="68" spans="1:16" x14ac:dyDescent="0.2">
      <c r="A68" s="113" t="s">
        <v>272</v>
      </c>
      <c r="B68" s="113" t="s">
        <v>273</v>
      </c>
      <c r="C68" s="113" t="s">
        <v>215</v>
      </c>
      <c r="D68" s="113" t="s">
        <v>227</v>
      </c>
      <c r="E68" s="113" t="s">
        <v>217</v>
      </c>
      <c r="F68" s="113" t="s">
        <v>218</v>
      </c>
      <c r="G68" s="113"/>
      <c r="H68" s="113">
        <v>9.0478496551513672</v>
      </c>
      <c r="I68" s="113">
        <v>7.7965602278709412E-2</v>
      </c>
      <c r="J68" s="113"/>
      <c r="K68" s="114">
        <v>9.4565677642822266</v>
      </c>
      <c r="L68" s="113">
        <v>0.48415738344192505</v>
      </c>
      <c r="M68" s="126" t="str">
        <f t="shared" ref="M68" si="28">B68</f>
        <v>3290 - GC3F-IS-1958 - CrabRNAseqPE100_43samples - H3</v>
      </c>
      <c r="N68" s="127">
        <v>43707</v>
      </c>
      <c r="O68" s="128">
        <v>354</v>
      </c>
      <c r="P68" s="129">
        <f t="shared" ref="P68" si="29">K68*(452/O68)</f>
        <v>12.074487653829284</v>
      </c>
    </row>
    <row r="69" spans="1:16" x14ac:dyDescent="0.2">
      <c r="A69" s="118" t="s">
        <v>274</v>
      </c>
      <c r="B69" s="118" t="s">
        <v>273</v>
      </c>
      <c r="C69" s="118" t="s">
        <v>215</v>
      </c>
      <c r="D69" s="118" t="s">
        <v>227</v>
      </c>
      <c r="E69" s="118" t="s">
        <v>217</v>
      </c>
      <c r="F69" s="118" t="s">
        <v>218</v>
      </c>
      <c r="G69" s="118">
        <v>9.1029800000000005</v>
      </c>
      <c r="H69" s="118">
        <v>9.0478496551513672</v>
      </c>
      <c r="I69" s="118">
        <v>7.7965602278709412E-2</v>
      </c>
      <c r="J69" s="118">
        <v>9.1142168045043945</v>
      </c>
      <c r="K69" s="119">
        <v>9.4565677642822266</v>
      </c>
      <c r="L69" s="118">
        <v>0.48415738344192505</v>
      </c>
      <c r="M69" s="130"/>
      <c r="N69" s="120"/>
      <c r="O69" s="116"/>
      <c r="P69" s="131"/>
    </row>
    <row r="70" spans="1:16" ht="13.5" thickBot="1" x14ac:dyDescent="0.25">
      <c r="A70" s="121" t="s">
        <v>275</v>
      </c>
      <c r="B70" s="121" t="s">
        <v>273</v>
      </c>
      <c r="C70" s="121" t="s">
        <v>215</v>
      </c>
      <c r="D70" s="121" t="s">
        <v>227</v>
      </c>
      <c r="E70" s="121" t="s">
        <v>217</v>
      </c>
      <c r="F70" s="121" t="s">
        <v>218</v>
      </c>
      <c r="G70" s="121">
        <v>8.9927200000000003</v>
      </c>
      <c r="H70" s="121">
        <v>9.0478496551513672</v>
      </c>
      <c r="I70" s="121">
        <v>7.7965602278709412E-2</v>
      </c>
      <c r="J70" s="121">
        <v>9.7989187240600586</v>
      </c>
      <c r="K70" s="122">
        <v>9.4565677642822266</v>
      </c>
      <c r="L70" s="121">
        <v>0.48415738344192505</v>
      </c>
      <c r="M70" s="132"/>
      <c r="N70" s="124"/>
      <c r="O70" s="124"/>
      <c r="P70" s="133"/>
    </row>
    <row r="71" spans="1:16" x14ac:dyDescent="0.2">
      <c r="A71" s="113" t="s">
        <v>276</v>
      </c>
      <c r="B71" s="113" t="s">
        <v>277</v>
      </c>
      <c r="C71" s="113" t="s">
        <v>215</v>
      </c>
      <c r="D71" s="113" t="s">
        <v>227</v>
      </c>
      <c r="E71" s="113" t="s">
        <v>217</v>
      </c>
      <c r="F71" s="113" t="s">
        <v>218</v>
      </c>
      <c r="G71" s="113">
        <v>8.2412779999999994</v>
      </c>
      <c r="H71" s="113">
        <v>8.258087158203125</v>
      </c>
      <c r="I71" s="113">
        <v>2.3771496489644051E-2</v>
      </c>
      <c r="J71" s="113">
        <v>16.053720474243164</v>
      </c>
      <c r="K71" s="114">
        <v>15.878385543823242</v>
      </c>
      <c r="L71" s="113">
        <v>0.24796171486377716</v>
      </c>
      <c r="M71" s="126" t="str">
        <f t="shared" ref="M71" si="30">B71</f>
        <v>3290 - GC3F-IS-1958 - CrabRNAseqPE100_43samples - A4</v>
      </c>
      <c r="N71" s="127">
        <v>43707</v>
      </c>
      <c r="O71" s="128">
        <v>363</v>
      </c>
      <c r="P71" s="129">
        <f t="shared" ref="P71" si="31">K71*(452/O71)</f>
        <v>19.771433239140784</v>
      </c>
    </row>
    <row r="72" spans="1:16" x14ac:dyDescent="0.2">
      <c r="A72" s="118" t="s">
        <v>278</v>
      </c>
      <c r="B72" s="118" t="s">
        <v>277</v>
      </c>
      <c r="C72" s="118" t="s">
        <v>215</v>
      </c>
      <c r="D72" s="118" t="s">
        <v>227</v>
      </c>
      <c r="E72" s="118" t="s">
        <v>217</v>
      </c>
      <c r="F72" s="118" t="s">
        <v>218</v>
      </c>
      <c r="G72" s="118">
        <v>8.274896</v>
      </c>
      <c r="H72" s="118">
        <v>8.258087158203125</v>
      </c>
      <c r="I72" s="118">
        <v>2.3771496489644051E-2</v>
      </c>
      <c r="J72" s="118">
        <v>15.703049659729004</v>
      </c>
      <c r="K72" s="119">
        <v>15.878385543823242</v>
      </c>
      <c r="L72" s="118">
        <v>0.24796171486377716</v>
      </c>
      <c r="M72" s="130"/>
      <c r="N72" s="120"/>
      <c r="O72" s="116"/>
      <c r="P72" s="131"/>
    </row>
    <row r="73" spans="1:16" ht="13.5" thickBot="1" x14ac:dyDescent="0.25">
      <c r="A73" s="121" t="s">
        <v>279</v>
      </c>
      <c r="B73" s="121" t="s">
        <v>277</v>
      </c>
      <c r="C73" s="121" t="s">
        <v>215</v>
      </c>
      <c r="D73" s="121" t="s">
        <v>227</v>
      </c>
      <c r="E73" s="121" t="s">
        <v>217</v>
      </c>
      <c r="F73" s="121" t="s">
        <v>218</v>
      </c>
      <c r="G73" s="121"/>
      <c r="H73" s="121">
        <v>8.258087158203125</v>
      </c>
      <c r="I73" s="121">
        <v>2.3771496489644051E-2</v>
      </c>
      <c r="J73" s="121"/>
      <c r="K73" s="122">
        <v>15.878385543823242</v>
      </c>
      <c r="L73" s="121">
        <v>0.24796171486377716</v>
      </c>
      <c r="M73" s="132"/>
      <c r="N73" s="124"/>
      <c r="O73" s="124"/>
      <c r="P73" s="133"/>
    </row>
    <row r="74" spans="1:16" x14ac:dyDescent="0.2">
      <c r="A74" s="113" t="s">
        <v>280</v>
      </c>
      <c r="B74" s="113" t="s">
        <v>281</v>
      </c>
      <c r="C74" s="113" t="s">
        <v>215</v>
      </c>
      <c r="D74" s="113" t="s">
        <v>227</v>
      </c>
      <c r="E74" s="113" t="s">
        <v>217</v>
      </c>
      <c r="F74" s="113" t="s">
        <v>218</v>
      </c>
      <c r="G74" s="113">
        <v>9.1337499999999991</v>
      </c>
      <c r="H74" s="113">
        <v>9.3373022079467773</v>
      </c>
      <c r="I74" s="113">
        <v>0.17719559371471405</v>
      </c>
      <c r="J74" s="113">
        <v>8.93182373046875</v>
      </c>
      <c r="K74" s="114">
        <v>7.8499188423156738</v>
      </c>
      <c r="L74" s="113">
        <v>0.94092649221420288</v>
      </c>
      <c r="M74" s="126" t="str">
        <f t="shared" ref="M74" si="32">B74</f>
        <v>3290 - GC3F-IS-1958 - CrabRNAseqPE100_43samples - B4</v>
      </c>
      <c r="N74" s="127">
        <v>43707</v>
      </c>
      <c r="O74" s="128">
        <v>370</v>
      </c>
      <c r="P74" s="129">
        <f t="shared" ref="P74" si="33">K74*(452/O74)</f>
        <v>9.5896305857477966</v>
      </c>
    </row>
    <row r="75" spans="1:16" x14ac:dyDescent="0.2">
      <c r="A75" s="118" t="s">
        <v>282</v>
      </c>
      <c r="B75" s="118" t="s">
        <v>281</v>
      </c>
      <c r="C75" s="118" t="s">
        <v>215</v>
      </c>
      <c r="D75" s="118" t="s">
        <v>227</v>
      </c>
      <c r="E75" s="118" t="s">
        <v>217</v>
      </c>
      <c r="F75" s="118" t="s">
        <v>218</v>
      </c>
      <c r="G75" s="118">
        <v>9.4570589999999992</v>
      </c>
      <c r="H75" s="118">
        <v>9.3373022079467773</v>
      </c>
      <c r="I75" s="118">
        <v>0.17719559371471405</v>
      </c>
      <c r="J75" s="118">
        <v>7.2226285934448242</v>
      </c>
      <c r="K75" s="119">
        <v>7.8499188423156738</v>
      </c>
      <c r="L75" s="118">
        <v>0.94092649221420288</v>
      </c>
      <c r="M75" s="130"/>
      <c r="N75" s="120"/>
      <c r="O75" s="116"/>
      <c r="P75" s="131"/>
    </row>
    <row r="76" spans="1:16" ht="13.5" thickBot="1" x14ac:dyDescent="0.25">
      <c r="A76" s="121" t="s">
        <v>283</v>
      </c>
      <c r="B76" s="121" t="s">
        <v>281</v>
      </c>
      <c r="C76" s="121" t="s">
        <v>215</v>
      </c>
      <c r="D76" s="121" t="s">
        <v>227</v>
      </c>
      <c r="E76" s="121" t="s">
        <v>217</v>
      </c>
      <c r="F76" s="121" t="s">
        <v>218</v>
      </c>
      <c r="G76" s="121">
        <v>9.4210960000000004</v>
      </c>
      <c r="H76" s="121">
        <v>9.3373022079467773</v>
      </c>
      <c r="I76" s="121">
        <v>0.17719559371471405</v>
      </c>
      <c r="J76" s="121">
        <v>7.3953046798706055</v>
      </c>
      <c r="K76" s="122">
        <v>7.8499188423156738</v>
      </c>
      <c r="L76" s="121">
        <v>0.94092649221420288</v>
      </c>
      <c r="M76" s="132"/>
      <c r="N76" s="124"/>
      <c r="O76" s="124"/>
      <c r="P76" s="133"/>
    </row>
    <row r="77" spans="1:16" x14ac:dyDescent="0.2">
      <c r="A77" s="113" t="s">
        <v>284</v>
      </c>
      <c r="B77" s="113" t="s">
        <v>285</v>
      </c>
      <c r="C77" s="113" t="s">
        <v>215</v>
      </c>
      <c r="D77" s="113" t="s">
        <v>227</v>
      </c>
      <c r="E77" s="113" t="s">
        <v>217</v>
      </c>
      <c r="F77" s="113" t="s">
        <v>218</v>
      </c>
      <c r="G77" s="113">
        <v>8.8097089999999998</v>
      </c>
      <c r="H77" s="113">
        <v>8.884486198425293</v>
      </c>
      <c r="I77" s="113">
        <v>0.10575149953365326</v>
      </c>
      <c r="J77" s="113">
        <v>11.05080509185791</v>
      </c>
      <c r="K77" s="114">
        <v>10.533740997314453</v>
      </c>
      <c r="L77" s="113">
        <v>0.73123973608016968</v>
      </c>
      <c r="M77" s="126" t="str">
        <f t="shared" ref="M77" si="34">B77</f>
        <v>3290 - GC3F-IS-1958 - CrabRNAseqPE100_43samples - C4</v>
      </c>
      <c r="N77" s="127">
        <v>43707</v>
      </c>
      <c r="O77" s="128">
        <v>373</v>
      </c>
      <c r="P77" s="129">
        <f t="shared" ref="P77" si="35">K77*(452/O77)</f>
        <v>12.764747803716173</v>
      </c>
    </row>
    <row r="78" spans="1:16" x14ac:dyDescent="0.2">
      <c r="A78" s="118" t="s">
        <v>286</v>
      </c>
      <c r="B78" s="118" t="s">
        <v>285</v>
      </c>
      <c r="C78" s="118" t="s">
        <v>215</v>
      </c>
      <c r="D78" s="118" t="s">
        <v>227</v>
      </c>
      <c r="E78" s="118" t="s">
        <v>217</v>
      </c>
      <c r="F78" s="118" t="s">
        <v>218</v>
      </c>
      <c r="G78" s="118"/>
      <c r="H78" s="118">
        <v>8.884486198425293</v>
      </c>
      <c r="I78" s="118">
        <v>0.10575149953365326</v>
      </c>
      <c r="J78" s="118"/>
      <c r="K78" s="119">
        <v>10.533740997314453</v>
      </c>
      <c r="L78" s="118">
        <v>0.73123973608016968</v>
      </c>
      <c r="M78" s="130"/>
      <c r="N78" s="120"/>
      <c r="O78" s="116"/>
      <c r="P78" s="131"/>
    </row>
    <row r="79" spans="1:16" ht="13.5" thickBot="1" x14ac:dyDescent="0.25">
      <c r="A79" s="121" t="s">
        <v>287</v>
      </c>
      <c r="B79" s="121" t="s">
        <v>285</v>
      </c>
      <c r="C79" s="121" t="s">
        <v>215</v>
      </c>
      <c r="D79" s="121" t="s">
        <v>227</v>
      </c>
      <c r="E79" s="121" t="s">
        <v>217</v>
      </c>
      <c r="F79" s="121" t="s">
        <v>218</v>
      </c>
      <c r="G79" s="121">
        <v>8.9592639999999992</v>
      </c>
      <c r="H79" s="121">
        <v>8.884486198425293</v>
      </c>
      <c r="I79" s="121">
        <v>0.10575149953365326</v>
      </c>
      <c r="J79" s="121">
        <v>10.01667594909668</v>
      </c>
      <c r="K79" s="122">
        <v>10.533740997314453</v>
      </c>
      <c r="L79" s="121">
        <v>0.73123973608016968</v>
      </c>
      <c r="M79" s="132"/>
      <c r="N79" s="124"/>
      <c r="O79" s="124"/>
      <c r="P79" s="133"/>
    </row>
    <row r="80" spans="1:16" x14ac:dyDescent="0.2">
      <c r="A80" s="113" t="s">
        <v>288</v>
      </c>
      <c r="B80" s="113" t="s">
        <v>289</v>
      </c>
      <c r="C80" s="113" t="s">
        <v>215</v>
      </c>
      <c r="D80" s="113" t="s">
        <v>227</v>
      </c>
      <c r="E80" s="113" t="s">
        <v>217</v>
      </c>
      <c r="F80" s="113" t="s">
        <v>218</v>
      </c>
      <c r="G80" s="113">
        <v>7.6501200000000003</v>
      </c>
      <c r="H80" s="113">
        <v>7.7361946105957031</v>
      </c>
      <c r="I80" s="113">
        <v>0.12172785401344299</v>
      </c>
      <c r="J80" s="113">
        <v>23.672374725341797</v>
      </c>
      <c r="K80" s="114">
        <v>22.40667724609375</v>
      </c>
      <c r="L80" s="113">
        <v>1.7899665832519531</v>
      </c>
      <c r="M80" s="126" t="str">
        <f t="shared" ref="M80" si="36">B80</f>
        <v>2871 - Control</v>
      </c>
      <c r="N80" s="127">
        <v>43566</v>
      </c>
      <c r="O80" s="128">
        <v>510</v>
      </c>
      <c r="P80" s="129">
        <f t="shared" ref="P80" si="37">K80*(452/O80)</f>
        <v>19.85846689261642</v>
      </c>
    </row>
    <row r="81" spans="1:16" x14ac:dyDescent="0.2">
      <c r="A81" s="118" t="s">
        <v>290</v>
      </c>
      <c r="B81" s="118" t="s">
        <v>289</v>
      </c>
      <c r="C81" s="118" t="s">
        <v>215</v>
      </c>
      <c r="D81" s="118" t="s">
        <v>227</v>
      </c>
      <c r="E81" s="118" t="s">
        <v>217</v>
      </c>
      <c r="F81" s="118" t="s">
        <v>218</v>
      </c>
      <c r="G81" s="118">
        <v>7.8222690000000004</v>
      </c>
      <c r="H81" s="118">
        <v>7.7361946105957031</v>
      </c>
      <c r="I81" s="118">
        <v>0.12172785401344299</v>
      </c>
      <c r="J81" s="118">
        <v>21.140979766845703</v>
      </c>
      <c r="K81" s="119">
        <v>22.40667724609375</v>
      </c>
      <c r="L81" s="118">
        <v>1.7899665832519531</v>
      </c>
      <c r="M81" s="130"/>
      <c r="N81" s="120"/>
      <c r="O81" s="116"/>
      <c r="P81" s="131"/>
    </row>
    <row r="82" spans="1:16" ht="13.5" thickBot="1" x14ac:dyDescent="0.25">
      <c r="A82" s="121" t="s">
        <v>291</v>
      </c>
      <c r="B82" s="121" t="s">
        <v>289</v>
      </c>
      <c r="C82" s="121" t="s">
        <v>215</v>
      </c>
      <c r="D82" s="121" t="s">
        <v>227</v>
      </c>
      <c r="E82" s="121" t="s">
        <v>217</v>
      </c>
      <c r="F82" s="121" t="s">
        <v>218</v>
      </c>
      <c r="G82" s="121"/>
      <c r="H82" s="121">
        <v>7.7361946105957031</v>
      </c>
      <c r="I82" s="121">
        <v>0.12172785401344299</v>
      </c>
      <c r="J82" s="121"/>
      <c r="K82" s="122">
        <v>22.40667724609375</v>
      </c>
      <c r="L82" s="121">
        <v>1.7899665832519531</v>
      </c>
      <c r="M82" s="132"/>
      <c r="N82" s="124"/>
      <c r="O82" s="124"/>
      <c r="P82" s="133"/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19" workbookViewId="0">
      <selection activeCell="K44" sqref="K44"/>
    </sheetView>
  </sheetViews>
  <sheetFormatPr defaultRowHeight="15.75" x14ac:dyDescent="0.25"/>
  <cols>
    <col min="13" max="13" width="47.375" customWidth="1"/>
  </cols>
  <sheetData>
    <row r="1" spans="1:16" ht="52.5" thickBot="1" x14ac:dyDescent="0.3">
      <c r="A1" s="107" t="s">
        <v>198</v>
      </c>
      <c r="B1" s="107" t="s">
        <v>199</v>
      </c>
      <c r="C1" s="107" t="s">
        <v>200</v>
      </c>
      <c r="D1" s="107" t="s">
        <v>201</v>
      </c>
      <c r="E1" s="107" t="s">
        <v>202</v>
      </c>
      <c r="F1" s="107" t="s">
        <v>203</v>
      </c>
      <c r="G1" s="107" t="s">
        <v>204</v>
      </c>
      <c r="H1" s="107" t="s">
        <v>205</v>
      </c>
      <c r="I1" s="107" t="s">
        <v>206</v>
      </c>
      <c r="J1" s="107" t="s">
        <v>207</v>
      </c>
      <c r="K1" s="108" t="s">
        <v>208</v>
      </c>
      <c r="L1" s="107" t="s">
        <v>209</v>
      </c>
      <c r="M1" s="109" t="s">
        <v>210</v>
      </c>
      <c r="N1" s="107" t="s">
        <v>211</v>
      </c>
      <c r="O1" s="110" t="s">
        <v>308</v>
      </c>
      <c r="P1" s="111" t="s">
        <v>213</v>
      </c>
    </row>
    <row r="2" spans="1:16" x14ac:dyDescent="0.25">
      <c r="A2" s="113" t="s">
        <v>142</v>
      </c>
      <c r="B2" s="113" t="s">
        <v>214</v>
      </c>
      <c r="C2" s="113" t="s">
        <v>215</v>
      </c>
      <c r="D2" s="113" t="s">
        <v>216</v>
      </c>
      <c r="E2" s="113" t="s">
        <v>217</v>
      </c>
      <c r="F2" s="113" t="s">
        <v>218</v>
      </c>
      <c r="G2" s="113"/>
      <c r="H2" s="113">
        <v>8.0538253784179687</v>
      </c>
      <c r="I2" s="113">
        <v>6.2512204749509692E-4</v>
      </c>
      <c r="J2" s="113">
        <v>20</v>
      </c>
      <c r="K2" s="114"/>
      <c r="L2" s="113"/>
      <c r="M2" s="115"/>
      <c r="N2" s="116"/>
      <c r="O2" s="116"/>
      <c r="P2" s="117"/>
    </row>
    <row r="3" spans="1:16" x14ac:dyDescent="0.25">
      <c r="A3" s="118" t="s">
        <v>143</v>
      </c>
      <c r="B3" s="118" t="s">
        <v>214</v>
      </c>
      <c r="C3" s="118" t="s">
        <v>215</v>
      </c>
      <c r="D3" s="118" t="s">
        <v>216</v>
      </c>
      <c r="E3" s="118" t="s">
        <v>217</v>
      </c>
      <c r="F3" s="118" t="s">
        <v>218</v>
      </c>
      <c r="G3" s="118">
        <v>8.0533839999999994</v>
      </c>
      <c r="H3" s="118">
        <v>8.0538253784179687</v>
      </c>
      <c r="I3" s="118">
        <v>6.2512204749509692E-4</v>
      </c>
      <c r="J3" s="118">
        <v>20</v>
      </c>
      <c r="K3" s="119"/>
      <c r="L3" s="118"/>
      <c r="M3" s="115"/>
      <c r="N3" s="120"/>
      <c r="O3" s="116"/>
      <c r="P3" s="117"/>
    </row>
    <row r="4" spans="1:16" ht="16.5" thickBot="1" x14ac:dyDescent="0.3">
      <c r="A4" s="121" t="s">
        <v>144</v>
      </c>
      <c r="B4" s="121" t="s">
        <v>214</v>
      </c>
      <c r="C4" s="121" t="s">
        <v>215</v>
      </c>
      <c r="D4" s="121" t="s">
        <v>216</v>
      </c>
      <c r="E4" s="121" t="s">
        <v>217</v>
      </c>
      <c r="F4" s="121" t="s">
        <v>218</v>
      </c>
      <c r="G4" s="121">
        <v>8.0542680000000004</v>
      </c>
      <c r="H4" s="121">
        <v>8.0538253784179687</v>
      </c>
      <c r="I4" s="121">
        <v>6.2512204749509692E-4</v>
      </c>
      <c r="J4" s="121">
        <v>20</v>
      </c>
      <c r="K4" s="122"/>
      <c r="L4" s="121"/>
      <c r="M4" s="123"/>
      <c r="N4" s="124"/>
      <c r="O4" s="124"/>
      <c r="P4" s="125"/>
    </row>
    <row r="5" spans="1:16" x14ac:dyDescent="0.25">
      <c r="A5" s="113" t="s">
        <v>150</v>
      </c>
      <c r="B5" s="113" t="s">
        <v>219</v>
      </c>
      <c r="C5" s="113" t="s">
        <v>215</v>
      </c>
      <c r="D5" s="113" t="s">
        <v>216</v>
      </c>
      <c r="E5" s="113" t="s">
        <v>217</v>
      </c>
      <c r="F5" s="113" t="s">
        <v>218</v>
      </c>
      <c r="G5" s="113">
        <v>11.562632000000001</v>
      </c>
      <c r="H5" s="113">
        <v>11.586121559143066</v>
      </c>
      <c r="I5" s="113">
        <v>5.0987068563699722E-2</v>
      </c>
      <c r="J5" s="113">
        <v>2</v>
      </c>
      <c r="K5" s="114"/>
      <c r="L5" s="113"/>
      <c r="M5" s="115"/>
      <c r="N5" s="116"/>
      <c r="O5" s="116"/>
      <c r="P5" s="117"/>
    </row>
    <row r="6" spans="1:16" x14ac:dyDescent="0.25">
      <c r="A6" s="118" t="s">
        <v>156</v>
      </c>
      <c r="B6" s="118" t="s">
        <v>219</v>
      </c>
      <c r="C6" s="118" t="s">
        <v>215</v>
      </c>
      <c r="D6" s="118" t="s">
        <v>216</v>
      </c>
      <c r="E6" s="118" t="s">
        <v>217</v>
      </c>
      <c r="F6" s="118" t="s">
        <v>218</v>
      </c>
      <c r="G6" s="118">
        <v>11.64462</v>
      </c>
      <c r="H6" s="118">
        <v>11.586121559143066</v>
      </c>
      <c r="I6" s="118">
        <v>5.0987068563699722E-2</v>
      </c>
      <c r="J6" s="118">
        <v>2</v>
      </c>
      <c r="K6" s="119"/>
      <c r="L6" s="118"/>
      <c r="M6" s="115"/>
      <c r="N6" s="120"/>
      <c r="O6" s="116"/>
      <c r="P6" s="117"/>
    </row>
    <row r="7" spans="1:16" ht="16.5" thickBot="1" x14ac:dyDescent="0.3">
      <c r="A7" s="121" t="s">
        <v>163</v>
      </c>
      <c r="B7" s="121" t="s">
        <v>219</v>
      </c>
      <c r="C7" s="121" t="s">
        <v>215</v>
      </c>
      <c r="D7" s="121" t="s">
        <v>216</v>
      </c>
      <c r="E7" s="121" t="s">
        <v>217</v>
      </c>
      <c r="F7" s="121" t="s">
        <v>218</v>
      </c>
      <c r="G7" s="121">
        <v>11.551114</v>
      </c>
      <c r="H7" s="121">
        <v>11.586121559143066</v>
      </c>
      <c r="I7" s="121">
        <v>5.0987068563699722E-2</v>
      </c>
      <c r="J7" s="121">
        <v>2</v>
      </c>
      <c r="K7" s="122"/>
      <c r="L7" s="121"/>
      <c r="M7" s="123"/>
      <c r="N7" s="124"/>
      <c r="O7" s="124"/>
      <c r="P7" s="125"/>
    </row>
    <row r="8" spans="1:16" x14ac:dyDescent="0.25">
      <c r="A8" s="113" t="s">
        <v>5</v>
      </c>
      <c r="B8" s="113" t="s">
        <v>220</v>
      </c>
      <c r="C8" s="113" t="s">
        <v>215</v>
      </c>
      <c r="D8" s="113" t="s">
        <v>216</v>
      </c>
      <c r="E8" s="113" t="s">
        <v>217</v>
      </c>
      <c r="F8" s="113" t="s">
        <v>218</v>
      </c>
      <c r="G8" s="113">
        <v>14.831500999999999</v>
      </c>
      <c r="H8" s="113">
        <v>14.836311340332031</v>
      </c>
      <c r="I8" s="113">
        <v>6.4851231873035431E-2</v>
      </c>
      <c r="J8" s="113">
        <v>0.20000000298023224</v>
      </c>
      <c r="K8" s="114"/>
      <c r="L8" s="113"/>
      <c r="M8" s="115"/>
      <c r="N8" s="116"/>
      <c r="O8" s="116"/>
      <c r="P8" s="117"/>
    </row>
    <row r="9" spans="1:16" x14ac:dyDescent="0.25">
      <c r="A9" s="118" t="s">
        <v>157</v>
      </c>
      <c r="B9" s="118" t="s">
        <v>220</v>
      </c>
      <c r="C9" s="118" t="s">
        <v>215</v>
      </c>
      <c r="D9" s="118" t="s">
        <v>216</v>
      </c>
      <c r="E9" s="118" t="s">
        <v>217</v>
      </c>
      <c r="F9" s="118" t="s">
        <v>218</v>
      </c>
      <c r="G9" s="118">
        <v>14.903434000000001</v>
      </c>
      <c r="H9" s="118">
        <v>14.836311340332031</v>
      </c>
      <c r="I9" s="118">
        <v>6.4851231873035431E-2</v>
      </c>
      <c r="J9" s="118">
        <v>0.20000000298023224</v>
      </c>
      <c r="K9" s="119"/>
      <c r="L9" s="118"/>
      <c r="M9" s="115"/>
      <c r="N9" s="120"/>
      <c r="O9" s="116"/>
      <c r="P9" s="117"/>
    </row>
    <row r="10" spans="1:16" ht="16.5" thickBot="1" x14ac:dyDescent="0.3">
      <c r="A10" s="121" t="s">
        <v>164</v>
      </c>
      <c r="B10" s="121" t="s">
        <v>220</v>
      </c>
      <c r="C10" s="121" t="s">
        <v>215</v>
      </c>
      <c r="D10" s="121" t="s">
        <v>216</v>
      </c>
      <c r="E10" s="121" t="s">
        <v>217</v>
      </c>
      <c r="F10" s="121" t="s">
        <v>218</v>
      </c>
      <c r="G10" s="121">
        <v>14.773999</v>
      </c>
      <c r="H10" s="121">
        <v>14.836311340332031</v>
      </c>
      <c r="I10" s="121">
        <v>6.4851231873035431E-2</v>
      </c>
      <c r="J10" s="121">
        <v>0.20000000298023224</v>
      </c>
      <c r="K10" s="122"/>
      <c r="L10" s="121"/>
      <c r="M10" s="123"/>
      <c r="N10" s="124"/>
      <c r="O10" s="124"/>
      <c r="P10" s="125"/>
    </row>
    <row r="11" spans="1:16" x14ac:dyDescent="0.25">
      <c r="A11" s="113" t="s">
        <v>151</v>
      </c>
      <c r="B11" s="113" t="s">
        <v>221</v>
      </c>
      <c r="C11" s="113" t="s">
        <v>215</v>
      </c>
      <c r="D11" s="113" t="s">
        <v>216</v>
      </c>
      <c r="E11" s="113" t="s">
        <v>217</v>
      </c>
      <c r="F11" s="113" t="s">
        <v>218</v>
      </c>
      <c r="G11" s="113"/>
      <c r="H11" s="113">
        <v>18.50390625</v>
      </c>
      <c r="I11" s="113">
        <v>4.5355401933193207E-2</v>
      </c>
      <c r="J11" s="113">
        <v>1.9999999552965164E-2</v>
      </c>
      <c r="K11" s="114"/>
      <c r="L11" s="113"/>
      <c r="M11" s="115"/>
      <c r="N11" s="116"/>
      <c r="O11" s="116"/>
      <c r="P11" s="117"/>
    </row>
    <row r="12" spans="1:16" x14ac:dyDescent="0.25">
      <c r="A12" s="118" t="s">
        <v>158</v>
      </c>
      <c r="B12" s="118" t="s">
        <v>221</v>
      </c>
      <c r="C12" s="118" t="s">
        <v>215</v>
      </c>
      <c r="D12" s="118" t="s">
        <v>216</v>
      </c>
      <c r="E12" s="118" t="s">
        <v>217</v>
      </c>
      <c r="F12" s="118" t="s">
        <v>218</v>
      </c>
      <c r="G12" s="118">
        <v>18.535976000000002</v>
      </c>
      <c r="H12" s="118">
        <v>18.50390625</v>
      </c>
      <c r="I12" s="118">
        <v>4.5355401933193207E-2</v>
      </c>
      <c r="J12" s="118">
        <v>1.9999999552965164E-2</v>
      </c>
      <c r="K12" s="119"/>
      <c r="L12" s="118"/>
      <c r="M12" s="115"/>
      <c r="N12" s="120"/>
      <c r="O12" s="116"/>
      <c r="P12" s="117"/>
    </row>
    <row r="13" spans="1:16" ht="16.5" thickBot="1" x14ac:dyDescent="0.3">
      <c r="A13" s="121" t="s">
        <v>165</v>
      </c>
      <c r="B13" s="121" t="s">
        <v>221</v>
      </c>
      <c r="C13" s="121" t="s">
        <v>215</v>
      </c>
      <c r="D13" s="121" t="s">
        <v>216</v>
      </c>
      <c r="E13" s="121" t="s">
        <v>217</v>
      </c>
      <c r="F13" s="121" t="s">
        <v>218</v>
      </c>
      <c r="G13" s="121">
        <v>18.471834000000001</v>
      </c>
      <c r="H13" s="121">
        <v>18.50390625</v>
      </c>
      <c r="I13" s="121">
        <v>4.5355401933193207E-2</v>
      </c>
      <c r="J13" s="121">
        <v>1.9999999552965164E-2</v>
      </c>
      <c r="K13" s="122"/>
      <c r="L13" s="121"/>
      <c r="M13" s="123"/>
      <c r="N13" s="124"/>
      <c r="O13" s="124"/>
      <c r="P13" s="125"/>
    </row>
    <row r="14" spans="1:16" x14ac:dyDescent="0.25">
      <c r="A14" s="113" t="s">
        <v>152</v>
      </c>
      <c r="B14" s="113" t="s">
        <v>222</v>
      </c>
      <c r="C14" s="113" t="s">
        <v>215</v>
      </c>
      <c r="D14" s="113" t="s">
        <v>216</v>
      </c>
      <c r="E14" s="113" t="s">
        <v>217</v>
      </c>
      <c r="F14" s="113" t="s">
        <v>218</v>
      </c>
      <c r="G14" s="113">
        <v>22.488807999999999</v>
      </c>
      <c r="H14" s="113">
        <v>22.182409286499023</v>
      </c>
      <c r="I14" s="113">
        <v>0.32001248002052307</v>
      </c>
      <c r="J14" s="113">
        <v>2.0000000949949026E-3</v>
      </c>
      <c r="K14" s="114"/>
      <c r="L14" s="113"/>
      <c r="M14" s="115"/>
      <c r="N14" s="116"/>
      <c r="O14" s="116"/>
      <c r="P14" s="117"/>
    </row>
    <row r="15" spans="1:16" x14ac:dyDescent="0.25">
      <c r="A15" s="118" t="s">
        <v>159</v>
      </c>
      <c r="B15" s="118" t="s">
        <v>222</v>
      </c>
      <c r="C15" s="118" t="s">
        <v>215</v>
      </c>
      <c r="D15" s="118" t="s">
        <v>216</v>
      </c>
      <c r="E15" s="118" t="s">
        <v>217</v>
      </c>
      <c r="F15" s="118" t="s">
        <v>218</v>
      </c>
      <c r="G15" s="118">
        <v>21.85033</v>
      </c>
      <c r="H15" s="118">
        <v>22.182409286499023</v>
      </c>
      <c r="I15" s="118">
        <v>0.32001248002052307</v>
      </c>
      <c r="J15" s="118">
        <v>2.0000000949949026E-3</v>
      </c>
      <c r="K15" s="119"/>
      <c r="L15" s="118"/>
      <c r="M15" s="115"/>
      <c r="N15" s="120"/>
      <c r="O15" s="116"/>
      <c r="P15" s="117"/>
    </row>
    <row r="16" spans="1:16" ht="16.5" thickBot="1" x14ac:dyDescent="0.3">
      <c r="A16" s="121" t="s">
        <v>166</v>
      </c>
      <c r="B16" s="121" t="s">
        <v>222</v>
      </c>
      <c r="C16" s="121" t="s">
        <v>215</v>
      </c>
      <c r="D16" s="121" t="s">
        <v>216</v>
      </c>
      <c r="E16" s="121" t="s">
        <v>217</v>
      </c>
      <c r="F16" s="121" t="s">
        <v>218</v>
      </c>
      <c r="G16" s="121">
        <v>22.208092000000001</v>
      </c>
      <c r="H16" s="121">
        <v>22.182409286499023</v>
      </c>
      <c r="I16" s="121">
        <v>0.32001248002052307</v>
      </c>
      <c r="J16" s="121">
        <v>2.0000000949949026E-3</v>
      </c>
      <c r="K16" s="122"/>
      <c r="L16" s="121"/>
      <c r="M16" s="123"/>
      <c r="N16" s="124"/>
      <c r="O16" s="124"/>
      <c r="P16" s="125"/>
    </row>
    <row r="17" spans="1:16" x14ac:dyDescent="0.25">
      <c r="A17" s="113" t="s">
        <v>153</v>
      </c>
      <c r="B17" s="113" t="s">
        <v>223</v>
      </c>
      <c r="C17" s="113" t="s">
        <v>215</v>
      </c>
      <c r="D17" s="113" t="s">
        <v>216</v>
      </c>
      <c r="E17" s="113" t="s">
        <v>217</v>
      </c>
      <c r="F17" s="113" t="s">
        <v>218</v>
      </c>
      <c r="G17" s="113"/>
      <c r="H17" s="113">
        <v>25.399204254150391</v>
      </c>
      <c r="I17" s="113">
        <v>4.7885563224554062E-2</v>
      </c>
      <c r="J17" s="113">
        <v>1.9999999494757503E-4</v>
      </c>
      <c r="K17" s="114"/>
      <c r="L17" s="113"/>
      <c r="M17" s="115"/>
      <c r="N17" s="116"/>
      <c r="O17" s="116"/>
      <c r="P17" s="117"/>
    </row>
    <row r="18" spans="1:16" x14ac:dyDescent="0.25">
      <c r="A18" s="118" t="s">
        <v>160</v>
      </c>
      <c r="B18" s="118" t="s">
        <v>223</v>
      </c>
      <c r="C18" s="118" t="s">
        <v>215</v>
      </c>
      <c r="D18" s="118" t="s">
        <v>216</v>
      </c>
      <c r="E18" s="118" t="s">
        <v>217</v>
      </c>
      <c r="F18" s="118" t="s">
        <v>218</v>
      </c>
      <c r="G18" s="118">
        <v>25.365345000000001</v>
      </c>
      <c r="H18" s="118">
        <v>25.399204254150391</v>
      </c>
      <c r="I18" s="118">
        <v>4.7885563224554062E-2</v>
      </c>
      <c r="J18" s="118">
        <v>1.9999999494757503E-4</v>
      </c>
      <c r="K18" s="119"/>
      <c r="L18" s="118"/>
      <c r="M18" s="115"/>
      <c r="N18" s="120"/>
      <c r="O18" s="116"/>
      <c r="P18" s="117"/>
    </row>
    <row r="19" spans="1:16" ht="16.5" thickBot="1" x14ac:dyDescent="0.3">
      <c r="A19" s="121" t="s">
        <v>167</v>
      </c>
      <c r="B19" s="121" t="s">
        <v>223</v>
      </c>
      <c r="C19" s="121" t="s">
        <v>215</v>
      </c>
      <c r="D19" s="121" t="s">
        <v>216</v>
      </c>
      <c r="E19" s="121" t="s">
        <v>217</v>
      </c>
      <c r="F19" s="121" t="s">
        <v>218</v>
      </c>
      <c r="G19" s="121">
        <v>25.433064999999999</v>
      </c>
      <c r="H19" s="121">
        <v>25.399204254150391</v>
      </c>
      <c r="I19" s="121">
        <v>4.7885563224554062E-2</v>
      </c>
      <c r="J19" s="121">
        <v>1.9999999494757503E-4</v>
      </c>
      <c r="K19" s="122"/>
      <c r="L19" s="121"/>
      <c r="M19" s="123"/>
      <c r="N19" s="124"/>
      <c r="O19" s="124"/>
      <c r="P19" s="125"/>
    </row>
    <row r="20" spans="1:16" x14ac:dyDescent="0.25">
      <c r="A20" s="113" t="s">
        <v>154</v>
      </c>
      <c r="B20" s="113" t="s">
        <v>224</v>
      </c>
      <c r="C20" s="113" t="s">
        <v>215</v>
      </c>
      <c r="D20" s="113" t="s">
        <v>224</v>
      </c>
      <c r="E20" s="113" t="s">
        <v>217</v>
      </c>
      <c r="F20" s="113" t="s">
        <v>218</v>
      </c>
      <c r="G20" s="113">
        <v>33.063735999999999</v>
      </c>
      <c r="H20" s="113"/>
      <c r="I20" s="113"/>
      <c r="J20" s="113"/>
      <c r="K20" s="114"/>
      <c r="L20" s="113"/>
      <c r="M20" s="115"/>
      <c r="N20" s="116"/>
      <c r="O20" s="116"/>
      <c r="P20" s="117"/>
    </row>
    <row r="21" spans="1:16" x14ac:dyDescent="0.25">
      <c r="A21" s="118" t="s">
        <v>161</v>
      </c>
      <c r="B21" s="118" t="s">
        <v>224</v>
      </c>
      <c r="C21" s="118" t="s">
        <v>215</v>
      </c>
      <c r="D21" s="118" t="s">
        <v>224</v>
      </c>
      <c r="E21" s="118" t="s">
        <v>217</v>
      </c>
      <c r="F21" s="118" t="s">
        <v>218</v>
      </c>
      <c r="G21" s="118" t="s">
        <v>225</v>
      </c>
      <c r="H21" s="118"/>
      <c r="I21" s="118"/>
      <c r="J21" s="118"/>
      <c r="K21" s="119"/>
      <c r="L21" s="118"/>
      <c r="M21" s="115"/>
      <c r="N21" s="120"/>
      <c r="O21" s="116"/>
      <c r="P21" s="117"/>
    </row>
    <row r="22" spans="1:16" ht="16.5" thickBot="1" x14ac:dyDescent="0.3">
      <c r="A22" s="121" t="s">
        <v>168</v>
      </c>
      <c r="B22" s="121" t="s">
        <v>224</v>
      </c>
      <c r="C22" s="121" t="s">
        <v>215</v>
      </c>
      <c r="D22" s="121" t="s">
        <v>224</v>
      </c>
      <c r="E22" s="121" t="s">
        <v>217</v>
      </c>
      <c r="F22" s="121" t="s">
        <v>218</v>
      </c>
      <c r="G22" s="121" t="s">
        <v>225</v>
      </c>
      <c r="H22" s="121"/>
      <c r="I22" s="121"/>
      <c r="J22" s="121"/>
      <c r="K22" s="122"/>
      <c r="L22" s="121"/>
      <c r="M22" s="123"/>
      <c r="N22" s="124"/>
      <c r="O22" s="124"/>
      <c r="P22" s="125"/>
    </row>
    <row r="23" spans="1:16" x14ac:dyDescent="0.25">
      <c r="A23" s="113" t="s">
        <v>251</v>
      </c>
      <c r="B23" s="113" t="s">
        <v>309</v>
      </c>
      <c r="C23" s="113" t="s">
        <v>215</v>
      </c>
      <c r="D23" s="113" t="s">
        <v>227</v>
      </c>
      <c r="E23" s="113" t="s">
        <v>217</v>
      </c>
      <c r="F23" s="113" t="s">
        <v>218</v>
      </c>
      <c r="G23" s="113">
        <v>8.0402240000000003</v>
      </c>
      <c r="H23" s="113">
        <v>7.9671726226806641</v>
      </c>
      <c r="I23" s="113">
        <v>0.10331001877784729</v>
      </c>
      <c r="J23" s="113">
        <v>19.739755630493164</v>
      </c>
      <c r="K23" s="114">
        <v>20.73614501953125</v>
      </c>
      <c r="L23" s="113">
        <v>1.4091074466705322</v>
      </c>
      <c r="M23" s="126" t="str">
        <f t="shared" ref="M23" si="0">B23</f>
        <v>3290 - GC3F-IS-1958 - CrabRNAseqPE100_43samples - A1</v>
      </c>
      <c r="N23" s="127">
        <v>43714</v>
      </c>
      <c r="O23" s="128">
        <v>366</v>
      </c>
      <c r="P23" s="129">
        <f t="shared" ref="P23" si="1">K23*(452/O23)</f>
        <v>25.608572537781765</v>
      </c>
    </row>
    <row r="24" spans="1:16" x14ac:dyDescent="0.25">
      <c r="A24" s="118" t="s">
        <v>253</v>
      </c>
      <c r="B24" s="118" t="s">
        <v>309</v>
      </c>
      <c r="C24" s="118" t="s">
        <v>215</v>
      </c>
      <c r="D24" s="118" t="s">
        <v>227</v>
      </c>
      <c r="E24" s="118" t="s">
        <v>217</v>
      </c>
      <c r="F24" s="118" t="s">
        <v>218</v>
      </c>
      <c r="G24" s="118">
        <v>7.8941216000000001</v>
      </c>
      <c r="H24" s="118">
        <v>7.9671726226806641</v>
      </c>
      <c r="I24" s="118">
        <v>0.10331001877784729</v>
      </c>
      <c r="J24" s="118">
        <v>21.732534408569336</v>
      </c>
      <c r="K24" s="119">
        <v>20.73614501953125</v>
      </c>
      <c r="L24" s="118">
        <v>1.4091074466705322</v>
      </c>
      <c r="M24" s="130"/>
      <c r="N24" s="120"/>
      <c r="O24" s="116"/>
      <c r="P24" s="131"/>
    </row>
    <row r="25" spans="1:16" ht="16.5" thickBot="1" x14ac:dyDescent="0.3">
      <c r="A25" s="121" t="s">
        <v>254</v>
      </c>
      <c r="B25" s="121" t="s">
        <v>309</v>
      </c>
      <c r="C25" s="121" t="s">
        <v>215</v>
      </c>
      <c r="D25" s="121" t="s">
        <v>227</v>
      </c>
      <c r="E25" s="121" t="s">
        <v>217</v>
      </c>
      <c r="F25" s="121" t="s">
        <v>218</v>
      </c>
      <c r="G25" s="121"/>
      <c r="H25" s="121">
        <v>7.9671726226806641</v>
      </c>
      <c r="I25" s="121">
        <v>0.10331001877784729</v>
      </c>
      <c r="J25" s="121"/>
      <c r="K25" s="122">
        <v>20.73614501953125</v>
      </c>
      <c r="L25" s="121">
        <v>1.4091074466705322</v>
      </c>
      <c r="M25" s="132"/>
      <c r="N25" s="124"/>
      <c r="O25" s="124"/>
      <c r="P25" s="133"/>
    </row>
    <row r="26" spans="1:16" x14ac:dyDescent="0.25">
      <c r="A26" s="113" t="s">
        <v>255</v>
      </c>
      <c r="B26" s="113" t="s">
        <v>310</v>
      </c>
      <c r="C26" s="113" t="s">
        <v>215</v>
      </c>
      <c r="D26" s="113" t="s">
        <v>227</v>
      </c>
      <c r="E26" s="113" t="s">
        <v>217</v>
      </c>
      <c r="F26" s="113" t="s">
        <v>218</v>
      </c>
      <c r="G26" s="113">
        <v>8.2500029999999995</v>
      </c>
      <c r="H26" s="113">
        <v>8.2708606719970703</v>
      </c>
      <c r="I26" s="113">
        <v>2.949807420372963E-2</v>
      </c>
      <c r="J26" s="113">
        <v>17.193685531616211</v>
      </c>
      <c r="K26" s="114">
        <v>16.960819244384766</v>
      </c>
      <c r="L26" s="113">
        <v>0.32932266592979431</v>
      </c>
      <c r="M26" s="126" t="str">
        <f t="shared" ref="M26" si="2">B26</f>
        <v>3290 - GC3F-IS-1958 - CrabRNAseqPE100_43samples - B1</v>
      </c>
      <c r="N26" s="127">
        <v>43714</v>
      </c>
      <c r="O26" s="128">
        <v>360</v>
      </c>
      <c r="P26" s="129">
        <f t="shared" ref="P26" si="3">K26*(452/O26)</f>
        <v>21.295250829060873</v>
      </c>
    </row>
    <row r="27" spans="1:16" x14ac:dyDescent="0.25">
      <c r="A27" s="118" t="s">
        <v>257</v>
      </c>
      <c r="B27" s="118" t="s">
        <v>310</v>
      </c>
      <c r="C27" s="118" t="s">
        <v>215</v>
      </c>
      <c r="D27" s="118" t="s">
        <v>227</v>
      </c>
      <c r="E27" s="118" t="s">
        <v>217</v>
      </c>
      <c r="F27" s="118" t="s">
        <v>218</v>
      </c>
      <c r="G27" s="118">
        <v>8.2917190000000005</v>
      </c>
      <c r="H27" s="118">
        <v>8.2708606719970703</v>
      </c>
      <c r="I27" s="118">
        <v>2.949807420372963E-2</v>
      </c>
      <c r="J27" s="118">
        <v>16.72795295715332</v>
      </c>
      <c r="K27" s="119">
        <v>16.960819244384766</v>
      </c>
      <c r="L27" s="118">
        <v>0.32932266592979431</v>
      </c>
      <c r="M27" s="130"/>
      <c r="N27" s="120"/>
      <c r="O27" s="116"/>
      <c r="P27" s="131"/>
    </row>
    <row r="28" spans="1:16" ht="16.5" thickBot="1" x14ac:dyDescent="0.3">
      <c r="A28" s="121" t="s">
        <v>258</v>
      </c>
      <c r="B28" s="121" t="s">
        <v>310</v>
      </c>
      <c r="C28" s="121" t="s">
        <v>215</v>
      </c>
      <c r="D28" s="121" t="s">
        <v>227</v>
      </c>
      <c r="E28" s="121" t="s">
        <v>217</v>
      </c>
      <c r="F28" s="121" t="s">
        <v>218</v>
      </c>
      <c r="G28" s="121"/>
      <c r="H28" s="121">
        <v>8.2708606719970703</v>
      </c>
      <c r="I28" s="121">
        <v>2.949807420372963E-2</v>
      </c>
      <c r="J28" s="121"/>
      <c r="K28" s="122">
        <v>16.960819244384766</v>
      </c>
      <c r="L28" s="121">
        <v>0.32932266592979431</v>
      </c>
      <c r="M28" s="132"/>
      <c r="N28" s="124"/>
      <c r="O28" s="124"/>
      <c r="P28" s="133"/>
    </row>
    <row r="29" spans="1:16" x14ac:dyDescent="0.25">
      <c r="A29" s="113" t="s">
        <v>259</v>
      </c>
      <c r="B29" s="113" t="s">
        <v>311</v>
      </c>
      <c r="C29" s="113" t="s">
        <v>215</v>
      </c>
      <c r="D29" s="113" t="s">
        <v>227</v>
      </c>
      <c r="E29" s="113" t="s">
        <v>217</v>
      </c>
      <c r="F29" s="113" t="s">
        <v>218</v>
      </c>
      <c r="G29" s="113">
        <v>8.150658</v>
      </c>
      <c r="H29" s="113">
        <v>8.1196603775024414</v>
      </c>
      <c r="I29" s="113">
        <v>4.3836768716573715E-2</v>
      </c>
      <c r="J29" s="113">
        <v>18.355674743652344</v>
      </c>
      <c r="K29" s="114">
        <v>18.737964630126953</v>
      </c>
      <c r="L29" s="113">
        <v>0.54064089059829712</v>
      </c>
      <c r="M29" s="126" t="str">
        <f t="shared" ref="M29" si="4">B29</f>
        <v>3290 - GC3F-IS-1958 - CrabRNAseqPE100_43samples - C1</v>
      </c>
      <c r="N29" s="127">
        <v>43714</v>
      </c>
      <c r="O29" s="128">
        <v>355</v>
      </c>
      <c r="P29" s="129">
        <f t="shared" ref="P29" si="5">K29*(452/O29)</f>
        <v>23.857915529063053</v>
      </c>
    </row>
    <row r="30" spans="1:16" x14ac:dyDescent="0.25">
      <c r="A30" s="118" t="s">
        <v>261</v>
      </c>
      <c r="B30" s="118" t="s">
        <v>311</v>
      </c>
      <c r="C30" s="118" t="s">
        <v>215</v>
      </c>
      <c r="D30" s="118" t="s">
        <v>227</v>
      </c>
      <c r="E30" s="118" t="s">
        <v>217</v>
      </c>
      <c r="F30" s="118" t="s">
        <v>218</v>
      </c>
      <c r="G30" s="118">
        <v>8.0886630000000004</v>
      </c>
      <c r="H30" s="118">
        <v>8.1196603775024414</v>
      </c>
      <c r="I30" s="118">
        <v>4.3836768716573715E-2</v>
      </c>
      <c r="J30" s="118">
        <v>19.120256423950195</v>
      </c>
      <c r="K30" s="119">
        <v>18.737964630126953</v>
      </c>
      <c r="L30" s="118">
        <v>0.54064089059829712</v>
      </c>
      <c r="M30" s="130"/>
      <c r="N30" s="120"/>
      <c r="O30" s="116"/>
      <c r="P30" s="131"/>
    </row>
    <row r="31" spans="1:16" ht="16.5" thickBot="1" x14ac:dyDescent="0.3">
      <c r="A31" s="121" t="s">
        <v>262</v>
      </c>
      <c r="B31" s="121" t="s">
        <v>311</v>
      </c>
      <c r="C31" s="121" t="s">
        <v>215</v>
      </c>
      <c r="D31" s="121" t="s">
        <v>227</v>
      </c>
      <c r="E31" s="121" t="s">
        <v>217</v>
      </c>
      <c r="F31" s="121" t="s">
        <v>218</v>
      </c>
      <c r="G31" s="121"/>
      <c r="H31" s="121">
        <v>8.1196603775024414</v>
      </c>
      <c r="I31" s="121">
        <v>4.3836768716573715E-2</v>
      </c>
      <c r="J31" s="121"/>
      <c r="K31" s="122">
        <v>18.737964630126953</v>
      </c>
      <c r="L31" s="121">
        <v>0.54064089059829712</v>
      </c>
      <c r="M31" s="132"/>
      <c r="N31" s="124"/>
      <c r="O31" s="124"/>
      <c r="P31" s="133"/>
    </row>
    <row r="32" spans="1:16" x14ac:dyDescent="0.25">
      <c r="A32" s="113" t="s">
        <v>108</v>
      </c>
      <c r="B32" s="113" t="s">
        <v>312</v>
      </c>
      <c r="C32" s="113" t="s">
        <v>215</v>
      </c>
      <c r="D32" s="113" t="s">
        <v>227</v>
      </c>
      <c r="E32" s="113" t="s">
        <v>217</v>
      </c>
      <c r="F32" s="113" t="s">
        <v>218</v>
      </c>
      <c r="G32" s="113">
        <v>7.9397180000000001</v>
      </c>
      <c r="H32" s="113">
        <v>7.8977298736572266</v>
      </c>
      <c r="I32" s="113">
        <v>5.9380188584327698E-2</v>
      </c>
      <c r="J32" s="113">
        <v>21.089927673339844</v>
      </c>
      <c r="K32" s="114">
        <v>21.689262390136719</v>
      </c>
      <c r="L32" s="113">
        <v>0.84758591651916504</v>
      </c>
      <c r="M32" s="126" t="str">
        <f t="shared" ref="M32" si="6">B32</f>
        <v>3290 - GC3F-IS-1958 - CrabRNAseqPE100_43samples - D1</v>
      </c>
      <c r="N32" s="127">
        <v>43714</v>
      </c>
      <c r="O32" s="128">
        <v>357</v>
      </c>
      <c r="P32" s="129">
        <f t="shared" ref="P32" si="7">K32*(452/O32)</f>
        <v>27.46091484689579</v>
      </c>
    </row>
    <row r="33" spans="1:16" x14ac:dyDescent="0.25">
      <c r="A33" s="118" t="s">
        <v>109</v>
      </c>
      <c r="B33" s="118" t="s">
        <v>312</v>
      </c>
      <c r="C33" s="118" t="s">
        <v>215</v>
      </c>
      <c r="D33" s="118" t="s">
        <v>227</v>
      </c>
      <c r="E33" s="118" t="s">
        <v>217</v>
      </c>
      <c r="F33" s="118" t="s">
        <v>218</v>
      </c>
      <c r="G33" s="118">
        <v>7.8557414999999997</v>
      </c>
      <c r="H33" s="118">
        <v>7.8977298736572266</v>
      </c>
      <c r="I33" s="118">
        <v>5.9380188584327698E-2</v>
      </c>
      <c r="J33" s="118">
        <v>22.288595199584961</v>
      </c>
      <c r="K33" s="119">
        <v>21.689262390136719</v>
      </c>
      <c r="L33" s="118">
        <v>0.84758591651916504</v>
      </c>
      <c r="M33" s="130"/>
      <c r="N33" s="120"/>
      <c r="O33" s="116"/>
      <c r="P33" s="131"/>
    </row>
    <row r="34" spans="1:16" ht="16.5" thickBot="1" x14ac:dyDescent="0.3">
      <c r="A34" s="121" t="s">
        <v>110</v>
      </c>
      <c r="B34" s="121" t="s">
        <v>312</v>
      </c>
      <c r="C34" s="121" t="s">
        <v>215</v>
      </c>
      <c r="D34" s="121" t="s">
        <v>227</v>
      </c>
      <c r="E34" s="121" t="s">
        <v>217</v>
      </c>
      <c r="F34" s="121" t="s">
        <v>218</v>
      </c>
      <c r="G34" s="121"/>
      <c r="H34" s="121">
        <v>7.8977298736572266</v>
      </c>
      <c r="I34" s="121">
        <v>5.9380188584327698E-2</v>
      </c>
      <c r="J34" s="121"/>
      <c r="K34" s="122">
        <v>21.689262390136719</v>
      </c>
      <c r="L34" s="121">
        <v>0.84758591651916504</v>
      </c>
      <c r="M34" s="132"/>
      <c r="N34" s="124"/>
      <c r="O34" s="124"/>
      <c r="P34" s="133"/>
    </row>
    <row r="35" spans="1:16" x14ac:dyDescent="0.25">
      <c r="A35" s="113" t="s">
        <v>264</v>
      </c>
      <c r="B35" s="113" t="s">
        <v>313</v>
      </c>
      <c r="C35" s="113" t="s">
        <v>215</v>
      </c>
      <c r="D35" s="113" t="s">
        <v>227</v>
      </c>
      <c r="E35" s="113" t="s">
        <v>217</v>
      </c>
      <c r="F35" s="113" t="s">
        <v>218</v>
      </c>
      <c r="G35" s="113">
        <v>7.7386330000000001</v>
      </c>
      <c r="H35" s="113">
        <v>7.7110352516174316</v>
      </c>
      <c r="I35" s="113">
        <v>5.386488139629364E-2</v>
      </c>
      <c r="J35" s="113">
        <v>24.074779510498047</v>
      </c>
      <c r="K35" s="114">
        <v>24.526487350463867</v>
      </c>
      <c r="L35" s="113">
        <v>0.87821370363235474</v>
      </c>
      <c r="M35" s="126" t="str">
        <f t="shared" ref="M35" si="8">B35</f>
        <v>3290 - GC3F-IS-1958 - CrabRNAseqPE100_43samples - E1</v>
      </c>
      <c r="N35" s="127">
        <v>43714</v>
      </c>
      <c r="O35" s="128">
        <v>347</v>
      </c>
      <c r="P35" s="129">
        <f t="shared" ref="P35" si="9">K35*(452/O35)</f>
        <v>31.9480469233708</v>
      </c>
    </row>
    <row r="36" spans="1:16" x14ac:dyDescent="0.25">
      <c r="A36" s="118" t="s">
        <v>266</v>
      </c>
      <c r="B36" s="118" t="s">
        <v>313</v>
      </c>
      <c r="C36" s="118" t="s">
        <v>215</v>
      </c>
      <c r="D36" s="118" t="s">
        <v>227</v>
      </c>
      <c r="E36" s="118" t="s">
        <v>217</v>
      </c>
      <c r="F36" s="118" t="s">
        <v>218</v>
      </c>
      <c r="G36" s="118">
        <v>7.7455087000000002</v>
      </c>
      <c r="H36" s="118">
        <v>7.7110352516174316</v>
      </c>
      <c r="I36" s="118">
        <v>5.386488139629364E-2</v>
      </c>
      <c r="J36" s="118">
        <v>23.966064453125</v>
      </c>
      <c r="K36" s="119">
        <v>24.526487350463867</v>
      </c>
      <c r="L36" s="118">
        <v>0.87821370363235474</v>
      </c>
      <c r="M36" s="130"/>
      <c r="N36" s="120"/>
      <c r="O36" s="116"/>
      <c r="P36" s="131"/>
    </row>
    <row r="37" spans="1:16" ht="16.5" thickBot="1" x14ac:dyDescent="0.3">
      <c r="A37" s="121" t="s">
        <v>267</v>
      </c>
      <c r="B37" s="121" t="s">
        <v>313</v>
      </c>
      <c r="C37" s="121" t="s">
        <v>215</v>
      </c>
      <c r="D37" s="121" t="s">
        <v>227</v>
      </c>
      <c r="E37" s="121" t="s">
        <v>217</v>
      </c>
      <c r="F37" s="121" t="s">
        <v>218</v>
      </c>
      <c r="G37" s="121">
        <v>7.6489643999999997</v>
      </c>
      <c r="H37" s="121">
        <v>7.7110352516174316</v>
      </c>
      <c r="I37" s="121">
        <v>5.386488139629364E-2</v>
      </c>
      <c r="J37" s="121">
        <v>25.538616180419922</v>
      </c>
      <c r="K37" s="122">
        <v>24.526487350463867</v>
      </c>
      <c r="L37" s="121">
        <v>0.87821370363235474</v>
      </c>
      <c r="M37" s="132"/>
      <c r="N37" s="124"/>
      <c r="O37" s="124"/>
      <c r="P37" s="133"/>
    </row>
    <row r="38" spans="1:16" x14ac:dyDescent="0.25">
      <c r="A38" s="113" t="s">
        <v>268</v>
      </c>
      <c r="B38" s="113" t="s">
        <v>314</v>
      </c>
      <c r="C38" s="113" t="s">
        <v>215</v>
      </c>
      <c r="D38" s="113" t="s">
        <v>227</v>
      </c>
      <c r="E38" s="113" t="s">
        <v>217</v>
      </c>
      <c r="F38" s="113" t="s">
        <v>218</v>
      </c>
      <c r="G38" s="113">
        <v>8.3642749999999992</v>
      </c>
      <c r="H38" s="113">
        <v>8.4362010955810547</v>
      </c>
      <c r="I38" s="113">
        <v>0.10171956568956375</v>
      </c>
      <c r="J38" s="113">
        <v>15.947778701782227</v>
      </c>
      <c r="K38" s="114">
        <v>15.227338790893555</v>
      </c>
      <c r="L38" s="113">
        <v>1.0188552141189575</v>
      </c>
      <c r="M38" s="126" t="str">
        <f t="shared" ref="M38" si="10">B38</f>
        <v>3290 - GC3F-IS-1958 - CrabRNAseqPE100_43samples - F1</v>
      </c>
      <c r="N38" s="127">
        <v>43719</v>
      </c>
      <c r="O38" s="128">
        <v>345</v>
      </c>
      <c r="P38" s="129">
        <f t="shared" ref="P38" si="11">K38*(452/O38)</f>
        <v>19.950020676764886</v>
      </c>
    </row>
    <row r="39" spans="1:16" x14ac:dyDescent="0.25">
      <c r="A39" s="118" t="s">
        <v>270</v>
      </c>
      <c r="B39" s="118" t="s">
        <v>314</v>
      </c>
      <c r="C39" s="118" t="s">
        <v>215</v>
      </c>
      <c r="D39" s="118" t="s">
        <v>227</v>
      </c>
      <c r="E39" s="118" t="s">
        <v>217</v>
      </c>
      <c r="F39" s="118" t="s">
        <v>218</v>
      </c>
      <c r="G39" s="118">
        <v>8.5081279999999992</v>
      </c>
      <c r="H39" s="118">
        <v>8.4362010955810547</v>
      </c>
      <c r="I39" s="118">
        <v>0.10171956568956375</v>
      </c>
      <c r="J39" s="118">
        <v>14.506899833679199</v>
      </c>
      <c r="K39" s="119">
        <v>15.227338790893555</v>
      </c>
      <c r="L39" s="118">
        <v>1.0188552141189575</v>
      </c>
      <c r="M39" s="130"/>
      <c r="N39" s="120"/>
      <c r="O39" s="116"/>
      <c r="P39" s="131"/>
    </row>
    <row r="40" spans="1:16" ht="16.5" thickBot="1" x14ac:dyDescent="0.3">
      <c r="A40" s="121" t="s">
        <v>271</v>
      </c>
      <c r="B40" s="121" t="s">
        <v>314</v>
      </c>
      <c r="C40" s="121" t="s">
        <v>215</v>
      </c>
      <c r="D40" s="121" t="s">
        <v>227</v>
      </c>
      <c r="E40" s="121" t="s">
        <v>217</v>
      </c>
      <c r="F40" s="121" t="s">
        <v>218</v>
      </c>
      <c r="G40" s="121"/>
      <c r="H40" s="121">
        <v>8.4362010955810547</v>
      </c>
      <c r="I40" s="121">
        <v>0.10171956568956375</v>
      </c>
      <c r="J40" s="121"/>
      <c r="K40" s="122">
        <v>15.227338790893555</v>
      </c>
      <c r="L40" s="121">
        <v>1.0188552141189575</v>
      </c>
      <c r="M40" s="132"/>
      <c r="N40" s="124"/>
      <c r="O40" s="124"/>
      <c r="P40" s="133"/>
    </row>
    <row r="41" spans="1:16" x14ac:dyDescent="0.25">
      <c r="A41" s="113" t="s">
        <v>272</v>
      </c>
      <c r="B41" s="113" t="s">
        <v>315</v>
      </c>
      <c r="C41" s="113" t="s">
        <v>215</v>
      </c>
      <c r="D41" s="113" t="s">
        <v>227</v>
      </c>
      <c r="E41" s="113" t="s">
        <v>217</v>
      </c>
      <c r="F41" s="113" t="s">
        <v>218</v>
      </c>
      <c r="G41" s="113">
        <v>8.3410309999999992</v>
      </c>
      <c r="H41" s="113">
        <v>8.4157304763793945</v>
      </c>
      <c r="I41" s="113">
        <v>0.10564091056585312</v>
      </c>
      <c r="J41" s="113">
        <v>16.193670272827148</v>
      </c>
      <c r="K41" s="114">
        <v>15.435284614562988</v>
      </c>
      <c r="L41" s="113">
        <v>1.0725193023681641</v>
      </c>
      <c r="M41" s="126" t="str">
        <f t="shared" ref="M41" si="12">B41</f>
        <v>3290 - GC3F-IS-1958 - CrabRNAseqPE100_43samples - G1</v>
      </c>
      <c r="N41" s="127">
        <v>43719</v>
      </c>
      <c r="O41" s="128">
        <v>343</v>
      </c>
      <c r="P41" s="129">
        <f t="shared" ref="P41" si="13">K41*(452/O41)</f>
        <v>20.340375060590294</v>
      </c>
    </row>
    <row r="42" spans="1:16" x14ac:dyDescent="0.25">
      <c r="A42" s="118" t="s">
        <v>274</v>
      </c>
      <c r="B42" s="118" t="s">
        <v>315</v>
      </c>
      <c r="C42" s="118" t="s">
        <v>215</v>
      </c>
      <c r="D42" s="118" t="s">
        <v>227</v>
      </c>
      <c r="E42" s="118" t="s">
        <v>217</v>
      </c>
      <c r="F42" s="118" t="s">
        <v>218</v>
      </c>
      <c r="G42" s="118">
        <v>8.4904299999999999</v>
      </c>
      <c r="H42" s="118">
        <v>8.4157304763793945</v>
      </c>
      <c r="I42" s="118">
        <v>0.10564091056585312</v>
      </c>
      <c r="J42" s="118">
        <v>14.676898956298828</v>
      </c>
      <c r="K42" s="119">
        <v>15.435284614562988</v>
      </c>
      <c r="L42" s="118">
        <v>1.0725193023681641</v>
      </c>
      <c r="M42" s="130"/>
      <c r="N42" s="120"/>
      <c r="O42" s="116"/>
      <c r="P42" s="131"/>
    </row>
    <row r="43" spans="1:16" ht="16.5" thickBot="1" x14ac:dyDescent="0.3">
      <c r="A43" s="121" t="s">
        <v>275</v>
      </c>
      <c r="B43" s="121" t="s">
        <v>315</v>
      </c>
      <c r="C43" s="121" t="s">
        <v>215</v>
      </c>
      <c r="D43" s="121" t="s">
        <v>227</v>
      </c>
      <c r="E43" s="121" t="s">
        <v>217</v>
      </c>
      <c r="F43" s="121" t="s">
        <v>218</v>
      </c>
      <c r="G43" s="121"/>
      <c r="H43" s="121">
        <v>8.4157304763793945</v>
      </c>
      <c r="I43" s="121">
        <v>0.10564091056585312</v>
      </c>
      <c r="J43" s="121"/>
      <c r="K43" s="122">
        <v>15.435284614562988</v>
      </c>
      <c r="L43" s="121">
        <v>1.0725193023681641</v>
      </c>
      <c r="M43" s="132"/>
      <c r="N43" s="124"/>
      <c r="O43" s="124"/>
      <c r="P43" s="133"/>
    </row>
    <row r="44" spans="1:16" x14ac:dyDescent="0.25">
      <c r="A44" s="113" t="s">
        <v>276</v>
      </c>
      <c r="B44" s="113" t="s">
        <v>316</v>
      </c>
      <c r="C44" s="113" t="s">
        <v>215</v>
      </c>
      <c r="D44" s="113" t="s">
        <v>227</v>
      </c>
      <c r="E44" s="113" t="s">
        <v>217</v>
      </c>
      <c r="F44" s="113" t="s">
        <v>218</v>
      </c>
      <c r="G44" s="113">
        <v>9.6709849999999999</v>
      </c>
      <c r="H44" s="113">
        <v>9.63348388671875</v>
      </c>
      <c r="I44" s="113">
        <v>3.3121675252914429E-2</v>
      </c>
      <c r="J44" s="113"/>
      <c r="K44" s="114">
        <v>6.9170379638671875</v>
      </c>
      <c r="L44" s="113">
        <v>0.15001536905765533</v>
      </c>
      <c r="M44" s="126" t="str">
        <f t="shared" ref="M44" si="14">B44</f>
        <v>3290 - GC3F-IS-1958 - CrabRNAseqPE100_43samples - H1</v>
      </c>
      <c r="N44" s="127">
        <v>43719</v>
      </c>
      <c r="O44" s="128">
        <v>343</v>
      </c>
      <c r="P44" s="129">
        <f t="shared" ref="P44" si="15">K44*(452/O44)</f>
        <v>9.115163730810405</v>
      </c>
    </row>
    <row r="45" spans="1:16" x14ac:dyDescent="0.25">
      <c r="A45" s="118" t="s">
        <v>278</v>
      </c>
      <c r="B45" s="118" t="s">
        <v>316</v>
      </c>
      <c r="C45" s="118" t="s">
        <v>215</v>
      </c>
      <c r="D45" s="118" t="s">
        <v>227</v>
      </c>
      <c r="E45" s="118" t="s">
        <v>217</v>
      </c>
      <c r="F45" s="118" t="s">
        <v>218</v>
      </c>
      <c r="G45" s="118">
        <v>9.6082324999999997</v>
      </c>
      <c r="H45" s="118">
        <v>9.63348388671875</v>
      </c>
      <c r="I45" s="118">
        <v>3.3121675252914429E-2</v>
      </c>
      <c r="J45" s="118">
        <v>7.031862735748291</v>
      </c>
      <c r="K45" s="119">
        <v>6.9170379638671875</v>
      </c>
      <c r="L45" s="118">
        <v>0.15001536905765533</v>
      </c>
      <c r="M45" s="130"/>
      <c r="N45" s="120"/>
      <c r="O45" s="116"/>
      <c r="P45" s="131"/>
    </row>
    <row r="46" spans="1:16" ht="16.5" thickBot="1" x14ac:dyDescent="0.3">
      <c r="A46" s="121" t="s">
        <v>279</v>
      </c>
      <c r="B46" s="121" t="s">
        <v>316</v>
      </c>
      <c r="C46" s="121" t="s">
        <v>215</v>
      </c>
      <c r="D46" s="121" t="s">
        <v>227</v>
      </c>
      <c r="E46" s="121" t="s">
        <v>217</v>
      </c>
      <c r="F46" s="121" t="s">
        <v>218</v>
      </c>
      <c r="G46" s="121">
        <v>9.6212319999999991</v>
      </c>
      <c r="H46" s="121">
        <v>9.63348388671875</v>
      </c>
      <c r="I46" s="121">
        <v>3.3121675252914429E-2</v>
      </c>
      <c r="J46" s="121">
        <v>6.9719457626342773</v>
      </c>
      <c r="K46" s="122">
        <v>6.9170379638671875</v>
      </c>
      <c r="L46" s="121">
        <v>0.15001536905765533</v>
      </c>
      <c r="M46" s="132"/>
      <c r="N46" s="124"/>
      <c r="O46" s="124"/>
      <c r="P46" s="133"/>
    </row>
    <row r="47" spans="1:16" x14ac:dyDescent="0.25">
      <c r="A47" s="113" t="s">
        <v>280</v>
      </c>
      <c r="B47" s="113" t="s">
        <v>317</v>
      </c>
      <c r="C47" s="113" t="s">
        <v>215</v>
      </c>
      <c r="D47" s="113" t="s">
        <v>227</v>
      </c>
      <c r="E47" s="113" t="s">
        <v>217</v>
      </c>
      <c r="F47" s="113" t="s">
        <v>218</v>
      </c>
      <c r="G47" s="113">
        <v>10.0123625</v>
      </c>
      <c r="H47" s="113">
        <v>9.9764404296875</v>
      </c>
      <c r="I47" s="113">
        <v>0.26659566164016724</v>
      </c>
      <c r="J47" s="113">
        <v>5.3893370628356934</v>
      </c>
      <c r="K47" s="114">
        <v>5.5757522583007813</v>
      </c>
      <c r="L47" s="113">
        <v>0.99141687154769897</v>
      </c>
      <c r="M47" s="126" t="str">
        <f t="shared" ref="M47" si="16">B47</f>
        <v>3290 - GC3F-IS-1958 - CrabRNAseqPE100_43samples - G3</v>
      </c>
      <c r="N47" s="127">
        <v>43714</v>
      </c>
      <c r="O47" s="128">
        <v>367</v>
      </c>
      <c r="P47" s="129">
        <f t="shared" ref="P47" si="17">K47*(452/O47)</f>
        <v>6.8671390211224876</v>
      </c>
    </row>
    <row r="48" spans="1:16" x14ac:dyDescent="0.25">
      <c r="A48" s="118" t="s">
        <v>282</v>
      </c>
      <c r="B48" s="118" t="s">
        <v>317</v>
      </c>
      <c r="C48" s="118" t="s">
        <v>215</v>
      </c>
      <c r="D48" s="118" t="s">
        <v>227</v>
      </c>
      <c r="E48" s="118" t="s">
        <v>217</v>
      </c>
      <c r="F48" s="118" t="s">
        <v>218</v>
      </c>
      <c r="G48" s="118">
        <v>9.6937049999999996</v>
      </c>
      <c r="H48" s="118">
        <v>9.9764404296875</v>
      </c>
      <c r="I48" s="118">
        <v>0.26659566164016724</v>
      </c>
      <c r="J48" s="118">
        <v>6.6471443176269531</v>
      </c>
      <c r="K48" s="119">
        <v>5.5757522583007813</v>
      </c>
      <c r="L48" s="118">
        <v>0.99141687154769897</v>
      </c>
      <c r="M48" s="130"/>
      <c r="N48" s="120"/>
      <c r="O48" s="116"/>
      <c r="P48" s="131"/>
    </row>
    <row r="49" spans="1:16" ht="16.5" thickBot="1" x14ac:dyDescent="0.3">
      <c r="A49" s="121" t="s">
        <v>283</v>
      </c>
      <c r="B49" s="121" t="s">
        <v>317</v>
      </c>
      <c r="C49" s="121" t="s">
        <v>215</v>
      </c>
      <c r="D49" s="121" t="s">
        <v>227</v>
      </c>
      <c r="E49" s="121" t="s">
        <v>217</v>
      </c>
      <c r="F49" s="121" t="s">
        <v>218</v>
      </c>
      <c r="G49" s="121">
        <v>10.223253</v>
      </c>
      <c r="H49" s="121">
        <v>9.9764404296875</v>
      </c>
      <c r="I49" s="121">
        <v>0.26659566164016724</v>
      </c>
      <c r="J49" s="121">
        <v>4.6907758712768555</v>
      </c>
      <c r="K49" s="122">
        <v>5.5757522583007813</v>
      </c>
      <c r="L49" s="121">
        <v>0.99141687154769897</v>
      </c>
      <c r="M49" s="132"/>
      <c r="N49" s="124"/>
      <c r="O49" s="124"/>
      <c r="P49" s="133"/>
    </row>
    <row r="50" spans="1:16" x14ac:dyDescent="0.25">
      <c r="A50" s="113" t="s">
        <v>288</v>
      </c>
      <c r="B50" s="113" t="s">
        <v>289</v>
      </c>
      <c r="C50" s="113" t="s">
        <v>215</v>
      </c>
      <c r="D50" s="113" t="s">
        <v>227</v>
      </c>
      <c r="E50" s="113" t="s">
        <v>217</v>
      </c>
      <c r="F50" s="113" t="s">
        <v>218</v>
      </c>
      <c r="G50" s="113">
        <v>8.5778549999999996</v>
      </c>
      <c r="H50" s="113">
        <v>8.2362451553344727</v>
      </c>
      <c r="I50" s="113">
        <v>0.32705780863761902</v>
      </c>
      <c r="J50" s="113">
        <v>13.856088638305664</v>
      </c>
      <c r="K50" s="114">
        <v>17.616456985473633</v>
      </c>
      <c r="L50" s="113">
        <v>3.7135014533996582</v>
      </c>
      <c r="M50" s="126" t="str">
        <f t="shared" ref="M50" si="18">B50</f>
        <v>2871 - Control</v>
      </c>
      <c r="N50" s="127">
        <v>43566</v>
      </c>
      <c r="O50" s="128">
        <v>510</v>
      </c>
      <c r="P50" s="129">
        <f t="shared" ref="P50" si="19">K50*(452/O50)</f>
        <v>15.613016779282512</v>
      </c>
    </row>
    <row r="51" spans="1:16" x14ac:dyDescent="0.25">
      <c r="A51" s="118" t="s">
        <v>290</v>
      </c>
      <c r="B51" s="118" t="s">
        <v>289</v>
      </c>
      <c r="C51" s="118" t="s">
        <v>215</v>
      </c>
      <c r="D51" s="118" t="s">
        <v>227</v>
      </c>
      <c r="E51" s="118" t="s">
        <v>217</v>
      </c>
      <c r="F51" s="118" t="s">
        <v>218</v>
      </c>
      <c r="G51" s="118">
        <v>7.925999</v>
      </c>
      <c r="H51" s="118">
        <v>8.2362451553344727</v>
      </c>
      <c r="I51" s="118">
        <v>0.32705780863761902</v>
      </c>
      <c r="J51" s="118">
        <v>21.281246185302734</v>
      </c>
      <c r="K51" s="119">
        <v>17.616456985473633</v>
      </c>
      <c r="L51" s="118">
        <v>3.7135014533996582</v>
      </c>
      <c r="M51" s="130"/>
      <c r="N51" s="120"/>
      <c r="O51" s="116"/>
      <c r="P51" s="131"/>
    </row>
    <row r="52" spans="1:16" ht="16.5" thickBot="1" x14ac:dyDescent="0.3">
      <c r="A52" s="121" t="s">
        <v>291</v>
      </c>
      <c r="B52" s="121" t="s">
        <v>289</v>
      </c>
      <c r="C52" s="121" t="s">
        <v>215</v>
      </c>
      <c r="D52" s="121" t="s">
        <v>227</v>
      </c>
      <c r="E52" s="121" t="s">
        <v>217</v>
      </c>
      <c r="F52" s="121" t="s">
        <v>218</v>
      </c>
      <c r="G52" s="121">
        <v>8.2048819999999996</v>
      </c>
      <c r="H52" s="121">
        <v>8.2362451553344727</v>
      </c>
      <c r="I52" s="121">
        <v>0.32705780863761902</v>
      </c>
      <c r="J52" s="121">
        <v>17.7120361328125</v>
      </c>
      <c r="K52" s="122">
        <v>17.616456985473633</v>
      </c>
      <c r="L52" s="121">
        <v>3.7135014533996582</v>
      </c>
      <c r="M52" s="132"/>
      <c r="N52" s="124"/>
      <c r="O52" s="124"/>
      <c r="P52" s="1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opLeftCell="A63" workbookViewId="0">
      <selection activeCell="G83" sqref="G83"/>
    </sheetView>
  </sheetViews>
  <sheetFormatPr defaultRowHeight="12.75" x14ac:dyDescent="0.2"/>
  <cols>
    <col min="1" max="1" width="9" style="112"/>
    <col min="2" max="2" width="45.25" style="112" customWidth="1"/>
    <col min="3" max="12" width="9" style="112"/>
    <col min="13" max="13" width="51.625" style="112" bestFit="1" customWidth="1"/>
    <col min="14" max="16384" width="9" style="112"/>
  </cols>
  <sheetData>
    <row r="1" spans="1:16" ht="51.75" thickBot="1" x14ac:dyDescent="0.25">
      <c r="A1" s="107" t="s">
        <v>198</v>
      </c>
      <c r="B1" s="107" t="s">
        <v>199</v>
      </c>
      <c r="C1" s="107" t="s">
        <v>200</v>
      </c>
      <c r="D1" s="107" t="s">
        <v>201</v>
      </c>
      <c r="E1" s="107" t="s">
        <v>202</v>
      </c>
      <c r="F1" s="107" t="s">
        <v>203</v>
      </c>
      <c r="G1" s="107" t="s">
        <v>204</v>
      </c>
      <c r="H1" s="107" t="s">
        <v>205</v>
      </c>
      <c r="I1" s="107" t="s">
        <v>206</v>
      </c>
      <c r="J1" s="107" t="s">
        <v>207</v>
      </c>
      <c r="K1" s="108" t="s">
        <v>208</v>
      </c>
      <c r="L1" s="107" t="s">
        <v>209</v>
      </c>
      <c r="M1" s="109" t="s">
        <v>210</v>
      </c>
      <c r="N1" s="107" t="s">
        <v>211</v>
      </c>
      <c r="O1" s="110" t="s">
        <v>212</v>
      </c>
      <c r="P1" s="111" t="s">
        <v>213</v>
      </c>
    </row>
    <row r="2" spans="1:16" x14ac:dyDescent="0.2">
      <c r="A2" s="113" t="s">
        <v>142</v>
      </c>
      <c r="B2" s="113" t="s">
        <v>214</v>
      </c>
      <c r="C2" s="113" t="s">
        <v>215</v>
      </c>
      <c r="D2" s="113" t="s">
        <v>216</v>
      </c>
      <c r="E2" s="113" t="s">
        <v>217</v>
      </c>
      <c r="F2" s="113" t="s">
        <v>218</v>
      </c>
      <c r="G2" s="113">
        <v>7.8843803000000001</v>
      </c>
      <c r="H2" s="113">
        <v>7.9169449806213379</v>
      </c>
      <c r="I2" s="113">
        <v>4.2549435049295425E-2</v>
      </c>
      <c r="J2" s="113">
        <v>20</v>
      </c>
      <c r="K2" s="114"/>
      <c r="L2" s="113"/>
      <c r="M2" s="115"/>
      <c r="N2" s="116"/>
      <c r="O2" s="116"/>
      <c r="P2" s="117"/>
    </row>
    <row r="3" spans="1:16" x14ac:dyDescent="0.2">
      <c r="A3" s="118" t="s">
        <v>143</v>
      </c>
      <c r="B3" s="118" t="s">
        <v>214</v>
      </c>
      <c r="C3" s="118" t="s">
        <v>215</v>
      </c>
      <c r="D3" s="118" t="s">
        <v>216</v>
      </c>
      <c r="E3" s="118" t="s">
        <v>217</v>
      </c>
      <c r="F3" s="118" t="s">
        <v>218</v>
      </c>
      <c r="G3" s="118">
        <v>7.9013669999999996</v>
      </c>
      <c r="H3" s="118">
        <v>7.9169449806213379</v>
      </c>
      <c r="I3" s="118">
        <v>4.2549435049295425E-2</v>
      </c>
      <c r="J3" s="118">
        <v>20</v>
      </c>
      <c r="K3" s="119"/>
      <c r="L3" s="118"/>
      <c r="M3" s="115"/>
      <c r="N3" s="120"/>
      <c r="O3" s="116"/>
      <c r="P3" s="117"/>
    </row>
    <row r="4" spans="1:16" ht="13.5" thickBot="1" x14ac:dyDescent="0.25">
      <c r="A4" s="121" t="s">
        <v>144</v>
      </c>
      <c r="B4" s="121" t="s">
        <v>214</v>
      </c>
      <c r="C4" s="121" t="s">
        <v>215</v>
      </c>
      <c r="D4" s="121" t="s">
        <v>216</v>
      </c>
      <c r="E4" s="121" t="s">
        <v>217</v>
      </c>
      <c r="F4" s="121" t="s">
        <v>218</v>
      </c>
      <c r="G4" s="121">
        <v>7.9650884</v>
      </c>
      <c r="H4" s="121">
        <v>7.9169449806213379</v>
      </c>
      <c r="I4" s="121">
        <v>4.2549435049295425E-2</v>
      </c>
      <c r="J4" s="121">
        <v>20</v>
      </c>
      <c r="K4" s="122"/>
      <c r="L4" s="121"/>
      <c r="M4" s="123"/>
      <c r="N4" s="124"/>
      <c r="O4" s="124"/>
      <c r="P4" s="125"/>
    </row>
    <row r="5" spans="1:16" x14ac:dyDescent="0.2">
      <c r="A5" s="113" t="s">
        <v>150</v>
      </c>
      <c r="B5" s="113" t="s">
        <v>219</v>
      </c>
      <c r="C5" s="113" t="s">
        <v>215</v>
      </c>
      <c r="D5" s="113" t="s">
        <v>216</v>
      </c>
      <c r="E5" s="113" t="s">
        <v>217</v>
      </c>
      <c r="F5" s="113" t="s">
        <v>218</v>
      </c>
      <c r="G5" s="113">
        <v>11.07527</v>
      </c>
      <c r="H5" s="113">
        <v>11.246330261230469</v>
      </c>
      <c r="I5" s="113">
        <v>0.15438121557235718</v>
      </c>
      <c r="J5" s="113">
        <v>2</v>
      </c>
      <c r="K5" s="114"/>
      <c r="L5" s="113"/>
      <c r="M5" s="115"/>
      <c r="N5" s="116"/>
      <c r="O5" s="116"/>
      <c r="P5" s="117"/>
    </row>
    <row r="6" spans="1:16" x14ac:dyDescent="0.2">
      <c r="A6" s="118" t="s">
        <v>156</v>
      </c>
      <c r="B6" s="118" t="s">
        <v>219</v>
      </c>
      <c r="C6" s="118" t="s">
        <v>215</v>
      </c>
      <c r="D6" s="118" t="s">
        <v>216</v>
      </c>
      <c r="E6" s="118" t="s">
        <v>217</v>
      </c>
      <c r="F6" s="118" t="s">
        <v>218</v>
      </c>
      <c r="G6" s="118">
        <v>11.288415000000001</v>
      </c>
      <c r="H6" s="118">
        <v>11.246330261230469</v>
      </c>
      <c r="I6" s="118">
        <v>0.15438121557235718</v>
      </c>
      <c r="J6" s="118">
        <v>2</v>
      </c>
      <c r="K6" s="119"/>
      <c r="L6" s="118"/>
      <c r="M6" s="115"/>
      <c r="N6" s="120"/>
      <c r="O6" s="116"/>
      <c r="P6" s="117"/>
    </row>
    <row r="7" spans="1:16" ht="13.5" thickBot="1" x14ac:dyDescent="0.25">
      <c r="A7" s="121" t="s">
        <v>163</v>
      </c>
      <c r="B7" s="121" t="s">
        <v>219</v>
      </c>
      <c r="C7" s="121" t="s">
        <v>215</v>
      </c>
      <c r="D7" s="121" t="s">
        <v>216</v>
      </c>
      <c r="E7" s="121" t="s">
        <v>217</v>
      </c>
      <c r="F7" s="121" t="s">
        <v>218</v>
      </c>
      <c r="G7" s="121">
        <v>11.375304</v>
      </c>
      <c r="H7" s="121">
        <v>11.246330261230469</v>
      </c>
      <c r="I7" s="121">
        <v>0.15438121557235718</v>
      </c>
      <c r="J7" s="121">
        <v>2</v>
      </c>
      <c r="K7" s="122"/>
      <c r="L7" s="121"/>
      <c r="M7" s="123"/>
      <c r="N7" s="124"/>
      <c r="O7" s="124"/>
      <c r="P7" s="125"/>
    </row>
    <row r="8" spans="1:16" x14ac:dyDescent="0.2">
      <c r="A8" s="113" t="s">
        <v>5</v>
      </c>
      <c r="B8" s="113" t="s">
        <v>220</v>
      </c>
      <c r="C8" s="113" t="s">
        <v>215</v>
      </c>
      <c r="D8" s="113" t="s">
        <v>216</v>
      </c>
      <c r="E8" s="113" t="s">
        <v>217</v>
      </c>
      <c r="F8" s="113" t="s">
        <v>218</v>
      </c>
      <c r="G8" s="113"/>
      <c r="H8" s="113"/>
      <c r="I8" s="113"/>
      <c r="J8" s="113">
        <v>0.20000000298023224</v>
      </c>
      <c r="K8" s="114"/>
      <c r="L8" s="113"/>
      <c r="M8" s="115"/>
      <c r="N8" s="116"/>
      <c r="O8" s="116"/>
      <c r="P8" s="117"/>
    </row>
    <row r="9" spans="1:16" x14ac:dyDescent="0.2">
      <c r="A9" s="118" t="s">
        <v>157</v>
      </c>
      <c r="B9" s="118" t="s">
        <v>220</v>
      </c>
      <c r="C9" s="118" t="s">
        <v>215</v>
      </c>
      <c r="D9" s="118" t="s">
        <v>216</v>
      </c>
      <c r="E9" s="118" t="s">
        <v>217</v>
      </c>
      <c r="F9" s="118" t="s">
        <v>218</v>
      </c>
      <c r="G9" s="118">
        <v>14.975777000000001</v>
      </c>
      <c r="H9" s="118">
        <v>15.03703784942627</v>
      </c>
      <c r="I9" s="118">
        <v>8.6636386811733246E-2</v>
      </c>
      <c r="J9" s="118">
        <v>0.20000000298023224</v>
      </c>
      <c r="K9" s="119"/>
      <c r="L9" s="118"/>
      <c r="M9" s="115"/>
      <c r="N9" s="120"/>
      <c r="O9" s="116"/>
      <c r="P9" s="117"/>
    </row>
    <row r="10" spans="1:16" ht="13.5" thickBot="1" x14ac:dyDescent="0.25">
      <c r="A10" s="121" t="s">
        <v>164</v>
      </c>
      <c r="B10" s="121" t="s">
        <v>220</v>
      </c>
      <c r="C10" s="121" t="s">
        <v>215</v>
      </c>
      <c r="D10" s="121" t="s">
        <v>216</v>
      </c>
      <c r="E10" s="121" t="s">
        <v>217</v>
      </c>
      <c r="F10" s="121" t="s">
        <v>218</v>
      </c>
      <c r="G10" s="121">
        <v>15.098299000000001</v>
      </c>
      <c r="H10" s="121">
        <v>15.03703784942627</v>
      </c>
      <c r="I10" s="121">
        <v>8.6636386811733246E-2</v>
      </c>
      <c r="J10" s="121">
        <v>0.20000000298023224</v>
      </c>
      <c r="K10" s="122"/>
      <c r="L10" s="121"/>
      <c r="M10" s="123"/>
      <c r="N10" s="124"/>
      <c r="O10" s="124"/>
      <c r="P10" s="125"/>
    </row>
    <row r="11" spans="1:16" x14ac:dyDescent="0.2">
      <c r="A11" s="113" t="s">
        <v>151</v>
      </c>
      <c r="B11" s="113" t="s">
        <v>221</v>
      </c>
      <c r="C11" s="113" t="s">
        <v>215</v>
      </c>
      <c r="D11" s="113" t="s">
        <v>216</v>
      </c>
      <c r="E11" s="113" t="s">
        <v>217</v>
      </c>
      <c r="F11" s="113" t="s">
        <v>218</v>
      </c>
      <c r="G11" s="113">
        <v>18.622978</v>
      </c>
      <c r="H11" s="113">
        <v>18.454833984375</v>
      </c>
      <c r="I11" s="113">
        <v>0.15045510232448578</v>
      </c>
      <c r="J11" s="113">
        <v>1.9999999552965164E-2</v>
      </c>
      <c r="K11" s="114"/>
      <c r="L11" s="113"/>
      <c r="M11" s="115"/>
      <c r="N11" s="116"/>
      <c r="O11" s="116"/>
      <c r="P11" s="117"/>
    </row>
    <row r="12" spans="1:16" x14ac:dyDescent="0.2">
      <c r="A12" s="118" t="s">
        <v>158</v>
      </c>
      <c r="B12" s="118" t="s">
        <v>221</v>
      </c>
      <c r="C12" s="118" t="s">
        <v>215</v>
      </c>
      <c r="D12" s="118" t="s">
        <v>216</v>
      </c>
      <c r="E12" s="118" t="s">
        <v>217</v>
      </c>
      <c r="F12" s="118" t="s">
        <v>218</v>
      </c>
      <c r="G12" s="118">
        <v>18.332916000000001</v>
      </c>
      <c r="H12" s="118">
        <v>18.454833984375</v>
      </c>
      <c r="I12" s="118">
        <v>0.15045510232448578</v>
      </c>
      <c r="J12" s="118">
        <v>1.9999999552965164E-2</v>
      </c>
      <c r="K12" s="119"/>
      <c r="L12" s="118"/>
      <c r="M12" s="115"/>
      <c r="N12" s="120"/>
      <c r="O12" s="116"/>
      <c r="P12" s="117"/>
    </row>
    <row r="13" spans="1:16" ht="13.5" thickBot="1" x14ac:dyDescent="0.25">
      <c r="A13" s="121" t="s">
        <v>165</v>
      </c>
      <c r="B13" s="121" t="s">
        <v>221</v>
      </c>
      <c r="C13" s="121" t="s">
        <v>215</v>
      </c>
      <c r="D13" s="121" t="s">
        <v>216</v>
      </c>
      <c r="E13" s="121" t="s">
        <v>217</v>
      </c>
      <c r="F13" s="121" t="s">
        <v>218</v>
      </c>
      <c r="G13" s="121">
        <v>18.408605999999999</v>
      </c>
      <c r="H13" s="121">
        <v>18.454833984375</v>
      </c>
      <c r="I13" s="121">
        <v>0.15045510232448578</v>
      </c>
      <c r="J13" s="121">
        <v>1.9999999552965164E-2</v>
      </c>
      <c r="K13" s="122"/>
      <c r="L13" s="121"/>
      <c r="M13" s="123"/>
      <c r="N13" s="124"/>
      <c r="O13" s="124"/>
      <c r="P13" s="125"/>
    </row>
    <row r="14" spans="1:16" x14ac:dyDescent="0.2">
      <c r="A14" s="113" t="s">
        <v>152</v>
      </c>
      <c r="B14" s="113" t="s">
        <v>222</v>
      </c>
      <c r="C14" s="113" t="s">
        <v>215</v>
      </c>
      <c r="D14" s="113" t="s">
        <v>216</v>
      </c>
      <c r="E14" s="113" t="s">
        <v>217</v>
      </c>
      <c r="F14" s="113" t="s">
        <v>218</v>
      </c>
      <c r="G14" s="113"/>
      <c r="H14" s="113"/>
      <c r="I14" s="113"/>
      <c r="J14" s="113">
        <v>2.0000000949949026E-3</v>
      </c>
      <c r="K14" s="114"/>
      <c r="L14" s="113"/>
      <c r="M14" s="115"/>
      <c r="N14" s="116"/>
      <c r="O14" s="116"/>
      <c r="P14" s="117"/>
    </row>
    <row r="15" spans="1:16" x14ac:dyDescent="0.2">
      <c r="A15" s="118" t="s">
        <v>159</v>
      </c>
      <c r="B15" s="118" t="s">
        <v>222</v>
      </c>
      <c r="C15" s="118" t="s">
        <v>215</v>
      </c>
      <c r="D15" s="118" t="s">
        <v>216</v>
      </c>
      <c r="E15" s="118" t="s">
        <v>217</v>
      </c>
      <c r="F15" s="118" t="s">
        <v>218</v>
      </c>
      <c r="G15" s="118">
        <v>21.755928000000001</v>
      </c>
      <c r="H15" s="118">
        <v>21.762195587158203</v>
      </c>
      <c r="I15" s="118">
        <v>8.8623017072677612E-3</v>
      </c>
      <c r="J15" s="118">
        <v>2.0000000949949026E-3</v>
      </c>
      <c r="K15" s="119"/>
      <c r="L15" s="118"/>
      <c r="M15" s="115"/>
      <c r="N15" s="120"/>
      <c r="O15" s="116"/>
      <c r="P15" s="117"/>
    </row>
    <row r="16" spans="1:16" ht="13.5" thickBot="1" x14ac:dyDescent="0.25">
      <c r="A16" s="121" t="s">
        <v>166</v>
      </c>
      <c r="B16" s="121" t="s">
        <v>222</v>
      </c>
      <c r="C16" s="121" t="s">
        <v>215</v>
      </c>
      <c r="D16" s="121" t="s">
        <v>216</v>
      </c>
      <c r="E16" s="121" t="s">
        <v>217</v>
      </c>
      <c r="F16" s="121" t="s">
        <v>218</v>
      </c>
      <c r="G16" s="121">
        <v>21.768460999999999</v>
      </c>
      <c r="H16" s="121">
        <v>21.762195587158203</v>
      </c>
      <c r="I16" s="121">
        <v>8.8623017072677612E-3</v>
      </c>
      <c r="J16" s="121">
        <v>2.0000000949949026E-3</v>
      </c>
      <c r="K16" s="122"/>
      <c r="L16" s="121"/>
      <c r="M16" s="123"/>
      <c r="N16" s="124"/>
      <c r="O16" s="124"/>
      <c r="P16" s="125"/>
    </row>
    <row r="17" spans="1:16" x14ac:dyDescent="0.2">
      <c r="A17" s="113" t="s">
        <v>153</v>
      </c>
      <c r="B17" s="113" t="s">
        <v>223</v>
      </c>
      <c r="C17" s="113" t="s">
        <v>215</v>
      </c>
      <c r="D17" s="113" t="s">
        <v>216</v>
      </c>
      <c r="E17" s="113" t="s">
        <v>217</v>
      </c>
      <c r="F17" s="113" t="s">
        <v>218</v>
      </c>
      <c r="G17" s="113">
        <v>25.710169</v>
      </c>
      <c r="H17" s="113">
        <v>25.44244384765625</v>
      </c>
      <c r="I17" s="113">
        <v>0.25818106532096863</v>
      </c>
      <c r="J17" s="113">
        <v>1.9999999494757503E-4</v>
      </c>
      <c r="K17" s="114"/>
      <c r="L17" s="113"/>
      <c r="M17" s="115"/>
      <c r="N17" s="116"/>
      <c r="O17" s="116"/>
      <c r="P17" s="117"/>
    </row>
    <row r="18" spans="1:16" x14ac:dyDescent="0.2">
      <c r="A18" s="118" t="s">
        <v>160</v>
      </c>
      <c r="B18" s="118" t="s">
        <v>223</v>
      </c>
      <c r="C18" s="118" t="s">
        <v>215</v>
      </c>
      <c r="D18" s="118" t="s">
        <v>216</v>
      </c>
      <c r="E18" s="118" t="s">
        <v>217</v>
      </c>
      <c r="F18" s="118" t="s">
        <v>218</v>
      </c>
      <c r="G18" s="118">
        <v>25.195004000000001</v>
      </c>
      <c r="H18" s="118">
        <v>25.44244384765625</v>
      </c>
      <c r="I18" s="118">
        <v>0.25818106532096863</v>
      </c>
      <c r="J18" s="118">
        <v>1.9999999494757503E-4</v>
      </c>
      <c r="K18" s="119"/>
      <c r="L18" s="118"/>
      <c r="M18" s="115"/>
      <c r="N18" s="120"/>
      <c r="O18" s="116"/>
      <c r="P18" s="117"/>
    </row>
    <row r="19" spans="1:16" ht="13.5" thickBot="1" x14ac:dyDescent="0.25">
      <c r="A19" s="121" t="s">
        <v>167</v>
      </c>
      <c r="B19" s="121" t="s">
        <v>223</v>
      </c>
      <c r="C19" s="121" t="s">
        <v>215</v>
      </c>
      <c r="D19" s="121" t="s">
        <v>216</v>
      </c>
      <c r="E19" s="121" t="s">
        <v>217</v>
      </c>
      <c r="F19" s="121" t="s">
        <v>218</v>
      </c>
      <c r="G19" s="121">
        <v>25.422156999999999</v>
      </c>
      <c r="H19" s="121">
        <v>25.44244384765625</v>
      </c>
      <c r="I19" s="121">
        <v>0.25818106532096863</v>
      </c>
      <c r="J19" s="121">
        <v>1.9999999494757503E-4</v>
      </c>
      <c r="K19" s="122"/>
      <c r="L19" s="121"/>
      <c r="M19" s="123"/>
      <c r="N19" s="124"/>
      <c r="O19" s="124"/>
      <c r="P19" s="125"/>
    </row>
    <row r="20" spans="1:16" x14ac:dyDescent="0.2">
      <c r="A20" s="113" t="s">
        <v>154</v>
      </c>
      <c r="B20" s="113" t="s">
        <v>224</v>
      </c>
      <c r="C20" s="113" t="s">
        <v>215</v>
      </c>
      <c r="D20" s="113" t="s">
        <v>224</v>
      </c>
      <c r="E20" s="113" t="s">
        <v>217</v>
      </c>
      <c r="F20" s="113" t="s">
        <v>218</v>
      </c>
      <c r="G20" s="113">
        <v>33.951275000000003</v>
      </c>
      <c r="H20" s="113"/>
      <c r="I20" s="113"/>
      <c r="J20" s="113"/>
      <c r="K20" s="114"/>
      <c r="L20" s="113"/>
      <c r="M20" s="115"/>
      <c r="N20" s="116"/>
      <c r="O20" s="116"/>
      <c r="P20" s="117"/>
    </row>
    <row r="21" spans="1:16" x14ac:dyDescent="0.2">
      <c r="A21" s="118" t="s">
        <v>161</v>
      </c>
      <c r="B21" s="118" t="s">
        <v>224</v>
      </c>
      <c r="C21" s="118" t="s">
        <v>215</v>
      </c>
      <c r="D21" s="118" t="s">
        <v>224</v>
      </c>
      <c r="E21" s="118" t="s">
        <v>217</v>
      </c>
      <c r="F21" s="118" t="s">
        <v>218</v>
      </c>
      <c r="G21" s="118" t="s">
        <v>225</v>
      </c>
      <c r="H21" s="118"/>
      <c r="I21" s="118"/>
      <c r="J21" s="118"/>
      <c r="K21" s="119"/>
      <c r="L21" s="118"/>
      <c r="M21" s="115"/>
      <c r="N21" s="120"/>
      <c r="O21" s="116"/>
      <c r="P21" s="117"/>
    </row>
    <row r="22" spans="1:16" ht="13.5" thickBot="1" x14ac:dyDescent="0.25">
      <c r="A22" s="121" t="s">
        <v>168</v>
      </c>
      <c r="B22" s="121" t="s">
        <v>224</v>
      </c>
      <c r="C22" s="121" t="s">
        <v>215</v>
      </c>
      <c r="D22" s="121" t="s">
        <v>224</v>
      </c>
      <c r="E22" s="121" t="s">
        <v>217</v>
      </c>
      <c r="F22" s="121" t="s">
        <v>218</v>
      </c>
      <c r="G22" s="121">
        <v>32.586838</v>
      </c>
      <c r="H22" s="121"/>
      <c r="I22" s="121"/>
      <c r="J22" s="121"/>
      <c r="K22" s="122"/>
      <c r="L22" s="121"/>
      <c r="M22" s="123"/>
      <c r="N22" s="124"/>
      <c r="O22" s="124"/>
      <c r="P22" s="125"/>
    </row>
    <row r="23" spans="1:16" x14ac:dyDescent="0.2">
      <c r="A23" s="113" t="s">
        <v>155</v>
      </c>
      <c r="B23" s="113" t="s">
        <v>226</v>
      </c>
      <c r="C23" s="113" t="s">
        <v>215</v>
      </c>
      <c r="D23" s="113" t="s">
        <v>227</v>
      </c>
      <c r="E23" s="113" t="s">
        <v>217</v>
      </c>
      <c r="F23" s="113" t="s">
        <v>218</v>
      </c>
      <c r="G23" s="113"/>
      <c r="H23" s="113"/>
      <c r="I23" s="113"/>
      <c r="J23" s="113"/>
      <c r="K23" s="114"/>
      <c r="L23" s="113"/>
      <c r="M23" s="126" t="str">
        <f>B23</f>
        <v>x</v>
      </c>
      <c r="N23" s="127"/>
      <c r="O23" s="128"/>
      <c r="P23" s="129" t="e">
        <f>K23*(452/O23)</f>
        <v>#DIV/0!</v>
      </c>
    </row>
    <row r="24" spans="1:16" x14ac:dyDescent="0.2">
      <c r="A24" s="118" t="s">
        <v>162</v>
      </c>
      <c r="B24" s="118" t="s">
        <v>226</v>
      </c>
      <c r="C24" s="118" t="s">
        <v>215</v>
      </c>
      <c r="D24" s="118" t="s">
        <v>227</v>
      </c>
      <c r="E24" s="118" t="s">
        <v>217</v>
      </c>
      <c r="F24" s="118" t="s">
        <v>218</v>
      </c>
      <c r="G24" s="118"/>
      <c r="H24" s="118"/>
      <c r="I24" s="118"/>
      <c r="J24" s="118"/>
      <c r="K24" s="119"/>
      <c r="L24" s="118"/>
      <c r="M24" s="130"/>
      <c r="N24" s="120"/>
      <c r="O24" s="116"/>
      <c r="P24" s="131"/>
    </row>
    <row r="25" spans="1:16" ht="13.5" thickBot="1" x14ac:dyDescent="0.25">
      <c r="A25" s="121" t="s">
        <v>169</v>
      </c>
      <c r="B25" s="121" t="s">
        <v>226</v>
      </c>
      <c r="C25" s="121" t="s">
        <v>215</v>
      </c>
      <c r="D25" s="121" t="s">
        <v>227</v>
      </c>
      <c r="E25" s="121" t="s">
        <v>217</v>
      </c>
      <c r="F25" s="121" t="s">
        <v>218</v>
      </c>
      <c r="G25" s="121"/>
      <c r="H25" s="121"/>
      <c r="I25" s="121"/>
      <c r="J25" s="121"/>
      <c r="K25" s="122"/>
      <c r="L25" s="121"/>
      <c r="M25" s="132"/>
      <c r="N25" s="124"/>
      <c r="O25" s="124"/>
      <c r="P25" s="133"/>
    </row>
    <row r="26" spans="1:16" x14ac:dyDescent="0.2">
      <c r="A26" s="113" t="s">
        <v>145</v>
      </c>
      <c r="B26" s="113" t="s">
        <v>318</v>
      </c>
      <c r="C26" s="113" t="s">
        <v>215</v>
      </c>
      <c r="D26" s="113" t="s">
        <v>227</v>
      </c>
      <c r="E26" s="113" t="s">
        <v>217</v>
      </c>
      <c r="F26" s="113" t="s">
        <v>218</v>
      </c>
      <c r="G26" s="113">
        <v>8.844481</v>
      </c>
      <c r="H26" s="113">
        <v>8.8469400405883789</v>
      </c>
      <c r="I26" s="113">
        <v>3.4769463818520308E-3</v>
      </c>
      <c r="J26" s="113">
        <v>10.568342208862305</v>
      </c>
      <c r="K26" s="114">
        <v>10.551315307617187</v>
      </c>
      <c r="L26" s="113">
        <v>2.4079000577330589E-2</v>
      </c>
      <c r="M26" s="126" t="s">
        <v>318</v>
      </c>
      <c r="N26" s="127">
        <v>43707</v>
      </c>
      <c r="O26" s="128">
        <v>361</v>
      </c>
      <c r="P26" s="129">
        <f t="shared" ref="P26" si="0">K26*(452/O26)</f>
        <v>13.211065149703515</v>
      </c>
    </row>
    <row r="27" spans="1:16" x14ac:dyDescent="0.2">
      <c r="A27" s="118" t="s">
        <v>146</v>
      </c>
      <c r="B27" s="118" t="s">
        <v>318</v>
      </c>
      <c r="C27" s="118" t="s">
        <v>215</v>
      </c>
      <c r="D27" s="118" t="s">
        <v>227</v>
      </c>
      <c r="E27" s="118" t="s">
        <v>217</v>
      </c>
      <c r="F27" s="118" t="s">
        <v>218</v>
      </c>
      <c r="G27" s="118"/>
      <c r="H27" s="118">
        <v>8.8469400405883789</v>
      </c>
      <c r="I27" s="118">
        <v>3.4769463818520308E-3</v>
      </c>
      <c r="J27" s="118"/>
      <c r="K27" s="119">
        <v>10.551315307617187</v>
      </c>
      <c r="L27" s="118">
        <v>2.4079000577330589E-2</v>
      </c>
      <c r="M27" s="130"/>
      <c r="N27" s="120"/>
      <c r="O27" s="116"/>
      <c r="P27" s="131"/>
    </row>
    <row r="28" spans="1:16" ht="13.5" thickBot="1" x14ac:dyDescent="0.25">
      <c r="A28" s="121" t="s">
        <v>105</v>
      </c>
      <c r="B28" s="121" t="s">
        <v>318</v>
      </c>
      <c r="C28" s="121" t="s">
        <v>215</v>
      </c>
      <c r="D28" s="121" t="s">
        <v>227</v>
      </c>
      <c r="E28" s="121" t="s">
        <v>217</v>
      </c>
      <c r="F28" s="121" t="s">
        <v>218</v>
      </c>
      <c r="G28" s="121">
        <v>8.849399</v>
      </c>
      <c r="H28" s="121">
        <v>8.8469400405883789</v>
      </c>
      <c r="I28" s="121">
        <v>3.4769463818520308E-3</v>
      </c>
      <c r="J28" s="121">
        <v>10.534289360046387</v>
      </c>
      <c r="K28" s="122">
        <v>10.551315307617187</v>
      </c>
      <c r="L28" s="121">
        <v>2.4079000577330589E-2</v>
      </c>
      <c r="M28" s="132"/>
      <c r="N28" s="124"/>
      <c r="O28" s="124"/>
      <c r="P28" s="133"/>
    </row>
    <row r="29" spans="1:16" x14ac:dyDescent="0.2">
      <c r="A29" s="113" t="s">
        <v>170</v>
      </c>
      <c r="B29" s="113" t="s">
        <v>319</v>
      </c>
      <c r="C29" s="113" t="s">
        <v>215</v>
      </c>
      <c r="D29" s="113" t="s">
        <v>227</v>
      </c>
      <c r="E29" s="113" t="s">
        <v>217</v>
      </c>
      <c r="F29" s="113" t="s">
        <v>218</v>
      </c>
      <c r="G29" s="113">
        <v>8.9327830000000006</v>
      </c>
      <c r="H29" s="113">
        <v>8.9590444564819336</v>
      </c>
      <c r="I29" s="113">
        <v>5.2931748330593109E-2</v>
      </c>
      <c r="J29" s="113">
        <v>9.973236083984375</v>
      </c>
      <c r="K29" s="114">
        <v>9.8067197799682617</v>
      </c>
      <c r="L29" s="113">
        <v>0.33732286095619202</v>
      </c>
      <c r="M29" s="126" t="s">
        <v>319</v>
      </c>
      <c r="N29" s="127">
        <v>43707</v>
      </c>
      <c r="O29" s="128">
        <v>361</v>
      </c>
      <c r="P29" s="129">
        <f t="shared" ref="P29" si="1">K29*(452/O29)</f>
        <v>12.278773796525359</v>
      </c>
    </row>
    <row r="30" spans="1:16" x14ac:dyDescent="0.2">
      <c r="A30" s="118" t="s">
        <v>177</v>
      </c>
      <c r="B30" s="118" t="s">
        <v>319</v>
      </c>
      <c r="C30" s="118" t="s">
        <v>215</v>
      </c>
      <c r="D30" s="118" t="s">
        <v>227</v>
      </c>
      <c r="E30" s="118" t="s">
        <v>217</v>
      </c>
      <c r="F30" s="118" t="s">
        <v>218</v>
      </c>
      <c r="G30" s="118">
        <v>9.0199719999999992</v>
      </c>
      <c r="H30" s="118">
        <v>8.9590444564819336</v>
      </c>
      <c r="I30" s="118">
        <v>5.2931748330593109E-2</v>
      </c>
      <c r="J30" s="118">
        <v>9.4185171127319336</v>
      </c>
      <c r="K30" s="119">
        <v>9.8067197799682617</v>
      </c>
      <c r="L30" s="118">
        <v>0.33732286095619202</v>
      </c>
      <c r="M30" s="130"/>
      <c r="N30" s="120"/>
      <c r="O30" s="116"/>
      <c r="P30" s="131"/>
    </row>
    <row r="31" spans="1:16" ht="13.5" thickBot="1" x14ac:dyDescent="0.25">
      <c r="A31" s="121" t="s">
        <v>184</v>
      </c>
      <c r="B31" s="121" t="s">
        <v>319</v>
      </c>
      <c r="C31" s="121" t="s">
        <v>215</v>
      </c>
      <c r="D31" s="121" t="s">
        <v>227</v>
      </c>
      <c r="E31" s="121" t="s">
        <v>217</v>
      </c>
      <c r="F31" s="121" t="s">
        <v>218</v>
      </c>
      <c r="G31" s="121">
        <v>8.9243780000000008</v>
      </c>
      <c r="H31" s="121">
        <v>8.9590444564819336</v>
      </c>
      <c r="I31" s="121">
        <v>5.2931748330593109E-2</v>
      </c>
      <c r="J31" s="121">
        <v>10.02840518951416</v>
      </c>
      <c r="K31" s="122">
        <v>9.8067197799682617</v>
      </c>
      <c r="L31" s="121">
        <v>0.33732286095619202</v>
      </c>
      <c r="M31" s="132"/>
      <c r="N31" s="124"/>
      <c r="O31" s="124"/>
      <c r="P31" s="133"/>
    </row>
    <row r="32" spans="1:16" x14ac:dyDescent="0.2">
      <c r="A32" s="113" t="s">
        <v>171</v>
      </c>
      <c r="B32" s="113" t="s">
        <v>320</v>
      </c>
      <c r="C32" s="113" t="s">
        <v>215</v>
      </c>
      <c r="D32" s="113" t="s">
        <v>227</v>
      </c>
      <c r="E32" s="113" t="s">
        <v>217</v>
      </c>
      <c r="F32" s="113" t="s">
        <v>218</v>
      </c>
      <c r="G32" s="113">
        <v>9.2244530000000005</v>
      </c>
      <c r="H32" s="113">
        <v>9.3110980987548828</v>
      </c>
      <c r="I32" s="113">
        <v>8.8124483823776245E-2</v>
      </c>
      <c r="J32" s="113">
        <v>8.2355813980102539</v>
      </c>
      <c r="K32" s="114">
        <v>7.7889590263366699</v>
      </c>
      <c r="L32" s="113">
        <v>0.44969838857650757</v>
      </c>
      <c r="M32" s="126" t="s">
        <v>320</v>
      </c>
      <c r="N32" s="127">
        <v>43707</v>
      </c>
      <c r="O32" s="128">
        <v>354</v>
      </c>
      <c r="P32" s="129">
        <f t="shared" ref="P32" si="2">K32*(452/O32)</f>
        <v>9.9452245195033182</v>
      </c>
    </row>
    <row r="33" spans="1:16" x14ac:dyDescent="0.2">
      <c r="A33" s="118" t="s">
        <v>178</v>
      </c>
      <c r="B33" s="118" t="s">
        <v>320</v>
      </c>
      <c r="C33" s="118" t="s">
        <v>215</v>
      </c>
      <c r="D33" s="118" t="s">
        <v>227</v>
      </c>
      <c r="E33" s="118" t="s">
        <v>217</v>
      </c>
      <c r="F33" s="118" t="s">
        <v>218</v>
      </c>
      <c r="G33" s="118">
        <v>9.4006310000000006</v>
      </c>
      <c r="H33" s="118">
        <v>9.3110980987548828</v>
      </c>
      <c r="I33" s="118">
        <v>8.8124483823776245E-2</v>
      </c>
      <c r="J33" s="118">
        <v>7.3362464904785156</v>
      </c>
      <c r="K33" s="119">
        <v>7.7889590263366699</v>
      </c>
      <c r="L33" s="118">
        <v>0.44969838857650757</v>
      </c>
      <c r="M33" s="130"/>
      <c r="N33" s="120"/>
      <c r="O33" s="116"/>
      <c r="P33" s="131"/>
    </row>
    <row r="34" spans="1:16" ht="13.5" thickBot="1" x14ac:dyDescent="0.25">
      <c r="A34" s="121" t="s">
        <v>185</v>
      </c>
      <c r="B34" s="121" t="s">
        <v>320</v>
      </c>
      <c r="C34" s="121" t="s">
        <v>215</v>
      </c>
      <c r="D34" s="121" t="s">
        <v>227</v>
      </c>
      <c r="E34" s="121" t="s">
        <v>217</v>
      </c>
      <c r="F34" s="121" t="s">
        <v>218</v>
      </c>
      <c r="G34" s="121">
        <v>9.3082100000000008</v>
      </c>
      <c r="H34" s="121">
        <v>9.3110980987548828</v>
      </c>
      <c r="I34" s="121">
        <v>8.8124483823776245E-2</v>
      </c>
      <c r="J34" s="121">
        <v>7.795048713684082</v>
      </c>
      <c r="K34" s="122">
        <v>7.7889590263366699</v>
      </c>
      <c r="L34" s="121">
        <v>0.44969838857650757</v>
      </c>
      <c r="M34" s="132"/>
      <c r="N34" s="124"/>
      <c r="O34" s="124"/>
      <c r="P34" s="133"/>
    </row>
    <row r="35" spans="1:16" x14ac:dyDescent="0.2">
      <c r="A35" s="113" t="s">
        <v>172</v>
      </c>
      <c r="B35" s="113" t="s">
        <v>321</v>
      </c>
      <c r="C35" s="113" t="s">
        <v>215</v>
      </c>
      <c r="D35" s="113" t="s">
        <v>227</v>
      </c>
      <c r="E35" s="113" t="s">
        <v>217</v>
      </c>
      <c r="F35" s="113" t="s">
        <v>218</v>
      </c>
      <c r="G35" s="113">
        <v>7.8003749999999998</v>
      </c>
      <c r="H35" s="113">
        <v>7.8079013824462891</v>
      </c>
      <c r="I35" s="113">
        <v>1.0643933899700642E-2</v>
      </c>
      <c r="J35" s="113">
        <v>20.97172737121582</v>
      </c>
      <c r="K35" s="114">
        <v>20.868637084960937</v>
      </c>
      <c r="L35" s="113">
        <v>0.1457916796207428</v>
      </c>
      <c r="M35" s="126" t="s">
        <v>321</v>
      </c>
      <c r="N35" s="127">
        <v>43707</v>
      </c>
      <c r="O35" s="128">
        <v>361</v>
      </c>
      <c r="P35" s="129">
        <f t="shared" ref="P35" si="3">K35*(452/O35)</f>
        <v>26.129152250422006</v>
      </c>
    </row>
    <row r="36" spans="1:16" x14ac:dyDescent="0.2">
      <c r="A36" s="118" t="s">
        <v>179</v>
      </c>
      <c r="B36" s="118" t="s">
        <v>321</v>
      </c>
      <c r="C36" s="118" t="s">
        <v>215</v>
      </c>
      <c r="D36" s="118" t="s">
        <v>227</v>
      </c>
      <c r="E36" s="118" t="s">
        <v>217</v>
      </c>
      <c r="F36" s="118" t="s">
        <v>218</v>
      </c>
      <c r="G36" s="118"/>
      <c r="H36" s="118">
        <v>7.8079013824462891</v>
      </c>
      <c r="I36" s="118">
        <v>1.0643933899700642E-2</v>
      </c>
      <c r="J36" s="118"/>
      <c r="K36" s="119">
        <v>20.868637084960937</v>
      </c>
      <c r="L36" s="118">
        <v>0.1457916796207428</v>
      </c>
      <c r="M36" s="130"/>
      <c r="N36" s="120"/>
      <c r="O36" s="116"/>
      <c r="P36" s="131"/>
    </row>
    <row r="37" spans="1:16" ht="13.5" thickBot="1" x14ac:dyDescent="0.25">
      <c r="A37" s="121" t="s">
        <v>186</v>
      </c>
      <c r="B37" s="121" t="s">
        <v>321</v>
      </c>
      <c r="C37" s="121" t="s">
        <v>215</v>
      </c>
      <c r="D37" s="121" t="s">
        <v>227</v>
      </c>
      <c r="E37" s="121" t="s">
        <v>217</v>
      </c>
      <c r="F37" s="121" t="s">
        <v>218</v>
      </c>
      <c r="G37" s="121">
        <v>7.8154279999999998</v>
      </c>
      <c r="H37" s="121">
        <v>7.8079013824462891</v>
      </c>
      <c r="I37" s="121">
        <v>1.0643933899700642E-2</v>
      </c>
      <c r="J37" s="121">
        <v>20.765546798706055</v>
      </c>
      <c r="K37" s="122">
        <v>20.868637084960937</v>
      </c>
      <c r="L37" s="121">
        <v>0.1457916796207428</v>
      </c>
      <c r="M37" s="132"/>
      <c r="N37" s="124"/>
      <c r="O37" s="124"/>
      <c r="P37" s="133"/>
    </row>
    <row r="38" spans="1:16" x14ac:dyDescent="0.2">
      <c r="A38" s="113" t="s">
        <v>173</v>
      </c>
      <c r="B38" s="113" t="s">
        <v>322</v>
      </c>
      <c r="C38" s="113" t="s">
        <v>215</v>
      </c>
      <c r="D38" s="113" t="s">
        <v>227</v>
      </c>
      <c r="E38" s="113" t="s">
        <v>217</v>
      </c>
      <c r="F38" s="113" t="s">
        <v>218</v>
      </c>
      <c r="G38" s="113"/>
      <c r="H38" s="113">
        <v>8.2343463897705078</v>
      </c>
      <c r="I38" s="113">
        <v>3.6128953099250793E-2</v>
      </c>
      <c r="J38" s="113"/>
      <c r="K38" s="114">
        <v>15.775739669799805</v>
      </c>
      <c r="L38" s="113">
        <v>0.37406644225120544</v>
      </c>
      <c r="M38" s="126" t="s">
        <v>322</v>
      </c>
      <c r="N38" s="127">
        <v>43707</v>
      </c>
      <c r="O38" s="128">
        <v>362</v>
      </c>
      <c r="P38" s="129">
        <f t="shared" ref="P38" si="4">K38*(452/O38)</f>
        <v>19.697884891573235</v>
      </c>
    </row>
    <row r="39" spans="1:16" x14ac:dyDescent="0.2">
      <c r="A39" s="118" t="s">
        <v>180</v>
      </c>
      <c r="B39" s="118" t="s">
        <v>322</v>
      </c>
      <c r="C39" s="118" t="s">
        <v>215</v>
      </c>
      <c r="D39" s="118" t="s">
        <v>227</v>
      </c>
      <c r="E39" s="118" t="s">
        <v>217</v>
      </c>
      <c r="F39" s="118" t="s">
        <v>218</v>
      </c>
      <c r="G39" s="118">
        <v>8.2598929999999999</v>
      </c>
      <c r="H39" s="118">
        <v>8.2343463897705078</v>
      </c>
      <c r="I39" s="118">
        <v>3.6128953099250793E-2</v>
      </c>
      <c r="J39" s="118">
        <v>15.511235237121582</v>
      </c>
      <c r="K39" s="119">
        <v>15.775739669799805</v>
      </c>
      <c r="L39" s="118">
        <v>0.37406644225120544</v>
      </c>
      <c r="M39" s="130"/>
      <c r="N39" s="120"/>
      <c r="O39" s="116"/>
      <c r="P39" s="131"/>
    </row>
    <row r="40" spans="1:16" ht="13.5" thickBot="1" x14ac:dyDescent="0.25">
      <c r="A40" s="121" t="s">
        <v>187</v>
      </c>
      <c r="B40" s="121" t="s">
        <v>322</v>
      </c>
      <c r="C40" s="121" t="s">
        <v>215</v>
      </c>
      <c r="D40" s="121" t="s">
        <v>227</v>
      </c>
      <c r="E40" s="121" t="s">
        <v>217</v>
      </c>
      <c r="F40" s="121" t="s">
        <v>218</v>
      </c>
      <c r="G40" s="121">
        <v>8.2087990000000008</v>
      </c>
      <c r="H40" s="121">
        <v>8.2343463897705078</v>
      </c>
      <c r="I40" s="121">
        <v>3.6128953099250793E-2</v>
      </c>
      <c r="J40" s="121">
        <v>16.040245056152344</v>
      </c>
      <c r="K40" s="122">
        <v>15.775739669799805</v>
      </c>
      <c r="L40" s="121">
        <v>0.37406644225120544</v>
      </c>
      <c r="M40" s="132"/>
      <c r="N40" s="124"/>
      <c r="O40" s="124"/>
      <c r="P40" s="133"/>
    </row>
    <row r="41" spans="1:16" x14ac:dyDescent="0.2">
      <c r="A41" s="113" t="s">
        <v>174</v>
      </c>
      <c r="B41" s="113" t="s">
        <v>323</v>
      </c>
      <c r="C41" s="113" t="s">
        <v>215</v>
      </c>
      <c r="D41" s="113" t="s">
        <v>227</v>
      </c>
      <c r="E41" s="113" t="s">
        <v>217</v>
      </c>
      <c r="F41" s="113" t="s">
        <v>218</v>
      </c>
      <c r="G41" s="113">
        <v>9.0012865000000009</v>
      </c>
      <c r="H41" s="113">
        <v>9.0089559555053711</v>
      </c>
      <c r="I41" s="113">
        <v>4.6367086470127106E-2</v>
      </c>
      <c r="J41" s="113">
        <v>9.5347404479980469</v>
      </c>
      <c r="K41" s="114">
        <v>9.4897851943969727</v>
      </c>
      <c r="L41" s="113">
        <v>0.28771328926086426</v>
      </c>
      <c r="M41" s="126" t="s">
        <v>323</v>
      </c>
      <c r="N41" s="127">
        <v>43707</v>
      </c>
      <c r="O41" s="128">
        <v>364</v>
      </c>
      <c r="P41" s="129">
        <f t="shared" ref="P41" si="5">K41*(452/O41)</f>
        <v>11.78401897765778</v>
      </c>
    </row>
    <row r="42" spans="1:16" x14ac:dyDescent="0.2">
      <c r="A42" s="118" t="s">
        <v>181</v>
      </c>
      <c r="B42" s="118" t="s">
        <v>323</v>
      </c>
      <c r="C42" s="118" t="s">
        <v>215</v>
      </c>
      <c r="D42" s="118" t="s">
        <v>227</v>
      </c>
      <c r="E42" s="118" t="s">
        <v>217</v>
      </c>
      <c r="F42" s="118" t="s">
        <v>218</v>
      </c>
      <c r="G42" s="118">
        <v>9.0586800000000007</v>
      </c>
      <c r="H42" s="118">
        <v>9.0089559555053711</v>
      </c>
      <c r="I42" s="118">
        <v>4.6367086470127106E-2</v>
      </c>
      <c r="J42" s="118">
        <v>9.1822414398193359</v>
      </c>
      <c r="K42" s="119">
        <v>9.4897851943969727</v>
      </c>
      <c r="L42" s="118">
        <v>0.28771328926086426</v>
      </c>
      <c r="M42" s="130"/>
      <c r="N42" s="120"/>
      <c r="O42" s="116"/>
      <c r="P42" s="131"/>
    </row>
    <row r="43" spans="1:16" ht="13.5" thickBot="1" x14ac:dyDescent="0.25">
      <c r="A43" s="121" t="s">
        <v>229</v>
      </c>
      <c r="B43" s="121" t="s">
        <v>323</v>
      </c>
      <c r="C43" s="121" t="s">
        <v>215</v>
      </c>
      <c r="D43" s="121" t="s">
        <v>227</v>
      </c>
      <c r="E43" s="121" t="s">
        <v>217</v>
      </c>
      <c r="F43" s="121" t="s">
        <v>218</v>
      </c>
      <c r="G43" s="121">
        <v>8.9669019999999993</v>
      </c>
      <c r="H43" s="121">
        <v>9.0089559555053711</v>
      </c>
      <c r="I43" s="121">
        <v>4.6367086470127106E-2</v>
      </c>
      <c r="J43" s="121">
        <v>9.752375602722168</v>
      </c>
      <c r="K43" s="122">
        <v>9.4897851943969727</v>
      </c>
      <c r="L43" s="121">
        <v>0.28771328926086426</v>
      </c>
      <c r="M43" s="132"/>
      <c r="N43" s="124"/>
      <c r="O43" s="124"/>
      <c r="P43" s="133"/>
    </row>
    <row r="44" spans="1:16" x14ac:dyDescent="0.2">
      <c r="A44" s="113" t="s">
        <v>175</v>
      </c>
      <c r="B44" s="113" t="s">
        <v>324</v>
      </c>
      <c r="C44" s="113" t="s">
        <v>215</v>
      </c>
      <c r="D44" s="113" t="s">
        <v>227</v>
      </c>
      <c r="E44" s="113" t="s">
        <v>217</v>
      </c>
      <c r="F44" s="113" t="s">
        <v>218</v>
      </c>
      <c r="G44" s="113">
        <v>8.9838970000000007</v>
      </c>
      <c r="H44" s="113">
        <v>8.986323356628418</v>
      </c>
      <c r="I44" s="113">
        <v>4.6100836247205734E-2</v>
      </c>
      <c r="J44" s="113">
        <v>9.644190788269043</v>
      </c>
      <c r="K44" s="114">
        <v>9.6317815780639648</v>
      </c>
      <c r="L44" s="113">
        <v>0.29106625914573669</v>
      </c>
      <c r="M44" s="126" t="s">
        <v>324</v>
      </c>
      <c r="N44" s="127">
        <v>43707</v>
      </c>
      <c r="O44" s="128">
        <v>358</v>
      </c>
      <c r="P44" s="129">
        <f t="shared" ref="P44" si="6">K44*(452/O44)</f>
        <v>12.160796852751151</v>
      </c>
    </row>
    <row r="45" spans="1:16" x14ac:dyDescent="0.2">
      <c r="A45" s="118" t="s">
        <v>182</v>
      </c>
      <c r="B45" s="118" t="s">
        <v>324</v>
      </c>
      <c r="C45" s="118" t="s">
        <v>215</v>
      </c>
      <c r="D45" s="118" t="s">
        <v>227</v>
      </c>
      <c r="E45" s="118" t="s">
        <v>217</v>
      </c>
      <c r="F45" s="118" t="s">
        <v>218</v>
      </c>
      <c r="G45" s="118">
        <v>9.0335889999999992</v>
      </c>
      <c r="H45" s="118">
        <v>8.986323356628418</v>
      </c>
      <c r="I45" s="118">
        <v>4.6100836247205734E-2</v>
      </c>
      <c r="J45" s="118">
        <v>9.3347091674804687</v>
      </c>
      <c r="K45" s="119">
        <v>9.6317815780639648</v>
      </c>
      <c r="L45" s="118">
        <v>0.29106625914573669</v>
      </c>
      <c r="M45" s="130"/>
      <c r="N45" s="120"/>
      <c r="O45" s="116"/>
      <c r="P45" s="131"/>
    </row>
    <row r="46" spans="1:16" ht="13.5" thickBot="1" x14ac:dyDescent="0.25">
      <c r="A46" s="121" t="s">
        <v>231</v>
      </c>
      <c r="B46" s="121" t="s">
        <v>324</v>
      </c>
      <c r="C46" s="121" t="s">
        <v>215</v>
      </c>
      <c r="D46" s="121" t="s">
        <v>227</v>
      </c>
      <c r="E46" s="121" t="s">
        <v>217</v>
      </c>
      <c r="F46" s="121" t="s">
        <v>218</v>
      </c>
      <c r="G46" s="121">
        <v>8.9414835000000004</v>
      </c>
      <c r="H46" s="121">
        <v>8.986323356628418</v>
      </c>
      <c r="I46" s="121">
        <v>4.6100836247205734E-2</v>
      </c>
      <c r="J46" s="121">
        <v>9.9164447784423828</v>
      </c>
      <c r="K46" s="122">
        <v>9.6317815780639648</v>
      </c>
      <c r="L46" s="121">
        <v>0.29106625914573669</v>
      </c>
      <c r="M46" s="132"/>
      <c r="N46" s="124"/>
      <c r="O46" s="124"/>
      <c r="P46" s="133"/>
    </row>
    <row r="47" spans="1:16" x14ac:dyDescent="0.2">
      <c r="A47" s="113" t="s">
        <v>176</v>
      </c>
      <c r="B47" s="113" t="s">
        <v>325</v>
      </c>
      <c r="C47" s="113" t="s">
        <v>215</v>
      </c>
      <c r="D47" s="113" t="s">
        <v>227</v>
      </c>
      <c r="E47" s="113" t="s">
        <v>217</v>
      </c>
      <c r="F47" s="113" t="s">
        <v>218</v>
      </c>
      <c r="G47" s="113"/>
      <c r="H47" s="113">
        <v>8.0047798156738281</v>
      </c>
      <c r="I47" s="113">
        <v>7.5647860765457153E-2</v>
      </c>
      <c r="J47" s="113"/>
      <c r="K47" s="114">
        <v>18.349960327148437</v>
      </c>
      <c r="L47" s="113">
        <v>0.91074550151824951</v>
      </c>
      <c r="M47" s="126" t="s">
        <v>325</v>
      </c>
      <c r="N47" s="127">
        <v>43707</v>
      </c>
      <c r="O47" s="128">
        <v>368</v>
      </c>
      <c r="P47" s="129">
        <f t="shared" ref="P47" si="7">K47*(452/O47)</f>
        <v>22.538538227910578</v>
      </c>
    </row>
    <row r="48" spans="1:16" x14ac:dyDescent="0.2">
      <c r="A48" s="118" t="s">
        <v>183</v>
      </c>
      <c r="B48" s="118" t="s">
        <v>325</v>
      </c>
      <c r="C48" s="118" t="s">
        <v>215</v>
      </c>
      <c r="D48" s="118" t="s">
        <v>227</v>
      </c>
      <c r="E48" s="118" t="s">
        <v>217</v>
      </c>
      <c r="F48" s="118" t="s">
        <v>218</v>
      </c>
      <c r="G48" s="118">
        <v>8.0582709999999995</v>
      </c>
      <c r="H48" s="118">
        <v>8.0047798156738281</v>
      </c>
      <c r="I48" s="118">
        <v>7.5647860765457153E-2</v>
      </c>
      <c r="J48" s="118">
        <v>17.705966949462891</v>
      </c>
      <c r="K48" s="119">
        <v>18.349960327148437</v>
      </c>
      <c r="L48" s="118">
        <v>0.91074550151824951</v>
      </c>
      <c r="M48" s="130"/>
      <c r="N48" s="120"/>
      <c r="O48" s="116"/>
      <c r="P48" s="131"/>
    </row>
    <row r="49" spans="1:16" ht="13.5" thickBot="1" x14ac:dyDescent="0.25">
      <c r="A49" s="121" t="s">
        <v>233</v>
      </c>
      <c r="B49" s="121" t="s">
        <v>325</v>
      </c>
      <c r="C49" s="121" t="s">
        <v>215</v>
      </c>
      <c r="D49" s="121" t="s">
        <v>227</v>
      </c>
      <c r="E49" s="121" t="s">
        <v>217</v>
      </c>
      <c r="F49" s="121" t="s">
        <v>218</v>
      </c>
      <c r="G49" s="121">
        <v>7.9512890000000001</v>
      </c>
      <c r="H49" s="121">
        <v>8.0047798156738281</v>
      </c>
      <c r="I49" s="121">
        <v>7.5647860765457153E-2</v>
      </c>
      <c r="J49" s="121">
        <v>18.993955612182617</v>
      </c>
      <c r="K49" s="122">
        <v>18.349960327148437</v>
      </c>
      <c r="L49" s="121">
        <v>0.91074550151824951</v>
      </c>
      <c r="M49" s="132"/>
      <c r="N49" s="124"/>
      <c r="O49" s="124"/>
      <c r="P49" s="133"/>
    </row>
    <row r="50" spans="1:16" x14ac:dyDescent="0.2">
      <c r="A50" s="113" t="s">
        <v>106</v>
      </c>
      <c r="B50" s="113" t="s">
        <v>326</v>
      </c>
      <c r="C50" s="113" t="s">
        <v>215</v>
      </c>
      <c r="D50" s="113" t="s">
        <v>227</v>
      </c>
      <c r="E50" s="113" t="s">
        <v>217</v>
      </c>
      <c r="F50" s="113" t="s">
        <v>218</v>
      </c>
      <c r="G50" s="113"/>
      <c r="H50" s="113">
        <v>7.9392251968383789</v>
      </c>
      <c r="I50" s="113">
        <v>0.36121568083763123</v>
      </c>
      <c r="J50" s="113"/>
      <c r="K50" s="114">
        <v>19.414627075195313</v>
      </c>
      <c r="L50" s="113">
        <v>4.560340404510498</v>
      </c>
      <c r="M50" s="126" t="s">
        <v>326</v>
      </c>
      <c r="N50" s="127">
        <v>43707</v>
      </c>
      <c r="O50" s="128">
        <v>358</v>
      </c>
      <c r="P50" s="129">
        <f t="shared" ref="P50" si="8">K50*(452/O50)</f>
        <v>24.512322452481229</v>
      </c>
    </row>
    <row r="51" spans="1:16" x14ac:dyDescent="0.2">
      <c r="A51" s="118" t="s">
        <v>36</v>
      </c>
      <c r="B51" s="118" t="s">
        <v>326</v>
      </c>
      <c r="C51" s="118" t="s">
        <v>215</v>
      </c>
      <c r="D51" s="118" t="s">
        <v>227</v>
      </c>
      <c r="E51" s="118" t="s">
        <v>217</v>
      </c>
      <c r="F51" s="118" t="s">
        <v>218</v>
      </c>
      <c r="G51" s="118">
        <v>8.1946429999999992</v>
      </c>
      <c r="H51" s="118">
        <v>7.9392251968383789</v>
      </c>
      <c r="I51" s="118">
        <v>0.36121568083763123</v>
      </c>
      <c r="J51" s="118">
        <v>16.189979553222656</v>
      </c>
      <c r="K51" s="119">
        <v>19.414627075195313</v>
      </c>
      <c r="L51" s="118">
        <v>4.560340404510498</v>
      </c>
      <c r="M51" s="130"/>
      <c r="N51" s="120"/>
      <c r="O51" s="116"/>
      <c r="P51" s="131"/>
    </row>
    <row r="52" spans="1:16" ht="13.5" thickBot="1" x14ac:dyDescent="0.25">
      <c r="A52" s="121" t="s">
        <v>107</v>
      </c>
      <c r="B52" s="121" t="s">
        <v>326</v>
      </c>
      <c r="C52" s="121" t="s">
        <v>215</v>
      </c>
      <c r="D52" s="121" t="s">
        <v>227</v>
      </c>
      <c r="E52" s="121" t="s">
        <v>217</v>
      </c>
      <c r="F52" s="121" t="s">
        <v>218</v>
      </c>
      <c r="G52" s="121">
        <v>7.6838069999999998</v>
      </c>
      <c r="H52" s="121">
        <v>7.9392251968383789</v>
      </c>
      <c r="I52" s="121">
        <v>0.36121568083763123</v>
      </c>
      <c r="J52" s="121">
        <v>22.639274597167969</v>
      </c>
      <c r="K52" s="122">
        <v>19.414627075195313</v>
      </c>
      <c r="L52" s="121">
        <v>4.560340404510498</v>
      </c>
      <c r="M52" s="132"/>
      <c r="N52" s="124"/>
      <c r="O52" s="124"/>
      <c r="P52" s="133"/>
    </row>
    <row r="53" spans="1:16" x14ac:dyDescent="0.2">
      <c r="A53" s="113" t="s">
        <v>235</v>
      </c>
      <c r="B53" s="113" t="s">
        <v>327</v>
      </c>
      <c r="C53" s="113" t="s">
        <v>215</v>
      </c>
      <c r="D53" s="113" t="s">
        <v>227</v>
      </c>
      <c r="E53" s="113" t="s">
        <v>217</v>
      </c>
      <c r="F53" s="113" t="s">
        <v>218</v>
      </c>
      <c r="G53" s="113">
        <v>7.7656374000000001</v>
      </c>
      <c r="H53" s="113">
        <v>7.7836003303527832</v>
      </c>
      <c r="I53" s="113">
        <v>2.5403423234820366E-2</v>
      </c>
      <c r="J53" s="113">
        <v>21.455385208129883</v>
      </c>
      <c r="K53" s="114">
        <v>21.205381393432617</v>
      </c>
      <c r="L53" s="113">
        <v>0.35355877876281738</v>
      </c>
      <c r="M53" s="126" t="s">
        <v>327</v>
      </c>
      <c r="N53" s="127">
        <v>43707</v>
      </c>
      <c r="O53" s="128">
        <v>383</v>
      </c>
      <c r="P53" s="129">
        <f t="shared" ref="P53" si="9">K53*(452/O53)</f>
        <v>25.025672036113686</v>
      </c>
    </row>
    <row r="54" spans="1:16" x14ac:dyDescent="0.2">
      <c r="A54" s="118" t="s">
        <v>237</v>
      </c>
      <c r="B54" s="118" t="s">
        <v>327</v>
      </c>
      <c r="C54" s="118" t="s">
        <v>215</v>
      </c>
      <c r="D54" s="118" t="s">
        <v>227</v>
      </c>
      <c r="E54" s="118" t="s">
        <v>217</v>
      </c>
      <c r="F54" s="118" t="s">
        <v>218</v>
      </c>
      <c r="G54" s="118">
        <v>7.8015632999999998</v>
      </c>
      <c r="H54" s="118">
        <v>7.7836003303527832</v>
      </c>
      <c r="I54" s="118">
        <v>2.5403423234820366E-2</v>
      </c>
      <c r="J54" s="118">
        <v>20.955377578735352</v>
      </c>
      <c r="K54" s="119">
        <v>21.205381393432617</v>
      </c>
      <c r="L54" s="118">
        <v>0.35355877876281738</v>
      </c>
      <c r="M54" s="130"/>
      <c r="N54" s="120"/>
      <c r="O54" s="116"/>
      <c r="P54" s="131"/>
    </row>
    <row r="55" spans="1:16" ht="13.5" thickBot="1" x14ac:dyDescent="0.25">
      <c r="A55" s="121" t="s">
        <v>238</v>
      </c>
      <c r="B55" s="121" t="s">
        <v>327</v>
      </c>
      <c r="C55" s="121" t="s">
        <v>215</v>
      </c>
      <c r="D55" s="121" t="s">
        <v>227</v>
      </c>
      <c r="E55" s="121" t="s">
        <v>217</v>
      </c>
      <c r="F55" s="121" t="s">
        <v>218</v>
      </c>
      <c r="G55" s="121"/>
      <c r="H55" s="121">
        <v>7.7836003303527832</v>
      </c>
      <c r="I55" s="121">
        <v>2.5403423234820366E-2</v>
      </c>
      <c r="J55" s="121"/>
      <c r="K55" s="122">
        <v>21.205381393432617</v>
      </c>
      <c r="L55" s="121">
        <v>0.35355877876281738</v>
      </c>
      <c r="M55" s="132"/>
      <c r="N55" s="124"/>
      <c r="O55" s="124"/>
      <c r="P55" s="133"/>
    </row>
    <row r="56" spans="1:16" x14ac:dyDescent="0.2">
      <c r="A56" s="113" t="s">
        <v>239</v>
      </c>
      <c r="B56" s="113" t="s">
        <v>328</v>
      </c>
      <c r="C56" s="113" t="s">
        <v>215</v>
      </c>
      <c r="D56" s="113" t="s">
        <v>227</v>
      </c>
      <c r="E56" s="113" t="s">
        <v>217</v>
      </c>
      <c r="F56" s="113" t="s">
        <v>218</v>
      </c>
      <c r="G56" s="113">
        <v>8.7933590000000006</v>
      </c>
      <c r="H56" s="113">
        <v>8.8642864227294922</v>
      </c>
      <c r="I56" s="113">
        <v>0.10030747950077057</v>
      </c>
      <c r="J56" s="113">
        <v>10.928979873657227</v>
      </c>
      <c r="K56" s="114">
        <v>10.443155288696289</v>
      </c>
      <c r="L56" s="113">
        <v>0.68706041574478149</v>
      </c>
      <c r="M56" s="126" t="s">
        <v>328</v>
      </c>
      <c r="N56" s="127">
        <v>43707</v>
      </c>
      <c r="O56" s="128">
        <v>351</v>
      </c>
      <c r="P56" s="129">
        <f t="shared" ref="P56" si="10">K56*(452/O56)</f>
        <v>13.448165784873854</v>
      </c>
    </row>
    <row r="57" spans="1:16" x14ac:dyDescent="0.2">
      <c r="A57" s="118" t="s">
        <v>241</v>
      </c>
      <c r="B57" s="118" t="s">
        <v>328</v>
      </c>
      <c r="C57" s="118" t="s">
        <v>215</v>
      </c>
      <c r="D57" s="118" t="s">
        <v>227</v>
      </c>
      <c r="E57" s="118" t="s">
        <v>217</v>
      </c>
      <c r="F57" s="118" t="s">
        <v>218</v>
      </c>
      <c r="G57" s="118">
        <v>8.9352149999999995</v>
      </c>
      <c r="H57" s="118">
        <v>8.8642864227294922</v>
      </c>
      <c r="I57" s="118">
        <v>0.10030747950077057</v>
      </c>
      <c r="J57" s="118">
        <v>9.9573297500610352</v>
      </c>
      <c r="K57" s="119">
        <v>10.443155288696289</v>
      </c>
      <c r="L57" s="118">
        <v>0.68706041574478149</v>
      </c>
      <c r="M57" s="130"/>
      <c r="N57" s="120"/>
      <c r="O57" s="116"/>
      <c r="P57" s="131"/>
    </row>
    <row r="58" spans="1:16" ht="13.5" thickBot="1" x14ac:dyDescent="0.25">
      <c r="A58" s="121" t="s">
        <v>242</v>
      </c>
      <c r="B58" s="121" t="s">
        <v>328</v>
      </c>
      <c r="C58" s="121" t="s">
        <v>215</v>
      </c>
      <c r="D58" s="121" t="s">
        <v>227</v>
      </c>
      <c r="E58" s="121" t="s">
        <v>217</v>
      </c>
      <c r="F58" s="121" t="s">
        <v>218</v>
      </c>
      <c r="G58" s="121"/>
      <c r="H58" s="121">
        <v>8.8642864227294922</v>
      </c>
      <c r="I58" s="121">
        <v>0.10030747950077057</v>
      </c>
      <c r="J58" s="121"/>
      <c r="K58" s="122">
        <v>10.443155288696289</v>
      </c>
      <c r="L58" s="121">
        <v>0.68706041574478149</v>
      </c>
      <c r="M58" s="132"/>
      <c r="N58" s="124"/>
      <c r="O58" s="124"/>
      <c r="P58" s="133"/>
    </row>
    <row r="59" spans="1:16" x14ac:dyDescent="0.2">
      <c r="A59" s="113" t="s">
        <v>243</v>
      </c>
      <c r="B59" s="113" t="s">
        <v>329</v>
      </c>
      <c r="C59" s="113" t="s">
        <v>215</v>
      </c>
      <c r="D59" s="113" t="s">
        <v>227</v>
      </c>
      <c r="E59" s="113" t="s">
        <v>217</v>
      </c>
      <c r="F59" s="113" t="s">
        <v>218</v>
      </c>
      <c r="G59" s="113">
        <v>9.0271290000000004</v>
      </c>
      <c r="H59" s="113">
        <v>8.9618110656738281</v>
      </c>
      <c r="I59" s="113">
        <v>9.2374429106712341E-2</v>
      </c>
      <c r="J59" s="113">
        <v>9.3743743896484375</v>
      </c>
      <c r="K59" s="114">
        <v>9.7940130233764648</v>
      </c>
      <c r="L59" s="113">
        <v>0.59345865249633789</v>
      </c>
      <c r="M59" s="126" t="s">
        <v>329</v>
      </c>
      <c r="N59" s="127">
        <v>43707</v>
      </c>
      <c r="O59" s="128">
        <v>358</v>
      </c>
      <c r="P59" s="129">
        <f t="shared" ref="P59" si="11">K59*(452/O59)</f>
        <v>12.365625381469725</v>
      </c>
    </row>
    <row r="60" spans="1:16" x14ac:dyDescent="0.2">
      <c r="A60" s="118" t="s">
        <v>245</v>
      </c>
      <c r="B60" s="118" t="s">
        <v>329</v>
      </c>
      <c r="C60" s="118" t="s">
        <v>215</v>
      </c>
      <c r="D60" s="118" t="s">
        <v>227</v>
      </c>
      <c r="E60" s="118" t="s">
        <v>217</v>
      </c>
      <c r="F60" s="118" t="s">
        <v>218</v>
      </c>
      <c r="G60" s="118">
        <v>8.8964920000000003</v>
      </c>
      <c r="H60" s="118">
        <v>8.9618110656738281</v>
      </c>
      <c r="I60" s="118">
        <v>9.2374429106712341E-2</v>
      </c>
      <c r="J60" s="118">
        <v>10.213651657104492</v>
      </c>
      <c r="K60" s="119">
        <v>9.7940130233764648</v>
      </c>
      <c r="L60" s="118">
        <v>0.59345865249633789</v>
      </c>
      <c r="M60" s="130"/>
      <c r="N60" s="120"/>
      <c r="O60" s="116"/>
      <c r="P60" s="131"/>
    </row>
    <row r="61" spans="1:16" ht="13.5" thickBot="1" x14ac:dyDescent="0.25">
      <c r="A61" s="121" t="s">
        <v>246</v>
      </c>
      <c r="B61" s="121" t="s">
        <v>329</v>
      </c>
      <c r="C61" s="121" t="s">
        <v>215</v>
      </c>
      <c r="D61" s="121" t="s">
        <v>227</v>
      </c>
      <c r="E61" s="121" t="s">
        <v>217</v>
      </c>
      <c r="F61" s="121" t="s">
        <v>218</v>
      </c>
      <c r="G61" s="121"/>
      <c r="H61" s="121">
        <v>8.9618110656738281</v>
      </c>
      <c r="I61" s="121">
        <v>9.2374429106712341E-2</v>
      </c>
      <c r="J61" s="121"/>
      <c r="K61" s="122">
        <v>9.7940130233764648</v>
      </c>
      <c r="L61" s="121">
        <v>0.59345865249633789</v>
      </c>
      <c r="M61" s="132"/>
      <c r="N61" s="124"/>
      <c r="O61" s="124"/>
      <c r="P61" s="133"/>
    </row>
    <row r="62" spans="1:16" x14ac:dyDescent="0.2">
      <c r="A62" s="113" t="s">
        <v>247</v>
      </c>
      <c r="B62" s="113" t="s">
        <v>330</v>
      </c>
      <c r="C62" s="113" t="s">
        <v>215</v>
      </c>
      <c r="D62" s="113" t="s">
        <v>227</v>
      </c>
      <c r="E62" s="113" t="s">
        <v>217</v>
      </c>
      <c r="F62" s="113" t="s">
        <v>218</v>
      </c>
      <c r="G62" s="113">
        <v>7.7413100000000004</v>
      </c>
      <c r="H62" s="113">
        <v>7.7631015777587891</v>
      </c>
      <c r="I62" s="113">
        <v>3.0817437916994095E-2</v>
      </c>
      <c r="J62" s="113">
        <v>21.800724029541016</v>
      </c>
      <c r="K62" s="114">
        <v>21.493328094482422</v>
      </c>
      <c r="L62" s="113">
        <v>0.43472349643707275</v>
      </c>
      <c r="M62" s="126" t="s">
        <v>330</v>
      </c>
      <c r="N62" s="127">
        <v>43707</v>
      </c>
      <c r="O62" s="128">
        <v>359</v>
      </c>
      <c r="P62" s="129">
        <f t="shared" ref="P62" si="12">K62*(452/O62)</f>
        <v>27.061237600852522</v>
      </c>
    </row>
    <row r="63" spans="1:16" x14ac:dyDescent="0.2">
      <c r="A63" s="118" t="s">
        <v>249</v>
      </c>
      <c r="B63" s="118" t="s">
        <v>330</v>
      </c>
      <c r="C63" s="118" t="s">
        <v>215</v>
      </c>
      <c r="D63" s="118" t="s">
        <v>227</v>
      </c>
      <c r="E63" s="118" t="s">
        <v>217</v>
      </c>
      <c r="F63" s="118" t="s">
        <v>218</v>
      </c>
      <c r="G63" s="118">
        <v>7.7848926000000001</v>
      </c>
      <c r="H63" s="118">
        <v>7.7631015777587891</v>
      </c>
      <c r="I63" s="118">
        <v>3.0817437916994095E-2</v>
      </c>
      <c r="J63" s="118">
        <v>21.185932159423828</v>
      </c>
      <c r="K63" s="119">
        <v>21.493328094482422</v>
      </c>
      <c r="L63" s="118">
        <v>0.43472349643707275</v>
      </c>
      <c r="M63" s="130"/>
      <c r="N63" s="120"/>
      <c r="O63" s="116"/>
      <c r="P63" s="131"/>
    </row>
    <row r="64" spans="1:16" ht="13.5" thickBot="1" x14ac:dyDescent="0.25">
      <c r="A64" s="121" t="s">
        <v>250</v>
      </c>
      <c r="B64" s="121" t="s">
        <v>330</v>
      </c>
      <c r="C64" s="121" t="s">
        <v>215</v>
      </c>
      <c r="D64" s="121" t="s">
        <v>227</v>
      </c>
      <c r="E64" s="121" t="s">
        <v>217</v>
      </c>
      <c r="F64" s="121" t="s">
        <v>218</v>
      </c>
      <c r="G64" s="121"/>
      <c r="H64" s="121">
        <v>7.7631015777587891</v>
      </c>
      <c r="I64" s="121">
        <v>3.0817437916994095E-2</v>
      </c>
      <c r="J64" s="121"/>
      <c r="K64" s="122">
        <v>21.493328094482422</v>
      </c>
      <c r="L64" s="121">
        <v>0.43472349643707275</v>
      </c>
      <c r="M64" s="132"/>
      <c r="N64" s="124"/>
      <c r="O64" s="124"/>
      <c r="P64" s="133"/>
    </row>
    <row r="65" spans="1:16" x14ac:dyDescent="0.2">
      <c r="A65" s="113" t="s">
        <v>251</v>
      </c>
      <c r="B65" s="113" t="s">
        <v>331</v>
      </c>
      <c r="C65" s="113" t="s">
        <v>215</v>
      </c>
      <c r="D65" s="113" t="s">
        <v>227</v>
      </c>
      <c r="E65" s="113" t="s">
        <v>217</v>
      </c>
      <c r="F65" s="113" t="s">
        <v>218</v>
      </c>
      <c r="G65" s="113">
        <v>8.7989180000000005</v>
      </c>
      <c r="H65" s="113">
        <v>8.8940820693969727</v>
      </c>
      <c r="I65" s="113">
        <v>0.13458263874053955</v>
      </c>
      <c r="J65" s="113">
        <v>10.889176368713379</v>
      </c>
      <c r="K65" s="114">
        <v>10.249782562255859</v>
      </c>
      <c r="L65" s="113">
        <v>0.90423870086669922</v>
      </c>
      <c r="M65" s="126" t="s">
        <v>331</v>
      </c>
      <c r="N65" s="127">
        <v>43707</v>
      </c>
      <c r="O65" s="128">
        <v>362</v>
      </c>
      <c r="P65" s="129">
        <f t="shared" ref="P65" si="13">K65*(452/O65)</f>
        <v>12.798071044584663</v>
      </c>
    </row>
    <row r="66" spans="1:16" x14ac:dyDescent="0.2">
      <c r="A66" s="118" t="s">
        <v>253</v>
      </c>
      <c r="B66" s="118" t="s">
        <v>331</v>
      </c>
      <c r="C66" s="118" t="s">
        <v>215</v>
      </c>
      <c r="D66" s="118" t="s">
        <v>227</v>
      </c>
      <c r="E66" s="118" t="s">
        <v>217</v>
      </c>
      <c r="F66" s="118" t="s">
        <v>218</v>
      </c>
      <c r="G66" s="118"/>
      <c r="H66" s="118">
        <v>8.8940820693969727</v>
      </c>
      <c r="I66" s="118">
        <v>0.13458263874053955</v>
      </c>
      <c r="J66" s="118"/>
      <c r="K66" s="119">
        <v>10.249782562255859</v>
      </c>
      <c r="L66" s="118">
        <v>0.90423870086669922</v>
      </c>
      <c r="M66" s="130"/>
      <c r="N66" s="120"/>
      <c r="O66" s="116"/>
      <c r="P66" s="131"/>
    </row>
    <row r="67" spans="1:16" ht="13.5" thickBot="1" x14ac:dyDescent="0.25">
      <c r="A67" s="121" t="s">
        <v>254</v>
      </c>
      <c r="B67" s="121" t="s">
        <v>331</v>
      </c>
      <c r="C67" s="121" t="s">
        <v>215</v>
      </c>
      <c r="D67" s="121" t="s">
        <v>227</v>
      </c>
      <c r="E67" s="121" t="s">
        <v>217</v>
      </c>
      <c r="F67" s="121" t="s">
        <v>218</v>
      </c>
      <c r="G67" s="121">
        <v>8.9892459999999996</v>
      </c>
      <c r="H67" s="121">
        <v>8.8940820693969727</v>
      </c>
      <c r="I67" s="121">
        <v>0.13458263874053955</v>
      </c>
      <c r="J67" s="121">
        <v>9.6103897094726562</v>
      </c>
      <c r="K67" s="122">
        <v>10.249782562255859</v>
      </c>
      <c r="L67" s="121">
        <v>0.90423870086669922</v>
      </c>
      <c r="M67" s="132"/>
      <c r="N67" s="124"/>
      <c r="O67" s="124"/>
      <c r="P67" s="133"/>
    </row>
    <row r="68" spans="1:16" x14ac:dyDescent="0.2">
      <c r="A68" s="113" t="s">
        <v>255</v>
      </c>
      <c r="B68" s="113" t="s">
        <v>332</v>
      </c>
      <c r="C68" s="113" t="s">
        <v>215</v>
      </c>
      <c r="D68" s="113" t="s">
        <v>227</v>
      </c>
      <c r="E68" s="113" t="s">
        <v>217</v>
      </c>
      <c r="F68" s="113" t="s">
        <v>218</v>
      </c>
      <c r="G68" s="113">
        <v>7.6463384999999997</v>
      </c>
      <c r="H68" s="113">
        <v>7.6483712196350098</v>
      </c>
      <c r="I68" s="113">
        <v>0.12691907584667206</v>
      </c>
      <c r="J68" s="113">
        <v>23.20294189453125</v>
      </c>
      <c r="K68" s="114">
        <v>23.225603103637695</v>
      </c>
      <c r="L68" s="113">
        <v>1.9312006235122681</v>
      </c>
      <c r="M68" s="126" t="s">
        <v>332</v>
      </c>
      <c r="N68" s="127">
        <v>43707</v>
      </c>
      <c r="O68" s="128">
        <v>362</v>
      </c>
      <c r="P68" s="129">
        <f t="shared" ref="P68" si="14">K68*(452/O68)</f>
        <v>28.999924317249274</v>
      </c>
    </row>
    <row r="69" spans="1:16" x14ac:dyDescent="0.2">
      <c r="A69" s="118" t="s">
        <v>257</v>
      </c>
      <c r="B69" s="118" t="s">
        <v>332</v>
      </c>
      <c r="C69" s="118" t="s">
        <v>215</v>
      </c>
      <c r="D69" s="118" t="s">
        <v>227</v>
      </c>
      <c r="E69" s="118" t="s">
        <v>217</v>
      </c>
      <c r="F69" s="118" t="s">
        <v>218</v>
      </c>
      <c r="G69" s="118">
        <v>7.776294</v>
      </c>
      <c r="H69" s="118">
        <v>7.6483712196350098</v>
      </c>
      <c r="I69" s="118">
        <v>0.12691907584667206</v>
      </c>
      <c r="J69" s="118">
        <v>21.30583381652832</v>
      </c>
      <c r="K69" s="119">
        <v>23.225603103637695</v>
      </c>
      <c r="L69" s="118">
        <v>1.9312006235122681</v>
      </c>
      <c r="M69" s="130"/>
      <c r="N69" s="120"/>
      <c r="O69" s="116"/>
      <c r="P69" s="131"/>
    </row>
    <row r="70" spans="1:16" ht="13.5" thickBot="1" x14ac:dyDescent="0.25">
      <c r="A70" s="121" t="s">
        <v>258</v>
      </c>
      <c r="B70" s="121" t="s">
        <v>332</v>
      </c>
      <c r="C70" s="121" t="s">
        <v>215</v>
      </c>
      <c r="D70" s="121" t="s">
        <v>227</v>
      </c>
      <c r="E70" s="121" t="s">
        <v>217</v>
      </c>
      <c r="F70" s="121" t="s">
        <v>218</v>
      </c>
      <c r="G70" s="121">
        <v>7.5224805000000003</v>
      </c>
      <c r="H70" s="121">
        <v>7.6483712196350098</v>
      </c>
      <c r="I70" s="121">
        <v>0.12691907584667206</v>
      </c>
      <c r="J70" s="121">
        <v>25.168035507202148</v>
      </c>
      <c r="K70" s="122">
        <v>23.225603103637695</v>
      </c>
      <c r="L70" s="121">
        <v>1.9312006235122681</v>
      </c>
      <c r="M70" s="132"/>
      <c r="N70" s="124"/>
      <c r="O70" s="124"/>
      <c r="P70" s="133"/>
    </row>
    <row r="71" spans="1:16" x14ac:dyDescent="0.2">
      <c r="A71" s="113" t="s">
        <v>259</v>
      </c>
      <c r="B71" s="113" t="s">
        <v>333</v>
      </c>
      <c r="C71" s="113" t="s">
        <v>215</v>
      </c>
      <c r="D71" s="113" t="s">
        <v>227</v>
      </c>
      <c r="E71" s="113" t="s">
        <v>217</v>
      </c>
      <c r="F71" s="113" t="s">
        <v>218</v>
      </c>
      <c r="G71" s="113"/>
      <c r="H71" s="113">
        <v>9.2481584548950195</v>
      </c>
      <c r="I71" s="113">
        <v>7.8154414892196655E-2</v>
      </c>
      <c r="J71" s="113"/>
      <c r="K71" s="114">
        <v>8.1137676239013672</v>
      </c>
      <c r="L71" s="113">
        <v>0.41603490710258484</v>
      </c>
      <c r="M71" s="126" t="s">
        <v>333</v>
      </c>
      <c r="N71" s="127">
        <v>43707</v>
      </c>
      <c r="O71" s="128">
        <v>367</v>
      </c>
      <c r="P71" s="129">
        <f t="shared" ref="P71" si="15">K71*(452/O71)</f>
        <v>9.9929781090011396</v>
      </c>
    </row>
    <row r="72" spans="1:16" x14ac:dyDescent="0.2">
      <c r="A72" s="118" t="s">
        <v>261</v>
      </c>
      <c r="B72" s="118" t="s">
        <v>333</v>
      </c>
      <c r="C72" s="118" t="s">
        <v>215</v>
      </c>
      <c r="D72" s="118" t="s">
        <v>227</v>
      </c>
      <c r="E72" s="118" t="s">
        <v>217</v>
      </c>
      <c r="F72" s="118" t="s">
        <v>218</v>
      </c>
      <c r="G72" s="118">
        <v>9.3034219999999994</v>
      </c>
      <c r="H72" s="118">
        <v>9.2481584548950195</v>
      </c>
      <c r="I72" s="118">
        <v>7.8154414892196655E-2</v>
      </c>
      <c r="J72" s="118">
        <v>7.8195862770080566</v>
      </c>
      <c r="K72" s="119">
        <v>8.1137676239013672</v>
      </c>
      <c r="L72" s="118">
        <v>0.41603490710258484</v>
      </c>
      <c r="M72" s="130"/>
      <c r="N72" s="120"/>
      <c r="O72" s="116"/>
      <c r="P72" s="131"/>
    </row>
    <row r="73" spans="1:16" ht="13.5" thickBot="1" x14ac:dyDescent="0.25">
      <c r="A73" s="121" t="s">
        <v>262</v>
      </c>
      <c r="B73" s="121" t="s">
        <v>333</v>
      </c>
      <c r="C73" s="121" t="s">
        <v>215</v>
      </c>
      <c r="D73" s="121" t="s">
        <v>227</v>
      </c>
      <c r="E73" s="121" t="s">
        <v>217</v>
      </c>
      <c r="F73" s="121" t="s">
        <v>218</v>
      </c>
      <c r="G73" s="121">
        <v>9.192895</v>
      </c>
      <c r="H73" s="121">
        <v>9.2481584548950195</v>
      </c>
      <c r="I73" s="121">
        <v>7.8154414892196655E-2</v>
      </c>
      <c r="J73" s="121">
        <v>8.4079484939575195</v>
      </c>
      <c r="K73" s="122">
        <v>8.1137676239013672</v>
      </c>
      <c r="L73" s="121">
        <v>0.41603490710258484</v>
      </c>
      <c r="M73" s="132"/>
      <c r="N73" s="124"/>
      <c r="O73" s="124"/>
      <c r="P73" s="133"/>
    </row>
    <row r="74" spans="1:16" x14ac:dyDescent="0.2">
      <c r="A74" s="113" t="s">
        <v>108</v>
      </c>
      <c r="B74" s="113" t="s">
        <v>334</v>
      </c>
      <c r="C74" s="113" t="s">
        <v>215</v>
      </c>
      <c r="D74" s="113" t="s">
        <v>227</v>
      </c>
      <c r="E74" s="113" t="s">
        <v>217</v>
      </c>
      <c r="F74" s="113" t="s">
        <v>218</v>
      </c>
      <c r="G74" s="113">
        <v>7.5394692000000001</v>
      </c>
      <c r="H74" s="113">
        <v>7.7199373245239258</v>
      </c>
      <c r="I74" s="113">
        <v>0.25522008538246155</v>
      </c>
      <c r="J74" s="113">
        <v>24.888952255249023</v>
      </c>
      <c r="K74" s="114">
        <v>22.263996124267578</v>
      </c>
      <c r="L74" s="113">
        <v>3.7122499942779541</v>
      </c>
      <c r="M74" s="126" t="s">
        <v>334</v>
      </c>
      <c r="N74" s="127">
        <v>43707</v>
      </c>
      <c r="O74" s="128">
        <v>363</v>
      </c>
      <c r="P74" s="129">
        <f t="shared" ref="P74" si="16">K74*(452/O74)</f>
        <v>27.722661840685799</v>
      </c>
    </row>
    <row r="75" spans="1:16" x14ac:dyDescent="0.2">
      <c r="A75" s="118" t="s">
        <v>109</v>
      </c>
      <c r="B75" s="118" t="s">
        <v>334</v>
      </c>
      <c r="C75" s="118" t="s">
        <v>215</v>
      </c>
      <c r="D75" s="118" t="s">
        <v>227</v>
      </c>
      <c r="E75" s="118" t="s">
        <v>217</v>
      </c>
      <c r="F75" s="118" t="s">
        <v>218</v>
      </c>
      <c r="G75" s="118">
        <v>7.9004050000000001</v>
      </c>
      <c r="H75" s="118">
        <v>7.7199373245239258</v>
      </c>
      <c r="I75" s="118">
        <v>0.25522008538246155</v>
      </c>
      <c r="J75" s="118">
        <v>19.6390380859375</v>
      </c>
      <c r="K75" s="119">
        <v>22.263996124267578</v>
      </c>
      <c r="L75" s="118">
        <v>3.7122499942779541</v>
      </c>
      <c r="M75" s="130"/>
      <c r="N75" s="120"/>
      <c r="O75" s="116"/>
      <c r="P75" s="131"/>
    </row>
    <row r="76" spans="1:16" ht="13.5" thickBot="1" x14ac:dyDescent="0.25">
      <c r="A76" s="121" t="s">
        <v>110</v>
      </c>
      <c r="B76" s="121" t="s">
        <v>334</v>
      </c>
      <c r="C76" s="121" t="s">
        <v>215</v>
      </c>
      <c r="D76" s="121" t="s">
        <v>227</v>
      </c>
      <c r="E76" s="121" t="s">
        <v>217</v>
      </c>
      <c r="F76" s="121" t="s">
        <v>218</v>
      </c>
      <c r="G76" s="121"/>
      <c r="H76" s="121">
        <v>7.7199373245239258</v>
      </c>
      <c r="I76" s="121">
        <v>0.25522008538246155</v>
      </c>
      <c r="J76" s="121"/>
      <c r="K76" s="122">
        <v>22.263996124267578</v>
      </c>
      <c r="L76" s="121">
        <v>3.7122499942779541</v>
      </c>
      <c r="M76" s="132"/>
      <c r="N76" s="124"/>
      <c r="O76" s="124"/>
      <c r="P76" s="133"/>
    </row>
    <row r="77" spans="1:16" x14ac:dyDescent="0.2">
      <c r="A77" s="113" t="s">
        <v>264</v>
      </c>
      <c r="B77" s="113" t="s">
        <v>335</v>
      </c>
      <c r="C77" s="113" t="s">
        <v>215</v>
      </c>
      <c r="D77" s="113" t="s">
        <v>227</v>
      </c>
      <c r="E77" s="113" t="s">
        <v>217</v>
      </c>
      <c r="F77" s="113" t="s">
        <v>218</v>
      </c>
      <c r="G77" s="113">
        <v>7.8153433999999997</v>
      </c>
      <c r="H77" s="113">
        <v>7.8184165954589844</v>
      </c>
      <c r="I77" s="113">
        <v>4.3458458967506886E-3</v>
      </c>
      <c r="J77" s="113">
        <v>20.766696929931641</v>
      </c>
      <c r="K77" s="114">
        <v>20.724895477294922</v>
      </c>
      <c r="L77" s="113">
        <v>5.9117529541254044E-2</v>
      </c>
      <c r="M77" s="126" t="s">
        <v>335</v>
      </c>
      <c r="N77" s="127">
        <v>43707</v>
      </c>
      <c r="O77" s="128">
        <v>361</v>
      </c>
      <c r="P77" s="129">
        <f t="shared" ref="P77" si="17">K77*(452/O77)</f>
        <v>25.949176608690596</v>
      </c>
    </row>
    <row r="78" spans="1:16" x14ac:dyDescent="0.2">
      <c r="A78" s="118" t="s">
        <v>266</v>
      </c>
      <c r="B78" s="118" t="s">
        <v>335</v>
      </c>
      <c r="C78" s="118" t="s">
        <v>215</v>
      </c>
      <c r="D78" s="118" t="s">
        <v>227</v>
      </c>
      <c r="E78" s="118" t="s">
        <v>217</v>
      </c>
      <c r="F78" s="118" t="s">
        <v>218</v>
      </c>
      <c r="G78" s="118">
        <v>7.8214892999999996</v>
      </c>
      <c r="H78" s="118">
        <v>7.8184165954589844</v>
      </c>
      <c r="I78" s="118">
        <v>4.3458458967506886E-3</v>
      </c>
      <c r="J78" s="118">
        <v>20.68309211730957</v>
      </c>
      <c r="K78" s="119">
        <v>20.724895477294922</v>
      </c>
      <c r="L78" s="118">
        <v>5.9117529541254044E-2</v>
      </c>
      <c r="M78" s="130"/>
      <c r="N78" s="120"/>
      <c r="O78" s="116"/>
      <c r="P78" s="131"/>
    </row>
    <row r="79" spans="1:16" ht="13.5" thickBot="1" x14ac:dyDescent="0.25">
      <c r="A79" s="121" t="s">
        <v>267</v>
      </c>
      <c r="B79" s="121" t="s">
        <v>335</v>
      </c>
      <c r="C79" s="121" t="s">
        <v>215</v>
      </c>
      <c r="D79" s="121" t="s">
        <v>227</v>
      </c>
      <c r="E79" s="121" t="s">
        <v>217</v>
      </c>
      <c r="F79" s="121" t="s">
        <v>218</v>
      </c>
      <c r="G79" s="121"/>
      <c r="H79" s="121">
        <v>7.8184165954589844</v>
      </c>
      <c r="I79" s="121">
        <v>4.3458458967506886E-3</v>
      </c>
      <c r="J79" s="121"/>
      <c r="K79" s="122">
        <v>20.724895477294922</v>
      </c>
      <c r="L79" s="121">
        <v>5.9117529541254044E-2</v>
      </c>
      <c r="M79" s="132"/>
      <c r="N79" s="124"/>
      <c r="O79" s="124"/>
      <c r="P79" s="133"/>
    </row>
    <row r="80" spans="1:16" x14ac:dyDescent="0.2">
      <c r="A80" s="113" t="s">
        <v>268</v>
      </c>
      <c r="B80" s="113" t="s">
        <v>336</v>
      </c>
      <c r="C80" s="113" t="s">
        <v>215</v>
      </c>
      <c r="D80" s="113" t="s">
        <v>227</v>
      </c>
      <c r="E80" s="113" t="s">
        <v>217</v>
      </c>
      <c r="F80" s="113" t="s">
        <v>218</v>
      </c>
      <c r="G80" s="113"/>
      <c r="H80" s="113">
        <v>7.932194709777832</v>
      </c>
      <c r="I80" s="113">
        <v>3.0119486153125763E-2</v>
      </c>
      <c r="J80" s="113"/>
      <c r="K80" s="114">
        <v>19.235385894775391</v>
      </c>
      <c r="L80" s="113">
        <v>0.38024413585662842</v>
      </c>
      <c r="M80" s="126" t="s">
        <v>336</v>
      </c>
      <c r="N80" s="127">
        <v>43726</v>
      </c>
      <c r="O80" s="128">
        <v>364</v>
      </c>
      <c r="P80" s="129">
        <f t="shared" ref="P80" si="18">K80*(452/O80)</f>
        <v>23.885698968237573</v>
      </c>
    </row>
    <row r="81" spans="1:16" x14ac:dyDescent="0.2">
      <c r="A81" s="118" t="s">
        <v>270</v>
      </c>
      <c r="B81" s="118" t="s">
        <v>336</v>
      </c>
      <c r="C81" s="118" t="s">
        <v>215</v>
      </c>
      <c r="D81" s="118" t="s">
        <v>227</v>
      </c>
      <c r="E81" s="118" t="s">
        <v>217</v>
      </c>
      <c r="F81" s="118" t="s">
        <v>218</v>
      </c>
      <c r="G81" s="118">
        <v>7.9534919999999998</v>
      </c>
      <c r="H81" s="118">
        <v>7.932194709777832</v>
      </c>
      <c r="I81" s="118">
        <v>3.0119486153125763E-2</v>
      </c>
      <c r="J81" s="118">
        <v>18.966512680053711</v>
      </c>
      <c r="K81" s="119">
        <v>19.235385894775391</v>
      </c>
      <c r="L81" s="118">
        <v>0.38024413585662842</v>
      </c>
      <c r="M81" s="130"/>
      <c r="N81" s="120"/>
      <c r="O81" s="116"/>
      <c r="P81" s="131"/>
    </row>
    <row r="82" spans="1:16" ht="13.5" thickBot="1" x14ac:dyDescent="0.25">
      <c r="A82" s="121" t="s">
        <v>271</v>
      </c>
      <c r="B82" s="121" t="s">
        <v>336</v>
      </c>
      <c r="C82" s="121" t="s">
        <v>215</v>
      </c>
      <c r="D82" s="121" t="s">
        <v>227</v>
      </c>
      <c r="E82" s="121" t="s">
        <v>217</v>
      </c>
      <c r="F82" s="121" t="s">
        <v>218</v>
      </c>
      <c r="G82" s="121">
        <v>7.9108970000000003</v>
      </c>
      <c r="H82" s="121">
        <v>7.932194709777832</v>
      </c>
      <c r="I82" s="121">
        <v>3.0119486153125763E-2</v>
      </c>
      <c r="J82" s="121">
        <v>19.50425910949707</v>
      </c>
      <c r="K82" s="122">
        <v>19.235385894775391</v>
      </c>
      <c r="L82" s="121">
        <v>0.38024413585662842</v>
      </c>
      <c r="M82" s="132"/>
      <c r="N82" s="124"/>
      <c r="O82" s="124"/>
      <c r="P82" s="133"/>
    </row>
    <row r="83" spans="1:16" x14ac:dyDescent="0.2">
      <c r="A83" s="113" t="s">
        <v>272</v>
      </c>
      <c r="B83" s="113" t="s">
        <v>337</v>
      </c>
      <c r="C83" s="113" t="s">
        <v>215</v>
      </c>
      <c r="D83" s="113" t="s">
        <v>227</v>
      </c>
      <c r="E83" s="113" t="s">
        <v>217</v>
      </c>
      <c r="F83" s="113" t="s">
        <v>218</v>
      </c>
      <c r="G83" s="113"/>
      <c r="H83" s="113">
        <v>8.1555461883544922</v>
      </c>
      <c r="I83" s="113">
        <v>2.8466992080211639E-2</v>
      </c>
      <c r="J83" s="113">
        <v>16.392799377441406</v>
      </c>
      <c r="K83" s="114">
        <v>16.612268447875977</v>
      </c>
      <c r="L83" s="113">
        <v>0.31037613749504089</v>
      </c>
      <c r="M83" s="126" t="s">
        <v>337</v>
      </c>
      <c r="N83" s="127">
        <v>43726</v>
      </c>
      <c r="O83" s="128">
        <v>357</v>
      </c>
      <c r="P83" s="129">
        <f t="shared" ref="P83" si="19">K83*(452/O83)</f>
        <v>21.032900107674905</v>
      </c>
    </row>
    <row r="84" spans="1:16" x14ac:dyDescent="0.2">
      <c r="A84" s="118" t="s">
        <v>274</v>
      </c>
      <c r="B84" s="118" t="s">
        <v>337</v>
      </c>
      <c r="C84" s="118" t="s">
        <v>215</v>
      </c>
      <c r="D84" s="118" t="s">
        <v>227</v>
      </c>
      <c r="E84" s="118" t="s">
        <v>217</v>
      </c>
      <c r="F84" s="118" t="s">
        <v>218</v>
      </c>
      <c r="G84" s="118">
        <v>8.175675</v>
      </c>
      <c r="H84" s="118">
        <v>8.1555461883544922</v>
      </c>
      <c r="I84" s="118">
        <v>2.8466992080211639E-2</v>
      </c>
      <c r="J84" s="118">
        <v>16.392799377441406</v>
      </c>
      <c r="K84" s="119">
        <v>16.612268447875977</v>
      </c>
      <c r="L84" s="118">
        <v>0.31037613749504089</v>
      </c>
      <c r="M84" s="130"/>
      <c r="N84" s="120"/>
      <c r="O84" s="116"/>
      <c r="P84" s="131"/>
    </row>
    <row r="85" spans="1:16" ht="13.5" thickBot="1" x14ac:dyDescent="0.25">
      <c r="A85" s="121" t="s">
        <v>275</v>
      </c>
      <c r="B85" s="121" t="s">
        <v>337</v>
      </c>
      <c r="C85" s="121" t="s">
        <v>215</v>
      </c>
      <c r="D85" s="121" t="s">
        <v>227</v>
      </c>
      <c r="E85" s="121" t="s">
        <v>217</v>
      </c>
      <c r="F85" s="121" t="s">
        <v>218</v>
      </c>
      <c r="G85" s="121">
        <v>8.1354170000000003</v>
      </c>
      <c r="H85" s="121">
        <v>8.1555461883544922</v>
      </c>
      <c r="I85" s="121">
        <v>2.8466992080211639E-2</v>
      </c>
      <c r="J85" s="121">
        <v>16.831737518310547</v>
      </c>
      <c r="K85" s="122">
        <v>16.612268447875977</v>
      </c>
      <c r="L85" s="121">
        <v>0.31037613749504089</v>
      </c>
      <c r="M85" s="132"/>
      <c r="N85" s="124"/>
      <c r="O85" s="124"/>
      <c r="P85" s="133"/>
    </row>
    <row r="86" spans="1:16" x14ac:dyDescent="0.2">
      <c r="A86" s="113" t="s">
        <v>288</v>
      </c>
      <c r="B86" s="113" t="s">
        <v>338</v>
      </c>
      <c r="C86" s="113" t="s">
        <v>215</v>
      </c>
      <c r="D86" s="113" t="s">
        <v>227</v>
      </c>
      <c r="E86" s="113" t="s">
        <v>217</v>
      </c>
      <c r="F86" s="113" t="s">
        <v>218</v>
      </c>
      <c r="G86" s="113">
        <v>12.057162999999999</v>
      </c>
      <c r="H86" s="113">
        <v>12.013836860656738</v>
      </c>
      <c r="I86" s="113">
        <v>0.11466217786073685</v>
      </c>
      <c r="J86" s="113">
        <v>1.2829720973968506</v>
      </c>
      <c r="K86" s="114">
        <v>1.322503924369812</v>
      </c>
      <c r="L86" s="113">
        <v>0.10125987976789474</v>
      </c>
      <c r="M86" s="126" t="s">
        <v>338</v>
      </c>
      <c r="N86" s="127">
        <v>0</v>
      </c>
      <c r="O86" s="128">
        <v>182</v>
      </c>
      <c r="P86" s="129">
        <f t="shared" ref="P86" si="20">K86*(452/O86)</f>
        <v>3.2844602956876652</v>
      </c>
    </row>
    <row r="87" spans="1:16" x14ac:dyDescent="0.2">
      <c r="A87" s="118" t="s">
        <v>290</v>
      </c>
      <c r="B87" s="118" t="s">
        <v>338</v>
      </c>
      <c r="C87" s="118" t="s">
        <v>215</v>
      </c>
      <c r="D87" s="118" t="s">
        <v>227</v>
      </c>
      <c r="E87" s="118" t="s">
        <v>217</v>
      </c>
      <c r="F87" s="118" t="s">
        <v>218</v>
      </c>
      <c r="G87" s="118">
        <v>11.883825</v>
      </c>
      <c r="H87" s="118">
        <v>12.013836860656738</v>
      </c>
      <c r="I87" s="118">
        <v>0.11466217786073685</v>
      </c>
      <c r="J87" s="118">
        <v>1.4375666379928589</v>
      </c>
      <c r="K87" s="119">
        <v>1.322503924369812</v>
      </c>
      <c r="L87" s="118">
        <v>0.10125987976789474</v>
      </c>
      <c r="M87" s="130"/>
      <c r="N87" s="120"/>
      <c r="O87" s="116"/>
      <c r="P87" s="131"/>
    </row>
    <row r="88" spans="1:16" ht="13.5" thickBot="1" x14ac:dyDescent="0.25">
      <c r="A88" s="121" t="s">
        <v>291</v>
      </c>
      <c r="B88" s="121" t="s">
        <v>338</v>
      </c>
      <c r="C88" s="121" t="s">
        <v>215</v>
      </c>
      <c r="D88" s="121" t="s">
        <v>227</v>
      </c>
      <c r="E88" s="121" t="s">
        <v>217</v>
      </c>
      <c r="F88" s="121" t="s">
        <v>218</v>
      </c>
      <c r="G88" s="121">
        <v>12.100524</v>
      </c>
      <c r="H88" s="121">
        <v>12.013836860656738</v>
      </c>
      <c r="I88" s="121">
        <v>0.11466217786073685</v>
      </c>
      <c r="J88" s="121">
        <v>1.246972918510437</v>
      </c>
      <c r="K88" s="122">
        <v>1.322503924369812</v>
      </c>
      <c r="L88" s="121">
        <v>0.10125987976789474</v>
      </c>
      <c r="M88" s="132"/>
      <c r="N88" s="124"/>
      <c r="O88" s="124"/>
      <c r="P88" s="133"/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abSelected="1" topLeftCell="A16" workbookViewId="0">
      <selection activeCell="F12" sqref="F12"/>
    </sheetView>
  </sheetViews>
  <sheetFormatPr defaultRowHeight="12.75" x14ac:dyDescent="0.2"/>
  <cols>
    <col min="1" max="1" width="50.75" style="136" customWidth="1"/>
    <col min="2" max="2" width="9.5" style="136" customWidth="1"/>
    <col min="3" max="4" width="9.875" style="136" customWidth="1"/>
    <col min="5" max="5" width="9" style="136"/>
    <col min="6" max="7" width="15.25" style="136" customWidth="1"/>
    <col min="8" max="8" width="14.25" style="136" customWidth="1"/>
    <col min="9" max="9" width="15.875" style="136" customWidth="1"/>
    <col min="10" max="16384" width="9" style="136"/>
  </cols>
  <sheetData>
    <row r="1" spans="1:10" ht="21" x14ac:dyDescent="0.35">
      <c r="A1" s="134" t="s">
        <v>341</v>
      </c>
      <c r="B1" s="135"/>
      <c r="C1" s="135"/>
      <c r="D1" s="135"/>
      <c r="E1" s="135"/>
      <c r="F1" s="135"/>
      <c r="G1" s="135"/>
      <c r="H1" s="135"/>
      <c r="I1" s="135"/>
    </row>
    <row r="2" spans="1:10" ht="15.75" x14ac:dyDescent="0.25">
      <c r="A2" s="137"/>
      <c r="B2" s="138"/>
      <c r="C2" s="138"/>
      <c r="D2" s="138"/>
      <c r="E2" s="138"/>
      <c r="F2" s="138"/>
      <c r="G2" s="138"/>
      <c r="H2" s="138"/>
      <c r="I2" s="138"/>
    </row>
    <row r="3" spans="1:10" ht="18.75" x14ac:dyDescent="0.3">
      <c r="A3" s="139"/>
      <c r="B3" s="140" t="s">
        <v>292</v>
      </c>
      <c r="C3" s="228" t="s">
        <v>293</v>
      </c>
      <c r="D3" s="229"/>
      <c r="E3" s="230" t="s">
        <v>340</v>
      </c>
      <c r="F3" s="231"/>
      <c r="G3" s="231"/>
      <c r="H3" s="231"/>
      <c r="I3" s="231"/>
    </row>
    <row r="4" spans="1:10" ht="79.5" thickBot="1" x14ac:dyDescent="0.3">
      <c r="A4" s="141" t="s">
        <v>294</v>
      </c>
      <c r="B4" s="142" t="s">
        <v>295</v>
      </c>
      <c r="C4" s="143" t="s">
        <v>296</v>
      </c>
      <c r="D4" s="144" t="s">
        <v>297</v>
      </c>
      <c r="E4" s="145" t="s">
        <v>298</v>
      </c>
      <c r="F4" s="146" t="s">
        <v>299</v>
      </c>
      <c r="G4" s="147" t="s">
        <v>300</v>
      </c>
      <c r="H4" s="148" t="s">
        <v>301</v>
      </c>
      <c r="I4" s="149" t="s">
        <v>302</v>
      </c>
      <c r="J4" s="146" t="s">
        <v>303</v>
      </c>
    </row>
    <row r="5" spans="1:10" ht="15.75" x14ac:dyDescent="0.25">
      <c r="A5" s="150" t="s">
        <v>228</v>
      </c>
      <c r="B5" s="151">
        <v>360</v>
      </c>
      <c r="C5" s="152">
        <v>11.008406639099121</v>
      </c>
      <c r="D5" s="153">
        <f>C5*(452/B5)</f>
        <v>13.821666113535564</v>
      </c>
      <c r="E5" s="154"/>
      <c r="F5" s="155"/>
      <c r="G5" s="156">
        <f t="shared" ref="G5:G47" si="0">1/B$48</f>
        <v>2.3255813953488372E-2</v>
      </c>
      <c r="H5" s="157">
        <f t="shared" ref="H5:H47" si="1">(($F$30*(1000000*(1/G$30)/D5)*G5))</f>
        <v>2.484193643774065</v>
      </c>
      <c r="I5" s="158">
        <f>H5*D5/1000000</f>
        <v>3.4335695105612429E-5</v>
      </c>
      <c r="J5" s="159">
        <f t="shared" ref="J5:J47" si="2">I5/$I$50</f>
        <v>2.3255813953488351E-2</v>
      </c>
    </row>
    <row r="6" spans="1:10" ht="15.75" x14ac:dyDescent="0.25">
      <c r="A6" s="150" t="s">
        <v>230</v>
      </c>
      <c r="B6" s="151">
        <v>363</v>
      </c>
      <c r="C6" s="152">
        <v>8.918182373046875</v>
      </c>
      <c r="D6" s="153">
        <f t="shared" ref="D6:D47" si="3">C6*(452/B6)</f>
        <v>11.104733974152031</v>
      </c>
      <c r="E6" s="154"/>
      <c r="F6" s="155"/>
      <c r="G6" s="156">
        <f t="shared" si="0"/>
        <v>2.3255813953488372E-2</v>
      </c>
      <c r="H6" s="157">
        <f t="shared" si="1"/>
        <v>3.0919871818211964</v>
      </c>
      <c r="I6" s="158">
        <f t="shared" ref="I6:I47" si="4">H6*D6/1000000</f>
        <v>3.4335695105612429E-5</v>
      </c>
      <c r="J6" s="187">
        <f t="shared" si="2"/>
        <v>2.3255813953488351E-2</v>
      </c>
    </row>
    <row r="7" spans="1:10" ht="15.75" x14ac:dyDescent="0.25">
      <c r="A7" s="150" t="s">
        <v>232</v>
      </c>
      <c r="B7" s="151">
        <v>361</v>
      </c>
      <c r="C7" s="152">
        <v>8.2978849411010742</v>
      </c>
      <c r="D7" s="153">
        <f t="shared" si="3"/>
        <v>10.389595549522674</v>
      </c>
      <c r="E7" s="154"/>
      <c r="F7" s="155"/>
      <c r="G7" s="156">
        <f t="shared" si="0"/>
        <v>2.3255813953488372E-2</v>
      </c>
      <c r="H7" s="157">
        <f t="shared" si="1"/>
        <v>3.3048153743761381</v>
      </c>
      <c r="I7" s="158">
        <f t="shared" si="4"/>
        <v>3.4335695105612435E-5</v>
      </c>
      <c r="J7" s="187">
        <f t="shared" si="2"/>
        <v>2.3255813953488354E-2</v>
      </c>
    </row>
    <row r="8" spans="1:10" ht="15.75" x14ac:dyDescent="0.25">
      <c r="A8" s="150" t="s">
        <v>234</v>
      </c>
      <c r="B8" s="151">
        <v>356</v>
      </c>
      <c r="C8" s="152">
        <v>9.2036046981811523</v>
      </c>
      <c r="D8" s="153">
        <f t="shared" si="3"/>
        <v>11.685475628027755</v>
      </c>
      <c r="E8" s="154"/>
      <c r="F8" s="155"/>
      <c r="G8" s="156">
        <f t="shared" si="0"/>
        <v>2.3255813953488372E-2</v>
      </c>
      <c r="H8" s="157">
        <f t="shared" si="1"/>
        <v>2.9383224267960353</v>
      </c>
      <c r="I8" s="158">
        <f t="shared" si="4"/>
        <v>3.4335695105612435E-5</v>
      </c>
      <c r="J8" s="187">
        <f t="shared" si="2"/>
        <v>2.3255813953488354E-2</v>
      </c>
    </row>
    <row r="9" spans="1:10" ht="15.75" x14ac:dyDescent="0.25">
      <c r="A9" s="150" t="s">
        <v>236</v>
      </c>
      <c r="B9" s="151">
        <v>369</v>
      </c>
      <c r="C9" s="152">
        <v>10.114839553833008</v>
      </c>
      <c r="D9" s="153">
        <f t="shared" si="3"/>
        <v>12.38999316621279</v>
      </c>
      <c r="E9" s="154"/>
      <c r="F9" s="155"/>
      <c r="G9" s="156">
        <f t="shared" si="0"/>
        <v>2.3255813953488372E-2</v>
      </c>
      <c r="H9" s="157">
        <f t="shared" si="1"/>
        <v>2.7712440713240292</v>
      </c>
      <c r="I9" s="158">
        <f t="shared" si="4"/>
        <v>3.4335695105612429E-5</v>
      </c>
      <c r="J9" s="187">
        <f t="shared" si="2"/>
        <v>2.3255813953488351E-2</v>
      </c>
    </row>
    <row r="10" spans="1:10" ht="15.75" x14ac:dyDescent="0.25">
      <c r="A10" s="150" t="s">
        <v>240</v>
      </c>
      <c r="B10" s="151">
        <v>380</v>
      </c>
      <c r="C10" s="152">
        <v>6.7443842887878418</v>
      </c>
      <c r="D10" s="153">
        <f t="shared" si="3"/>
        <v>8.0222676277160634</v>
      </c>
      <c r="E10" s="154"/>
      <c r="F10" s="155"/>
      <c r="G10" s="156">
        <f t="shared" si="0"/>
        <v>2.3255813953488372E-2</v>
      </c>
      <c r="H10" s="157">
        <f t="shared" si="1"/>
        <v>4.2800485721750716</v>
      </c>
      <c r="I10" s="158">
        <f t="shared" si="4"/>
        <v>3.4335695105612435E-5</v>
      </c>
      <c r="J10" s="187">
        <f t="shared" si="2"/>
        <v>2.3255813953488354E-2</v>
      </c>
    </row>
    <row r="11" spans="1:10" ht="15.75" x14ac:dyDescent="0.25">
      <c r="A11" s="150" t="s">
        <v>244</v>
      </c>
      <c r="B11" s="151">
        <v>360</v>
      </c>
      <c r="C11" s="152">
        <v>17.559051513671875</v>
      </c>
      <c r="D11" s="153">
        <f t="shared" si="3"/>
        <v>22.046364678276909</v>
      </c>
      <c r="E11" s="154"/>
      <c r="F11" s="155"/>
      <c r="G11" s="156">
        <f t="shared" si="0"/>
        <v>2.3255813953488372E-2</v>
      </c>
      <c r="H11" s="157">
        <f t="shared" si="1"/>
        <v>1.5574311505172851</v>
      </c>
      <c r="I11" s="158">
        <f t="shared" si="4"/>
        <v>3.4335695105612442E-5</v>
      </c>
      <c r="J11" s="187">
        <f t="shared" si="2"/>
        <v>2.3255813953488361E-2</v>
      </c>
    </row>
    <row r="12" spans="1:10" ht="15.75" x14ac:dyDescent="0.25">
      <c r="A12" s="150" t="s">
        <v>248</v>
      </c>
      <c r="B12" s="151">
        <v>359</v>
      </c>
      <c r="C12" s="152">
        <v>20.386335372924805</v>
      </c>
      <c r="D12" s="153">
        <f t="shared" si="3"/>
        <v>25.66747517705296</v>
      </c>
      <c r="E12" s="154"/>
      <c r="F12" s="155"/>
      <c r="G12" s="156">
        <f t="shared" si="0"/>
        <v>2.3255813953488372E-2</v>
      </c>
      <c r="H12" s="157">
        <f t="shared" si="1"/>
        <v>1.3377122162879882</v>
      </c>
      <c r="I12" s="158">
        <f t="shared" si="4"/>
        <v>3.4335695105612435E-5</v>
      </c>
      <c r="J12" s="187">
        <f t="shared" si="2"/>
        <v>2.3255813953488354E-2</v>
      </c>
    </row>
    <row r="13" spans="1:10" ht="15.75" x14ac:dyDescent="0.25">
      <c r="A13" s="150" t="s">
        <v>256</v>
      </c>
      <c r="B13" s="151">
        <v>362</v>
      </c>
      <c r="C13" s="152">
        <v>14.296872138977051</v>
      </c>
      <c r="D13" s="153">
        <f t="shared" si="3"/>
        <v>17.851343112755874</v>
      </c>
      <c r="E13" s="154"/>
      <c r="F13" s="155"/>
      <c r="G13" s="156">
        <f t="shared" si="0"/>
        <v>2.3255813953488372E-2</v>
      </c>
      <c r="H13" s="157">
        <f t="shared" si="1"/>
        <v>1.9234236263756246</v>
      </c>
      <c r="I13" s="158">
        <f t="shared" si="4"/>
        <v>3.4335695105612429E-5</v>
      </c>
      <c r="J13" s="187">
        <f t="shared" si="2"/>
        <v>2.3255813953488351E-2</v>
      </c>
    </row>
    <row r="14" spans="1:10" ht="15.75" x14ac:dyDescent="0.25">
      <c r="A14" s="150" t="s">
        <v>260</v>
      </c>
      <c r="B14" s="151">
        <v>361</v>
      </c>
      <c r="C14" s="152">
        <v>10.310725212097168</v>
      </c>
      <c r="D14" s="153">
        <f t="shared" si="3"/>
        <v>12.909827689384819</v>
      </c>
      <c r="E14" s="154"/>
      <c r="F14" s="155"/>
      <c r="G14" s="156">
        <f t="shared" si="0"/>
        <v>2.3255813953488372E-2</v>
      </c>
      <c r="H14" s="157">
        <f t="shared" si="1"/>
        <v>2.6596555687451318</v>
      </c>
      <c r="I14" s="158">
        <f t="shared" si="4"/>
        <v>3.4335695105612429E-5</v>
      </c>
      <c r="J14" s="187">
        <f t="shared" si="2"/>
        <v>2.3255813953488351E-2</v>
      </c>
    </row>
    <row r="15" spans="1:10" ht="15.75" x14ac:dyDescent="0.25">
      <c r="A15" s="150" t="s">
        <v>263</v>
      </c>
      <c r="B15" s="151">
        <v>358</v>
      </c>
      <c r="C15" s="152">
        <v>15.289632797241211</v>
      </c>
      <c r="D15" s="153">
        <f t="shared" si="3"/>
        <v>19.304229118304544</v>
      </c>
      <c r="E15" s="154"/>
      <c r="F15" s="155"/>
      <c r="G15" s="156">
        <f t="shared" si="0"/>
        <v>2.3255813953488372E-2</v>
      </c>
      <c r="H15" s="157">
        <f t="shared" si="1"/>
        <v>1.7786618100722209</v>
      </c>
      <c r="I15" s="158">
        <f t="shared" si="4"/>
        <v>3.4335695105612429E-5</v>
      </c>
      <c r="J15" s="187">
        <f t="shared" si="2"/>
        <v>2.3255813953488351E-2</v>
      </c>
    </row>
    <row r="16" spans="1:10" ht="15.75" x14ac:dyDescent="0.25">
      <c r="A16" s="150" t="s">
        <v>265</v>
      </c>
      <c r="B16" s="151">
        <v>359</v>
      </c>
      <c r="C16" s="152">
        <v>10.714316368103027</v>
      </c>
      <c r="D16" s="153">
        <f t="shared" si="3"/>
        <v>13.489891360397127</v>
      </c>
      <c r="E16" s="154"/>
      <c r="F16" s="155"/>
      <c r="G16" s="156">
        <f t="shared" si="0"/>
        <v>2.3255813953488372E-2</v>
      </c>
      <c r="H16" s="157">
        <f t="shared" si="1"/>
        <v>2.5452907060773859</v>
      </c>
      <c r="I16" s="158">
        <f t="shared" si="4"/>
        <v>3.4335695105612429E-5</v>
      </c>
      <c r="J16" s="187">
        <f t="shared" si="2"/>
        <v>2.3255813953488351E-2</v>
      </c>
    </row>
    <row r="17" spans="1:10" ht="15.75" x14ac:dyDescent="0.25">
      <c r="A17" s="150" t="s">
        <v>269</v>
      </c>
      <c r="B17" s="151">
        <v>360</v>
      </c>
      <c r="C17" s="152">
        <v>9.0946016311645508</v>
      </c>
      <c r="D17" s="153">
        <f t="shared" si="3"/>
        <v>11.41877760357327</v>
      </c>
      <c r="E17" s="154"/>
      <c r="F17" s="155"/>
      <c r="G17" s="156">
        <f t="shared" si="0"/>
        <v>2.3255813953488372E-2</v>
      </c>
      <c r="H17" s="157">
        <f t="shared" si="1"/>
        <v>3.0069501568073091</v>
      </c>
      <c r="I17" s="158">
        <f t="shared" si="4"/>
        <v>3.4335695105612435E-5</v>
      </c>
      <c r="J17" s="187">
        <f t="shared" si="2"/>
        <v>2.3255813953488354E-2</v>
      </c>
    </row>
    <row r="18" spans="1:10" ht="15.75" x14ac:dyDescent="0.25">
      <c r="A18" s="150" t="s">
        <v>273</v>
      </c>
      <c r="B18" s="151">
        <v>354</v>
      </c>
      <c r="C18" s="152">
        <v>9.4565677642822266</v>
      </c>
      <c r="D18" s="153">
        <f t="shared" si="3"/>
        <v>12.074487653829284</v>
      </c>
      <c r="E18" s="154"/>
      <c r="F18" s="155"/>
      <c r="G18" s="156">
        <f t="shared" si="0"/>
        <v>2.3255813953488372E-2</v>
      </c>
      <c r="H18" s="157">
        <f t="shared" si="1"/>
        <v>2.8436564838196898</v>
      </c>
      <c r="I18" s="158">
        <f t="shared" si="4"/>
        <v>3.4335695105612435E-5</v>
      </c>
      <c r="J18" s="187">
        <f t="shared" si="2"/>
        <v>2.3255813953488354E-2</v>
      </c>
    </row>
    <row r="19" spans="1:10" ht="15.75" x14ac:dyDescent="0.25">
      <c r="A19" s="150" t="s">
        <v>277</v>
      </c>
      <c r="B19" s="151">
        <v>363</v>
      </c>
      <c r="C19" s="152">
        <v>15.878385543823242</v>
      </c>
      <c r="D19" s="153">
        <f t="shared" si="3"/>
        <v>19.771433239140784</v>
      </c>
      <c r="E19" s="154"/>
      <c r="F19" s="155"/>
      <c r="G19" s="156">
        <f t="shared" si="0"/>
        <v>2.3255813953488372E-2</v>
      </c>
      <c r="H19" s="157">
        <f t="shared" si="1"/>
        <v>1.7366315678945985</v>
      </c>
      <c r="I19" s="158">
        <f t="shared" si="4"/>
        <v>3.4335695105612435E-5</v>
      </c>
      <c r="J19" s="187">
        <f t="shared" si="2"/>
        <v>2.3255813953488354E-2</v>
      </c>
    </row>
    <row r="20" spans="1:10" ht="15.75" x14ac:dyDescent="0.25">
      <c r="A20" s="150" t="s">
        <v>281</v>
      </c>
      <c r="B20" s="151">
        <v>370</v>
      </c>
      <c r="C20" s="152">
        <v>7.8499188423156738</v>
      </c>
      <c r="D20" s="153">
        <f t="shared" si="3"/>
        <v>9.5896305857477966</v>
      </c>
      <c r="E20" s="154"/>
      <c r="F20" s="155"/>
      <c r="G20" s="156">
        <f t="shared" si="0"/>
        <v>2.3255813953488372E-2</v>
      </c>
      <c r="H20" s="157">
        <f t="shared" si="1"/>
        <v>3.5805023768738793</v>
      </c>
      <c r="I20" s="158">
        <f t="shared" si="4"/>
        <v>3.4335695105612435E-5</v>
      </c>
      <c r="J20" s="187">
        <f t="shared" si="2"/>
        <v>2.3255813953488354E-2</v>
      </c>
    </row>
    <row r="21" spans="1:10" ht="15.75" x14ac:dyDescent="0.25">
      <c r="A21" s="150" t="s">
        <v>285</v>
      </c>
      <c r="B21" s="151">
        <v>373</v>
      </c>
      <c r="C21" s="152">
        <v>10.533740997314453</v>
      </c>
      <c r="D21" s="153">
        <f t="shared" si="3"/>
        <v>12.764747803716173</v>
      </c>
      <c r="E21" s="154"/>
      <c r="F21" s="155"/>
      <c r="G21" s="156">
        <f t="shared" si="0"/>
        <v>2.3255813953488372E-2</v>
      </c>
      <c r="H21" s="157">
        <f t="shared" si="1"/>
        <v>2.6898843309396492</v>
      </c>
      <c r="I21" s="158">
        <f t="shared" si="4"/>
        <v>3.4335695105612429E-5</v>
      </c>
      <c r="J21" s="187">
        <f t="shared" si="2"/>
        <v>2.3255813953488351E-2</v>
      </c>
    </row>
    <row r="22" spans="1:10" ht="15.75" x14ac:dyDescent="0.25">
      <c r="A22" s="150" t="s">
        <v>309</v>
      </c>
      <c r="B22" s="151">
        <v>366</v>
      </c>
      <c r="C22" s="152">
        <v>20.73614501953125</v>
      </c>
      <c r="D22" s="153">
        <f t="shared" si="3"/>
        <v>25.608572537781765</v>
      </c>
      <c r="E22" s="154"/>
      <c r="F22" s="155"/>
      <c r="G22" s="156">
        <f t="shared" si="0"/>
        <v>2.3255813953488372E-2</v>
      </c>
      <c r="H22" s="157">
        <f t="shared" si="1"/>
        <v>1.3407891070443327</v>
      </c>
      <c r="I22" s="158">
        <f t="shared" si="4"/>
        <v>3.4335695105612435E-5</v>
      </c>
      <c r="J22" s="187">
        <f t="shared" si="2"/>
        <v>2.3255813953488354E-2</v>
      </c>
    </row>
    <row r="23" spans="1:10" ht="15.75" x14ac:dyDescent="0.25">
      <c r="A23" s="150" t="s">
        <v>310</v>
      </c>
      <c r="B23" s="151">
        <v>360</v>
      </c>
      <c r="C23" s="152">
        <v>16.960819244384766</v>
      </c>
      <c r="D23" s="153">
        <f t="shared" si="3"/>
        <v>21.295250829060873</v>
      </c>
      <c r="E23" s="154"/>
      <c r="F23" s="155"/>
      <c r="G23" s="156">
        <f t="shared" si="0"/>
        <v>2.3255813953488372E-2</v>
      </c>
      <c r="H23" s="157">
        <f t="shared" si="1"/>
        <v>1.6123639670285421</v>
      </c>
      <c r="I23" s="158">
        <f t="shared" si="4"/>
        <v>3.4335695105612435E-5</v>
      </c>
      <c r="J23" s="187">
        <f t="shared" si="2"/>
        <v>2.3255813953488354E-2</v>
      </c>
    </row>
    <row r="24" spans="1:10" ht="15.75" x14ac:dyDescent="0.25">
      <c r="A24" s="150" t="s">
        <v>311</v>
      </c>
      <c r="B24" s="151">
        <v>355</v>
      </c>
      <c r="C24" s="152">
        <v>18.737964630126953</v>
      </c>
      <c r="D24" s="153">
        <f t="shared" si="3"/>
        <v>23.857915529063053</v>
      </c>
      <c r="E24" s="154"/>
      <c r="F24" s="155"/>
      <c r="G24" s="156">
        <f t="shared" si="0"/>
        <v>2.3255813953488372E-2</v>
      </c>
      <c r="H24" s="157">
        <f t="shared" si="1"/>
        <v>1.439174141755412</v>
      </c>
      <c r="I24" s="158">
        <f t="shared" si="4"/>
        <v>3.4335695105612435E-5</v>
      </c>
      <c r="J24" s="187">
        <f t="shared" si="2"/>
        <v>2.3255813953488354E-2</v>
      </c>
    </row>
    <row r="25" spans="1:10" ht="15.75" x14ac:dyDescent="0.25">
      <c r="A25" s="150" t="s">
        <v>312</v>
      </c>
      <c r="B25" s="151">
        <v>357</v>
      </c>
      <c r="C25" s="152">
        <v>21.689262390136719</v>
      </c>
      <c r="D25" s="153">
        <f t="shared" si="3"/>
        <v>27.46091484689579</v>
      </c>
      <c r="E25" s="154"/>
      <c r="F25" s="155"/>
      <c r="G25" s="156">
        <f t="shared" si="0"/>
        <v>2.3255813953488372E-2</v>
      </c>
      <c r="H25" s="157">
        <f t="shared" si="1"/>
        <v>1.2503478233353096</v>
      </c>
      <c r="I25" s="158">
        <f t="shared" si="4"/>
        <v>3.4335695105612435E-5</v>
      </c>
      <c r="J25" s="187">
        <f t="shared" si="2"/>
        <v>2.3255813953488354E-2</v>
      </c>
    </row>
    <row r="26" spans="1:10" ht="15.75" x14ac:dyDescent="0.25">
      <c r="A26" s="150" t="s">
        <v>313</v>
      </c>
      <c r="B26" s="151">
        <v>347</v>
      </c>
      <c r="C26" s="152">
        <v>24.526487350463867</v>
      </c>
      <c r="D26" s="153">
        <f t="shared" si="3"/>
        <v>31.9480469233708</v>
      </c>
      <c r="E26" s="154"/>
      <c r="F26" s="155"/>
      <c r="G26" s="156">
        <f t="shared" si="0"/>
        <v>2.3255813953488372E-2</v>
      </c>
      <c r="H26" s="157">
        <f t="shared" si="1"/>
        <v>1.0747353410356679</v>
      </c>
      <c r="I26" s="158">
        <f t="shared" si="4"/>
        <v>3.4335695105612435E-5</v>
      </c>
      <c r="J26" s="187">
        <f t="shared" si="2"/>
        <v>2.3255813953488354E-2</v>
      </c>
    </row>
    <row r="27" spans="1:10" ht="15.75" x14ac:dyDescent="0.25">
      <c r="A27" s="150" t="s">
        <v>314</v>
      </c>
      <c r="B27" s="151">
        <v>345</v>
      </c>
      <c r="C27" s="152">
        <v>15.227338790893555</v>
      </c>
      <c r="D27" s="153">
        <f t="shared" si="3"/>
        <v>19.950020676764886</v>
      </c>
      <c r="E27" s="154"/>
      <c r="F27" s="155"/>
      <c r="G27" s="156">
        <f t="shared" si="0"/>
        <v>2.3255813953488372E-2</v>
      </c>
      <c r="H27" s="157">
        <f t="shared" si="1"/>
        <v>1.7210856901818681</v>
      </c>
      <c r="I27" s="158">
        <f t="shared" si="4"/>
        <v>3.4335695105612429E-5</v>
      </c>
      <c r="J27" s="187">
        <f t="shared" si="2"/>
        <v>2.3255813953488351E-2</v>
      </c>
    </row>
    <row r="28" spans="1:10" ht="15.75" x14ac:dyDescent="0.25">
      <c r="A28" s="150" t="s">
        <v>315</v>
      </c>
      <c r="B28" s="151">
        <v>343</v>
      </c>
      <c r="C28" s="152">
        <v>15.435284614562988</v>
      </c>
      <c r="D28" s="153">
        <f t="shared" si="3"/>
        <v>20.340375060590294</v>
      </c>
      <c r="E28" s="154"/>
      <c r="F28" s="155"/>
      <c r="G28" s="156">
        <f t="shared" si="0"/>
        <v>2.3255813953488372E-2</v>
      </c>
      <c r="H28" s="157">
        <f t="shared" si="1"/>
        <v>1.688056144654787</v>
      </c>
      <c r="I28" s="158">
        <f t="shared" si="4"/>
        <v>3.4335695105612429E-5</v>
      </c>
      <c r="J28" s="187">
        <f t="shared" si="2"/>
        <v>2.3255813953488351E-2</v>
      </c>
    </row>
    <row r="29" spans="1:10" ht="15.75" x14ac:dyDescent="0.25">
      <c r="A29" s="150" t="s">
        <v>316</v>
      </c>
      <c r="B29" s="151">
        <v>343</v>
      </c>
      <c r="C29" s="152">
        <v>6.9170379638671875</v>
      </c>
      <c r="D29" s="153">
        <f t="shared" si="3"/>
        <v>9.115163730810405</v>
      </c>
      <c r="E29" s="154"/>
      <c r="F29" s="155"/>
      <c r="G29" s="156">
        <f t="shared" si="0"/>
        <v>2.3255813953488372E-2</v>
      </c>
      <c r="H29" s="157">
        <f t="shared" si="1"/>
        <v>3.7668763962575293</v>
      </c>
      <c r="I29" s="158">
        <f t="shared" si="4"/>
        <v>3.4335695105612435E-5</v>
      </c>
      <c r="J29" s="187">
        <f t="shared" si="2"/>
        <v>2.3255813953488354E-2</v>
      </c>
    </row>
    <row r="30" spans="1:10" ht="15.75" x14ac:dyDescent="0.25">
      <c r="A30" s="150" t="s">
        <v>317</v>
      </c>
      <c r="B30" s="151">
        <v>367</v>
      </c>
      <c r="C30" s="152">
        <v>5.5757522583007813</v>
      </c>
      <c r="D30" s="153">
        <f t="shared" si="3"/>
        <v>6.8671390211224876</v>
      </c>
      <c r="E30" s="154">
        <v>5</v>
      </c>
      <c r="F30" s="155">
        <f>E30*D30/1000000</f>
        <v>3.4335695105612435E-5</v>
      </c>
      <c r="G30" s="156">
        <f t="shared" si="0"/>
        <v>2.3255813953488372E-2</v>
      </c>
      <c r="H30" s="157">
        <f t="shared" si="1"/>
        <v>4.9999999999999991</v>
      </c>
      <c r="I30" s="158">
        <f t="shared" si="4"/>
        <v>3.4335695105612429E-5</v>
      </c>
      <c r="J30" s="187">
        <f t="shared" si="2"/>
        <v>2.3255813953488351E-2</v>
      </c>
    </row>
    <row r="31" spans="1:10" ht="15.75" x14ac:dyDescent="0.25">
      <c r="A31" s="150" t="s">
        <v>318</v>
      </c>
      <c r="B31" s="151">
        <v>361</v>
      </c>
      <c r="C31" s="152">
        <v>10.551315307617187</v>
      </c>
      <c r="D31" s="153">
        <f t="shared" si="3"/>
        <v>13.211065149703515</v>
      </c>
      <c r="E31" s="154"/>
      <c r="F31" s="155"/>
      <c r="G31" s="156">
        <f t="shared" si="0"/>
        <v>2.3255813953488372E-2</v>
      </c>
      <c r="H31" s="157">
        <f t="shared" si="1"/>
        <v>2.5990103535582825</v>
      </c>
      <c r="I31" s="158">
        <f t="shared" si="4"/>
        <v>3.4335695105612435E-5</v>
      </c>
      <c r="J31" s="187">
        <f t="shared" si="2"/>
        <v>2.3255813953488354E-2</v>
      </c>
    </row>
    <row r="32" spans="1:10" ht="15.75" x14ac:dyDescent="0.25">
      <c r="A32" s="150" t="s">
        <v>319</v>
      </c>
      <c r="B32" s="151">
        <v>361</v>
      </c>
      <c r="C32" s="152">
        <v>9.8067197799682617</v>
      </c>
      <c r="D32" s="153">
        <f t="shared" si="3"/>
        <v>12.278773796525359</v>
      </c>
      <c r="E32" s="154"/>
      <c r="F32" s="155"/>
      <c r="G32" s="156">
        <f t="shared" si="0"/>
        <v>2.3255813953488372E-2</v>
      </c>
      <c r="H32" s="157">
        <f t="shared" si="1"/>
        <v>2.7963456021421891</v>
      </c>
      <c r="I32" s="158">
        <f t="shared" si="4"/>
        <v>3.4335695105612435E-5</v>
      </c>
      <c r="J32" s="187">
        <f t="shared" si="2"/>
        <v>2.3255813953488354E-2</v>
      </c>
    </row>
    <row r="33" spans="1:10" ht="15.75" x14ac:dyDescent="0.25">
      <c r="A33" s="150" t="s">
        <v>320</v>
      </c>
      <c r="B33" s="151">
        <v>354</v>
      </c>
      <c r="C33" s="152">
        <v>7.7889590263366699</v>
      </c>
      <c r="D33" s="153">
        <f t="shared" si="3"/>
        <v>9.9452245195033182</v>
      </c>
      <c r="E33" s="154"/>
      <c r="F33" s="155"/>
      <c r="G33" s="156">
        <f t="shared" si="0"/>
        <v>2.3255813953488372E-2</v>
      </c>
      <c r="H33" s="157">
        <f t="shared" si="1"/>
        <v>3.4524806391527521</v>
      </c>
      <c r="I33" s="158">
        <f t="shared" si="4"/>
        <v>3.4335695105612435E-5</v>
      </c>
      <c r="J33" s="187">
        <f t="shared" si="2"/>
        <v>2.3255813953488354E-2</v>
      </c>
    </row>
    <row r="34" spans="1:10" ht="15.75" x14ac:dyDescent="0.25">
      <c r="A34" s="150" t="s">
        <v>321</v>
      </c>
      <c r="B34" s="151">
        <v>361</v>
      </c>
      <c r="C34" s="152">
        <v>20.868637084960937</v>
      </c>
      <c r="D34" s="153">
        <f t="shared" si="3"/>
        <v>26.129152250422006</v>
      </c>
      <c r="E34" s="154"/>
      <c r="F34" s="155"/>
      <c r="G34" s="156">
        <f t="shared" si="0"/>
        <v>2.3255813953488372E-2</v>
      </c>
      <c r="H34" s="157">
        <f t="shared" si="1"/>
        <v>1.3140761237310288</v>
      </c>
      <c r="I34" s="158">
        <f t="shared" si="4"/>
        <v>3.4335695105612435E-5</v>
      </c>
      <c r="J34" s="187">
        <f t="shared" si="2"/>
        <v>2.3255813953488354E-2</v>
      </c>
    </row>
    <row r="35" spans="1:10" ht="15.75" x14ac:dyDescent="0.25">
      <c r="A35" s="150" t="s">
        <v>322</v>
      </c>
      <c r="B35" s="151">
        <v>362</v>
      </c>
      <c r="C35" s="152">
        <v>15.775739669799805</v>
      </c>
      <c r="D35" s="153">
        <f t="shared" si="3"/>
        <v>19.697884891573235</v>
      </c>
      <c r="E35" s="154"/>
      <c r="F35" s="155"/>
      <c r="G35" s="156">
        <f t="shared" si="0"/>
        <v>2.3255813953488372E-2</v>
      </c>
      <c r="H35" s="157">
        <f t="shared" si="1"/>
        <v>1.743115836782114</v>
      </c>
      <c r="I35" s="158">
        <f t="shared" si="4"/>
        <v>3.4335695105612435E-5</v>
      </c>
      <c r="J35" s="187">
        <f t="shared" si="2"/>
        <v>2.3255813953488354E-2</v>
      </c>
    </row>
    <row r="36" spans="1:10" ht="15.75" x14ac:dyDescent="0.25">
      <c r="A36" s="150" t="s">
        <v>323</v>
      </c>
      <c r="B36" s="151">
        <v>364</v>
      </c>
      <c r="C36" s="152">
        <v>9.4897851943969727</v>
      </c>
      <c r="D36" s="153">
        <f t="shared" si="3"/>
        <v>11.78401897765778</v>
      </c>
      <c r="E36" s="154"/>
      <c r="F36" s="155"/>
      <c r="G36" s="156">
        <f t="shared" si="0"/>
        <v>2.3255813953488372E-2</v>
      </c>
      <c r="H36" s="157">
        <f t="shared" si="1"/>
        <v>2.9137508324377359</v>
      </c>
      <c r="I36" s="158">
        <f t="shared" si="4"/>
        <v>3.4335695105612435E-5</v>
      </c>
      <c r="J36" s="187">
        <f t="shared" si="2"/>
        <v>2.3255813953488354E-2</v>
      </c>
    </row>
    <row r="37" spans="1:10" ht="15.75" x14ac:dyDescent="0.25">
      <c r="A37" s="150" t="s">
        <v>324</v>
      </c>
      <c r="B37" s="151">
        <v>358</v>
      </c>
      <c r="C37" s="152">
        <v>9.6317815780639648</v>
      </c>
      <c r="D37" s="153">
        <f t="shared" si="3"/>
        <v>12.160796852751151</v>
      </c>
      <c r="E37" s="154"/>
      <c r="F37" s="155"/>
      <c r="G37" s="156">
        <f t="shared" si="0"/>
        <v>2.3255813953488372E-2</v>
      </c>
      <c r="H37" s="157">
        <f t="shared" si="1"/>
        <v>2.8234741128698837</v>
      </c>
      <c r="I37" s="158">
        <f t="shared" si="4"/>
        <v>3.4335695105612429E-5</v>
      </c>
      <c r="J37" s="187">
        <f t="shared" si="2"/>
        <v>2.3255813953488351E-2</v>
      </c>
    </row>
    <row r="38" spans="1:10" ht="15.75" x14ac:dyDescent="0.25">
      <c r="A38" s="150" t="s">
        <v>325</v>
      </c>
      <c r="B38" s="151">
        <v>368</v>
      </c>
      <c r="C38" s="152">
        <v>18.349960327148437</v>
      </c>
      <c r="D38" s="153">
        <f t="shared" si="3"/>
        <v>22.538538227910578</v>
      </c>
      <c r="E38" s="154"/>
      <c r="F38" s="155"/>
      <c r="G38" s="156">
        <f t="shared" si="0"/>
        <v>2.3255813953488372E-2</v>
      </c>
      <c r="H38" s="157">
        <f t="shared" si="1"/>
        <v>1.5234215617006102</v>
      </c>
      <c r="I38" s="158">
        <f t="shared" si="4"/>
        <v>3.4335695105612435E-5</v>
      </c>
      <c r="J38" s="187">
        <f t="shared" si="2"/>
        <v>2.3255813953488354E-2</v>
      </c>
    </row>
    <row r="39" spans="1:10" ht="15.75" x14ac:dyDescent="0.25">
      <c r="A39" s="150" t="s">
        <v>327</v>
      </c>
      <c r="B39" s="151">
        <v>383</v>
      </c>
      <c r="C39" s="152">
        <v>21.205381393432617</v>
      </c>
      <c r="D39" s="153">
        <f t="shared" si="3"/>
        <v>25.025672036113686</v>
      </c>
      <c r="E39" s="154"/>
      <c r="F39" s="155"/>
      <c r="G39" s="156">
        <f t="shared" si="0"/>
        <v>2.3255813953488372E-2</v>
      </c>
      <c r="H39" s="157">
        <f t="shared" si="1"/>
        <v>1.3720189034709547</v>
      </c>
      <c r="I39" s="158">
        <f t="shared" si="4"/>
        <v>3.4335695105612429E-5</v>
      </c>
      <c r="J39" s="187">
        <f t="shared" si="2"/>
        <v>2.3255813953488351E-2</v>
      </c>
    </row>
    <row r="40" spans="1:10" ht="15.75" x14ac:dyDescent="0.25">
      <c r="A40" s="150" t="s">
        <v>328</v>
      </c>
      <c r="B40" s="151">
        <v>351</v>
      </c>
      <c r="C40" s="152">
        <v>10.443155288696289</v>
      </c>
      <c r="D40" s="153">
        <f t="shared" si="3"/>
        <v>13.448165784873854</v>
      </c>
      <c r="E40" s="154"/>
      <c r="F40" s="155"/>
      <c r="G40" s="156">
        <f t="shared" si="0"/>
        <v>2.3255813953488372E-2</v>
      </c>
      <c r="H40" s="157">
        <f t="shared" si="1"/>
        <v>2.5531879703797471</v>
      </c>
      <c r="I40" s="158">
        <f t="shared" si="4"/>
        <v>3.4335695105612435E-5</v>
      </c>
      <c r="J40" s="187">
        <f t="shared" si="2"/>
        <v>2.3255813953488354E-2</v>
      </c>
    </row>
    <row r="41" spans="1:10" ht="15.75" x14ac:dyDescent="0.25">
      <c r="A41" s="150" t="s">
        <v>329</v>
      </c>
      <c r="B41" s="151">
        <v>358</v>
      </c>
      <c r="C41" s="152">
        <v>9.7940130233764648</v>
      </c>
      <c r="D41" s="153">
        <f t="shared" si="3"/>
        <v>12.365625381469725</v>
      </c>
      <c r="E41" s="154"/>
      <c r="F41" s="155"/>
      <c r="G41" s="156">
        <f t="shared" si="0"/>
        <v>2.3255813953488372E-2</v>
      </c>
      <c r="H41" s="157">
        <f t="shared" si="1"/>
        <v>2.7767051035741019</v>
      </c>
      <c r="I41" s="158">
        <f t="shared" si="4"/>
        <v>3.4335695105612435E-5</v>
      </c>
      <c r="J41" s="187">
        <f t="shared" si="2"/>
        <v>2.3255813953488354E-2</v>
      </c>
    </row>
    <row r="42" spans="1:10" ht="15.75" x14ac:dyDescent="0.25">
      <c r="A42" s="150" t="s">
        <v>330</v>
      </c>
      <c r="B42" s="151">
        <v>359</v>
      </c>
      <c r="C42" s="152">
        <v>21.493328094482422</v>
      </c>
      <c r="D42" s="153">
        <f t="shared" si="3"/>
        <v>27.061237600852522</v>
      </c>
      <c r="E42" s="154"/>
      <c r="F42" s="155"/>
      <c r="G42" s="156">
        <f t="shared" si="0"/>
        <v>2.3255813953488372E-2</v>
      </c>
      <c r="H42" s="157">
        <f t="shared" si="1"/>
        <v>1.2688146644309699</v>
      </c>
      <c r="I42" s="158">
        <f t="shared" si="4"/>
        <v>3.4335695105612435E-5</v>
      </c>
      <c r="J42" s="187">
        <f t="shared" si="2"/>
        <v>2.3255813953488354E-2</v>
      </c>
    </row>
    <row r="43" spans="1:10" ht="15.75" x14ac:dyDescent="0.25">
      <c r="A43" s="150" t="s">
        <v>331</v>
      </c>
      <c r="B43" s="151">
        <v>362</v>
      </c>
      <c r="C43" s="152">
        <v>10.249782562255859</v>
      </c>
      <c r="D43" s="153">
        <f t="shared" si="3"/>
        <v>12.798071044584663</v>
      </c>
      <c r="E43" s="154"/>
      <c r="F43" s="155"/>
      <c r="G43" s="156">
        <f t="shared" si="0"/>
        <v>2.3255813953488372E-2</v>
      </c>
      <c r="H43" s="157">
        <f t="shared" si="1"/>
        <v>2.6828804892547566</v>
      </c>
      <c r="I43" s="158">
        <f t="shared" si="4"/>
        <v>3.4335695105612435E-5</v>
      </c>
      <c r="J43" s="187">
        <f t="shared" si="2"/>
        <v>2.3255813953488354E-2</v>
      </c>
    </row>
    <row r="44" spans="1:10" ht="15.75" x14ac:dyDescent="0.25">
      <c r="A44" s="150" t="s">
        <v>332</v>
      </c>
      <c r="B44" s="151">
        <v>362</v>
      </c>
      <c r="C44" s="152">
        <v>23.225603103637695</v>
      </c>
      <c r="D44" s="153">
        <f t="shared" si="3"/>
        <v>28.999924317249274</v>
      </c>
      <c r="E44" s="154"/>
      <c r="F44" s="155"/>
      <c r="G44" s="156">
        <f t="shared" si="0"/>
        <v>2.3255813953488372E-2</v>
      </c>
      <c r="H44" s="157">
        <f t="shared" si="1"/>
        <v>1.1839925763250845</v>
      </c>
      <c r="I44" s="158">
        <f t="shared" si="4"/>
        <v>3.4335695105612435E-5</v>
      </c>
      <c r="J44" s="187">
        <f t="shared" si="2"/>
        <v>2.3255813953488354E-2</v>
      </c>
    </row>
    <row r="45" spans="1:10" ht="15.75" x14ac:dyDescent="0.25">
      <c r="A45" s="150" t="s">
        <v>335</v>
      </c>
      <c r="B45" s="151">
        <v>361</v>
      </c>
      <c r="C45" s="152">
        <v>20.724895477294922</v>
      </c>
      <c r="D45" s="153">
        <f t="shared" si="3"/>
        <v>25.949176608690596</v>
      </c>
      <c r="E45" s="154"/>
      <c r="F45" s="155"/>
      <c r="G45" s="156">
        <f t="shared" si="0"/>
        <v>2.3255813953488372E-2</v>
      </c>
      <c r="H45" s="157">
        <f t="shared" si="1"/>
        <v>1.3231901583387089</v>
      </c>
      <c r="I45" s="158">
        <f t="shared" si="4"/>
        <v>3.4335695105612429E-5</v>
      </c>
      <c r="J45" s="187">
        <f t="shared" si="2"/>
        <v>2.3255813953488351E-2</v>
      </c>
    </row>
    <row r="46" spans="1:10" ht="15.75" x14ac:dyDescent="0.25">
      <c r="A46" s="150" t="s">
        <v>336</v>
      </c>
      <c r="B46" s="151">
        <v>364</v>
      </c>
      <c r="C46" s="152">
        <v>19.235385894775391</v>
      </c>
      <c r="D46" s="153">
        <f t="shared" si="3"/>
        <v>23.885698968237573</v>
      </c>
      <c r="E46" s="154"/>
      <c r="F46" s="155"/>
      <c r="G46" s="156">
        <f t="shared" si="0"/>
        <v>2.3255813953488372E-2</v>
      </c>
      <c r="H46" s="157">
        <f t="shared" si="1"/>
        <v>1.4375001188481411</v>
      </c>
      <c r="I46" s="158">
        <f t="shared" si="4"/>
        <v>3.4335695105612429E-5</v>
      </c>
      <c r="J46" s="187">
        <f t="shared" si="2"/>
        <v>2.3255813953488351E-2</v>
      </c>
    </row>
    <row r="47" spans="1:10" ht="15.75" x14ac:dyDescent="0.25">
      <c r="A47" s="160" t="s">
        <v>337</v>
      </c>
      <c r="B47" s="161">
        <v>357</v>
      </c>
      <c r="C47" s="188">
        <v>16.612268447875977</v>
      </c>
      <c r="D47" s="162">
        <f t="shared" si="3"/>
        <v>21.032900107674905</v>
      </c>
      <c r="E47" s="163"/>
      <c r="F47" s="155"/>
      <c r="G47" s="189">
        <f t="shared" si="0"/>
        <v>2.3255813953488372E-2</v>
      </c>
      <c r="H47" s="190">
        <f t="shared" si="1"/>
        <v>1.632475546873507</v>
      </c>
      <c r="I47" s="164">
        <f t="shared" si="4"/>
        <v>3.4335695105612435E-5</v>
      </c>
      <c r="J47" s="165">
        <f t="shared" si="2"/>
        <v>2.3255813953488354E-2</v>
      </c>
    </row>
    <row r="48" spans="1:10" ht="15.75" x14ac:dyDescent="0.25">
      <c r="A48" s="137" t="s">
        <v>41</v>
      </c>
      <c r="B48" s="138">
        <f>COUNTA(B5:B47)</f>
        <v>43</v>
      </c>
      <c r="C48" s="138"/>
      <c r="D48" s="138"/>
      <c r="E48" s="138"/>
      <c r="F48" s="138"/>
      <c r="G48" s="138"/>
      <c r="H48" s="138"/>
      <c r="I48" s="138"/>
    </row>
    <row r="49" spans="1:9" ht="31.5" x14ac:dyDescent="0.25">
      <c r="A49" s="137"/>
      <c r="B49" s="138"/>
      <c r="C49" s="138"/>
      <c r="D49" s="138"/>
      <c r="E49" s="138"/>
      <c r="F49" s="138"/>
      <c r="G49" s="138"/>
      <c r="H49" s="166" t="s">
        <v>304</v>
      </c>
      <c r="I49" s="166" t="s">
        <v>305</v>
      </c>
    </row>
    <row r="50" spans="1:9" ht="15.75" x14ac:dyDescent="0.25">
      <c r="A50" s="137"/>
      <c r="B50" s="138"/>
      <c r="C50" s="138"/>
      <c r="D50" s="138"/>
      <c r="E50" s="138"/>
      <c r="F50" s="138"/>
      <c r="G50" s="138"/>
      <c r="H50" s="167">
        <f>SUM(H5:H47)</f>
        <v>98.820280469841322</v>
      </c>
      <c r="I50" s="168">
        <f>SUM(I5:I47)</f>
        <v>1.4764348895413358E-3</v>
      </c>
    </row>
    <row r="51" spans="1:9" ht="15.75" x14ac:dyDescent="0.25">
      <c r="C51" s="138"/>
      <c r="D51" s="138"/>
      <c r="E51" s="138"/>
      <c r="F51" s="138"/>
      <c r="G51" s="138"/>
      <c r="H51" s="138"/>
      <c r="I51" s="138"/>
    </row>
    <row r="52" spans="1:9" ht="21" x14ac:dyDescent="0.35">
      <c r="C52" s="138"/>
      <c r="D52" s="169"/>
      <c r="E52" s="170"/>
      <c r="F52" s="170"/>
      <c r="G52" s="170"/>
      <c r="H52" s="171" t="s">
        <v>306</v>
      </c>
      <c r="I52" s="172"/>
    </row>
    <row r="53" spans="1:9" ht="21" x14ac:dyDescent="0.35">
      <c r="C53" s="138"/>
      <c r="D53" s="173"/>
      <c r="E53" s="135"/>
      <c r="F53" s="135"/>
      <c r="G53" s="135"/>
      <c r="H53" s="174" t="s">
        <v>339</v>
      </c>
      <c r="I53" s="175"/>
    </row>
    <row r="54" spans="1:9" ht="21" x14ac:dyDescent="0.35">
      <c r="C54" s="138"/>
      <c r="D54" s="173"/>
      <c r="E54" s="135"/>
      <c r="F54" s="135"/>
      <c r="G54" s="135"/>
      <c r="H54" s="176"/>
      <c r="I54" s="175"/>
    </row>
    <row r="55" spans="1:9" ht="21" x14ac:dyDescent="0.35">
      <c r="C55" s="138"/>
      <c r="D55" s="177"/>
      <c r="E55" s="178"/>
      <c r="F55" s="178"/>
      <c r="G55" s="178"/>
      <c r="H55" s="179">
        <f>I50/H50*1000000</f>
        <v>14.94060614401843</v>
      </c>
      <c r="I55" s="180" t="s">
        <v>307</v>
      </c>
    </row>
  </sheetData>
  <mergeCells count="2">
    <mergeCell ref="C3:D3"/>
    <mergeCell ref="E3:I3"/>
  </mergeCells>
  <conditionalFormatting sqref="D5:D47">
    <cfRule type="top10" dxfId="2" priority="14" bottom="1" rank="1"/>
  </conditionalFormatting>
  <conditionalFormatting sqref="H5:H47">
    <cfRule type="top10" dxfId="1" priority="16" bottom="1" rank="1"/>
  </conditionalFormatting>
  <pageMargins left="0.7" right="0.7" top="0.75" bottom="0.75" header="0.3" footer="0.3"/>
  <pageSetup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extractions</vt:lpstr>
      <vt:lpstr>All Data</vt:lpstr>
      <vt:lpstr>mRNA prep</vt:lpstr>
      <vt:lpstr>iLABBarcodes</vt:lpstr>
      <vt:lpstr>20190906</vt:lpstr>
      <vt:lpstr>20190912</vt:lpstr>
      <vt:lpstr>20190919</vt:lpstr>
      <vt:lpstr>Pooling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Spies</dc:creator>
  <cp:lastModifiedBy>Jeff Bishop</cp:lastModifiedBy>
  <cp:lastPrinted>2019-09-17T18:04:50Z</cp:lastPrinted>
  <dcterms:created xsi:type="dcterms:W3CDTF">2019-04-16T20:30:52Z</dcterms:created>
  <dcterms:modified xsi:type="dcterms:W3CDTF">2019-09-24T19:16:26Z</dcterms:modified>
</cp:coreProperties>
</file>