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bookViews>
    <workbookView xWindow="0" yWindow="0" windowWidth="19200" windowHeight="11295" firstSheet="5" activeTab="11"/>
  </bookViews>
  <sheets>
    <sheet name="Sheet2" sheetId="2" r:id="rId1"/>
    <sheet name="Sheet3" sheetId="3" r:id="rId2"/>
    <sheet name="Sheet4" sheetId="4" r:id="rId3"/>
    <sheet name="Sheet5" sheetId="5" r:id="rId4"/>
    <sheet name="tipus 1" sheetId="6" r:id="rId5"/>
    <sheet name="tipus 1.1" sheetId="7" r:id="rId6"/>
    <sheet name="tipus 3" sheetId="8" r:id="rId7"/>
    <sheet name="tipus3.1" sheetId="9" r:id="rId8"/>
    <sheet name="tipus3.1(regresio)" sheetId="10" r:id="rId9"/>
    <sheet name="enunciat" sheetId="14" r:id="rId10"/>
    <sheet name="Sheet15" sheetId="15" r:id="rId11"/>
    <sheet name="Sheet16" sheetId="16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6" l="1"/>
  <c r="L5" i="16" s="1"/>
  <c r="M5" i="16" s="1"/>
  <c r="I5" i="16"/>
  <c r="J5" i="16" s="1"/>
  <c r="E5" i="16"/>
  <c r="F5" i="16" s="1"/>
  <c r="D5" i="16"/>
  <c r="B5" i="16"/>
  <c r="C5" i="16" s="1"/>
  <c r="D12" i="15"/>
  <c r="C12" i="15"/>
  <c r="F12" i="15" s="1"/>
  <c r="D11" i="15"/>
  <c r="C11" i="15"/>
  <c r="F11" i="15" s="1"/>
  <c r="D10" i="15"/>
  <c r="C10" i="15"/>
  <c r="E12" i="15" s="1"/>
  <c r="C9" i="15"/>
  <c r="C8" i="15"/>
  <c r="E10" i="15" s="1"/>
  <c r="C7" i="15"/>
  <c r="C6" i="15"/>
  <c r="D9" i="15" s="1"/>
  <c r="N5" i="16" l="1"/>
  <c r="O5" i="16"/>
  <c r="G5" i="16"/>
  <c r="H5" i="16"/>
  <c r="K6" i="16"/>
  <c r="D6" i="16"/>
  <c r="E11" i="15"/>
  <c r="G15" i="15"/>
  <c r="G14" i="15"/>
  <c r="G13" i="15"/>
  <c r="F9" i="15"/>
  <c r="F10" i="15"/>
  <c r="E9" i="15"/>
  <c r="L6" i="16" l="1"/>
  <c r="M6" i="16" s="1"/>
  <c r="I6" i="16"/>
  <c r="E6" i="16"/>
  <c r="F6" i="16" s="1"/>
  <c r="B6" i="16"/>
  <c r="H6" i="16" l="1"/>
  <c r="G6" i="16"/>
  <c r="J6" i="16"/>
  <c r="K7" i="16"/>
  <c r="N6" i="16"/>
  <c r="O6" i="16"/>
  <c r="C6" i="16"/>
  <c r="D7" i="16" s="1"/>
  <c r="B7" i="16" l="1"/>
  <c r="E7" i="16"/>
  <c r="F7" i="16" s="1"/>
  <c r="L7" i="16"/>
  <c r="M7" i="16" s="1"/>
  <c r="I7" i="16"/>
  <c r="J7" i="16" l="1"/>
  <c r="K8" i="16" s="1"/>
  <c r="G7" i="16"/>
  <c r="H7" i="16"/>
  <c r="N7" i="16"/>
  <c r="O7" i="16"/>
  <c r="D8" i="16"/>
  <c r="C7" i="16"/>
  <c r="I8" i="16" l="1"/>
  <c r="L8" i="16"/>
  <c r="M8" i="16" s="1"/>
  <c r="E8" i="16"/>
  <c r="F8" i="16" s="1"/>
  <c r="B8" i="16"/>
  <c r="O8" i="16" l="1"/>
  <c r="N8" i="16"/>
  <c r="H8" i="16"/>
  <c r="G8" i="16"/>
  <c r="D9" i="16"/>
  <c r="C8" i="16"/>
  <c r="J8" i="16"/>
  <c r="K9" i="16"/>
  <c r="D22" i="9"/>
  <c r="D27" i="9"/>
  <c r="D26" i="9"/>
  <c r="D25" i="9"/>
  <c r="D24" i="9"/>
  <c r="D23" i="9"/>
  <c r="D21" i="9"/>
  <c r="D20" i="9"/>
  <c r="C10" i="9"/>
  <c r="D10" i="9" s="1"/>
  <c r="E10" i="9" s="1"/>
  <c r="C9" i="9"/>
  <c r="C8" i="9"/>
  <c r="C7" i="9"/>
  <c r="D9" i="9" s="1"/>
  <c r="E9" i="8"/>
  <c r="C9" i="8" s="1"/>
  <c r="L10" i="7"/>
  <c r="M10" i="7" s="1"/>
  <c r="N10" i="7" s="1"/>
  <c r="H10" i="7"/>
  <c r="I10" i="7" s="1"/>
  <c r="J10" i="7" s="1"/>
  <c r="F10" i="7"/>
  <c r="E10" i="7"/>
  <c r="O10" i="7" s="1"/>
  <c r="D10" i="7"/>
  <c r="G9" i="7"/>
  <c r="H9" i="7" s="1"/>
  <c r="I9" i="7" s="1"/>
  <c r="F9" i="7"/>
  <c r="F12" i="7" s="1"/>
  <c r="E9" i="7"/>
  <c r="O9" i="7" s="1"/>
  <c r="O12" i="7" s="1"/>
  <c r="D9" i="7"/>
  <c r="G8" i="7"/>
  <c r="C8" i="7"/>
  <c r="G7" i="7"/>
  <c r="C7" i="7"/>
  <c r="K6" i="7"/>
  <c r="K7" i="7" s="1"/>
  <c r="K8" i="7" s="1"/>
  <c r="K9" i="7" s="1"/>
  <c r="L9" i="7" s="1"/>
  <c r="M9" i="7" s="1"/>
  <c r="G6" i="7"/>
  <c r="C6" i="7"/>
  <c r="C5" i="7"/>
  <c r="C4" i="7"/>
  <c r="G19" i="6"/>
  <c r="H19" i="6" s="1"/>
  <c r="C19" i="6"/>
  <c r="D19" i="6" s="1"/>
  <c r="G18" i="6"/>
  <c r="H18" i="6" s="1"/>
  <c r="C18" i="6"/>
  <c r="D18" i="6" s="1"/>
  <c r="H17" i="6"/>
  <c r="J17" i="6" s="1"/>
  <c r="G17" i="6"/>
  <c r="D17" i="6"/>
  <c r="F17" i="6" s="1"/>
  <c r="C17" i="6"/>
  <c r="I16" i="6"/>
  <c r="H16" i="6"/>
  <c r="J16" i="6" s="1"/>
  <c r="G16" i="6"/>
  <c r="E16" i="6"/>
  <c r="D16" i="6"/>
  <c r="F16" i="6" s="1"/>
  <c r="C16" i="6"/>
  <c r="G15" i="6"/>
  <c r="H15" i="6" s="1"/>
  <c r="C15" i="6"/>
  <c r="D15" i="6" s="1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K7" i="6"/>
  <c r="K8" i="6" s="1"/>
  <c r="K9" i="6" s="1"/>
  <c r="K10" i="6" s="1"/>
  <c r="K11" i="6" s="1"/>
  <c r="K12" i="6" s="1"/>
  <c r="K13" i="6" s="1"/>
  <c r="K14" i="6" s="1"/>
  <c r="C7" i="6"/>
  <c r="K6" i="6"/>
  <c r="C6" i="6"/>
  <c r="C5" i="6"/>
  <c r="C4" i="6"/>
  <c r="X73" i="5"/>
  <c r="X69" i="5"/>
  <c r="W69" i="5"/>
  <c r="V69" i="5"/>
  <c r="U69" i="5"/>
  <c r="T69" i="5"/>
  <c r="S69" i="5"/>
  <c r="R69" i="5"/>
  <c r="Q69" i="5"/>
  <c r="P69" i="5"/>
  <c r="O69" i="5"/>
  <c r="N69" i="5"/>
  <c r="M69" i="5"/>
  <c r="F69" i="5"/>
  <c r="E69" i="5"/>
  <c r="X68" i="5"/>
  <c r="W68" i="5"/>
  <c r="V68" i="5"/>
  <c r="U68" i="5"/>
  <c r="T68" i="5"/>
  <c r="S68" i="5"/>
  <c r="R68" i="5"/>
  <c r="Q68" i="5"/>
  <c r="P68" i="5"/>
  <c r="O68" i="5"/>
  <c r="N68" i="5"/>
  <c r="M68" i="5"/>
  <c r="E68" i="5"/>
  <c r="F68" i="5" s="1"/>
  <c r="X67" i="5"/>
  <c r="W67" i="5"/>
  <c r="V67" i="5"/>
  <c r="U67" i="5"/>
  <c r="T67" i="5"/>
  <c r="S67" i="5"/>
  <c r="R67" i="5"/>
  <c r="Q67" i="5"/>
  <c r="P67" i="5"/>
  <c r="O67" i="5"/>
  <c r="N67" i="5"/>
  <c r="M67" i="5"/>
  <c r="F67" i="5"/>
  <c r="E67" i="5"/>
  <c r="X66" i="5"/>
  <c r="W66" i="5"/>
  <c r="V66" i="5"/>
  <c r="U66" i="5"/>
  <c r="T66" i="5"/>
  <c r="S66" i="5"/>
  <c r="R66" i="5"/>
  <c r="Q66" i="5"/>
  <c r="P66" i="5"/>
  <c r="O66" i="5"/>
  <c r="N66" i="5"/>
  <c r="M66" i="5"/>
  <c r="E66" i="5"/>
  <c r="F66" i="5" s="1"/>
  <c r="X65" i="5"/>
  <c r="W65" i="5"/>
  <c r="V65" i="5"/>
  <c r="U65" i="5"/>
  <c r="T65" i="5"/>
  <c r="S65" i="5"/>
  <c r="R65" i="5"/>
  <c r="Q65" i="5"/>
  <c r="P65" i="5"/>
  <c r="O65" i="5"/>
  <c r="N65" i="5"/>
  <c r="M65" i="5"/>
  <c r="F65" i="5"/>
  <c r="E65" i="5"/>
  <c r="X64" i="5"/>
  <c r="W64" i="5"/>
  <c r="V64" i="5"/>
  <c r="U64" i="5"/>
  <c r="T64" i="5"/>
  <c r="S64" i="5"/>
  <c r="R64" i="5"/>
  <c r="Q64" i="5"/>
  <c r="P64" i="5"/>
  <c r="O64" i="5"/>
  <c r="N64" i="5"/>
  <c r="M64" i="5"/>
  <c r="E64" i="5"/>
  <c r="F64" i="5" s="1"/>
  <c r="X63" i="5"/>
  <c r="W63" i="5"/>
  <c r="V63" i="5"/>
  <c r="U63" i="5"/>
  <c r="T63" i="5"/>
  <c r="S63" i="5"/>
  <c r="R63" i="5"/>
  <c r="Q63" i="5"/>
  <c r="P63" i="5"/>
  <c r="O63" i="5"/>
  <c r="N63" i="5"/>
  <c r="M63" i="5"/>
  <c r="F63" i="5"/>
  <c r="E63" i="5"/>
  <c r="X62" i="5"/>
  <c r="W62" i="5"/>
  <c r="V62" i="5"/>
  <c r="U62" i="5"/>
  <c r="T62" i="5"/>
  <c r="S62" i="5"/>
  <c r="R62" i="5"/>
  <c r="Q62" i="5"/>
  <c r="P62" i="5"/>
  <c r="O62" i="5"/>
  <c r="N62" i="5"/>
  <c r="M62" i="5"/>
  <c r="E62" i="5"/>
  <c r="F62" i="5" s="1"/>
  <c r="X61" i="5"/>
  <c r="W61" i="5"/>
  <c r="V61" i="5"/>
  <c r="U61" i="5"/>
  <c r="T61" i="5"/>
  <c r="S61" i="5"/>
  <c r="R61" i="5"/>
  <c r="Q61" i="5"/>
  <c r="P61" i="5"/>
  <c r="O61" i="5"/>
  <c r="N61" i="5"/>
  <c r="M61" i="5"/>
  <c r="F61" i="5"/>
  <c r="E61" i="5"/>
  <c r="X60" i="5"/>
  <c r="W60" i="5"/>
  <c r="V60" i="5"/>
  <c r="U60" i="5"/>
  <c r="T60" i="5"/>
  <c r="S60" i="5"/>
  <c r="R60" i="5"/>
  <c r="Q60" i="5"/>
  <c r="P60" i="5"/>
  <c r="O60" i="5"/>
  <c r="N60" i="5"/>
  <c r="M60" i="5"/>
  <c r="E60" i="5"/>
  <c r="F60" i="5" s="1"/>
  <c r="X59" i="5"/>
  <c r="W59" i="5"/>
  <c r="V59" i="5"/>
  <c r="U59" i="5"/>
  <c r="T59" i="5"/>
  <c r="S59" i="5"/>
  <c r="R59" i="5"/>
  <c r="Q59" i="5"/>
  <c r="P59" i="5"/>
  <c r="O59" i="5"/>
  <c r="N59" i="5"/>
  <c r="M59" i="5"/>
  <c r="F59" i="5"/>
  <c r="E59" i="5"/>
  <c r="X58" i="5"/>
  <c r="W58" i="5"/>
  <c r="V58" i="5"/>
  <c r="U58" i="5"/>
  <c r="T58" i="5"/>
  <c r="S58" i="5"/>
  <c r="R58" i="5"/>
  <c r="Q58" i="5"/>
  <c r="P58" i="5"/>
  <c r="O58" i="5"/>
  <c r="N58" i="5"/>
  <c r="M58" i="5"/>
  <c r="E58" i="5"/>
  <c r="F58" i="5" s="1"/>
  <c r="X57" i="5"/>
  <c r="W57" i="5"/>
  <c r="V57" i="5"/>
  <c r="U57" i="5"/>
  <c r="T57" i="5"/>
  <c r="S57" i="5"/>
  <c r="R57" i="5"/>
  <c r="Q57" i="5"/>
  <c r="P57" i="5"/>
  <c r="O57" i="5"/>
  <c r="N57" i="5"/>
  <c r="M57" i="5"/>
  <c r="F57" i="5"/>
  <c r="E57" i="5"/>
  <c r="X56" i="5"/>
  <c r="W56" i="5"/>
  <c r="V56" i="5"/>
  <c r="U56" i="5"/>
  <c r="T56" i="5"/>
  <c r="S56" i="5"/>
  <c r="R56" i="5"/>
  <c r="Q56" i="5"/>
  <c r="P56" i="5"/>
  <c r="O56" i="5"/>
  <c r="N56" i="5"/>
  <c r="M56" i="5"/>
  <c r="E56" i="5"/>
  <c r="F56" i="5" s="1"/>
  <c r="X55" i="5"/>
  <c r="W55" i="5"/>
  <c r="V55" i="5"/>
  <c r="U55" i="5"/>
  <c r="T55" i="5"/>
  <c r="S55" i="5"/>
  <c r="R55" i="5"/>
  <c r="Q55" i="5"/>
  <c r="P55" i="5"/>
  <c r="O55" i="5"/>
  <c r="N55" i="5"/>
  <c r="M55" i="5"/>
  <c r="F55" i="5"/>
  <c r="E55" i="5"/>
  <c r="X54" i="5"/>
  <c r="W54" i="5"/>
  <c r="V54" i="5"/>
  <c r="U54" i="5"/>
  <c r="T54" i="5"/>
  <c r="S54" i="5"/>
  <c r="R54" i="5"/>
  <c r="Q54" i="5"/>
  <c r="P54" i="5"/>
  <c r="O54" i="5"/>
  <c r="N54" i="5"/>
  <c r="M54" i="5"/>
  <c r="E54" i="5"/>
  <c r="F54" i="5" s="1"/>
  <c r="X53" i="5"/>
  <c r="W53" i="5"/>
  <c r="V53" i="5"/>
  <c r="U53" i="5"/>
  <c r="T53" i="5"/>
  <c r="S53" i="5"/>
  <c r="R53" i="5"/>
  <c r="Q53" i="5"/>
  <c r="P53" i="5"/>
  <c r="O53" i="5"/>
  <c r="N53" i="5"/>
  <c r="M53" i="5"/>
  <c r="F53" i="5"/>
  <c r="E53" i="5"/>
  <c r="X52" i="5"/>
  <c r="W52" i="5"/>
  <c r="V52" i="5"/>
  <c r="U52" i="5"/>
  <c r="T52" i="5"/>
  <c r="S52" i="5"/>
  <c r="R52" i="5"/>
  <c r="Q52" i="5"/>
  <c r="P52" i="5"/>
  <c r="O52" i="5"/>
  <c r="N52" i="5"/>
  <c r="M52" i="5"/>
  <c r="E52" i="5"/>
  <c r="F52" i="5" s="1"/>
  <c r="X51" i="5"/>
  <c r="W51" i="5"/>
  <c r="V51" i="5"/>
  <c r="U51" i="5"/>
  <c r="T51" i="5"/>
  <c r="S51" i="5"/>
  <c r="R51" i="5"/>
  <c r="Q51" i="5"/>
  <c r="P51" i="5"/>
  <c r="O51" i="5"/>
  <c r="N51" i="5"/>
  <c r="M51" i="5"/>
  <c r="F51" i="5"/>
  <c r="E51" i="5"/>
  <c r="X50" i="5"/>
  <c r="W50" i="5"/>
  <c r="V50" i="5"/>
  <c r="U50" i="5"/>
  <c r="T50" i="5"/>
  <c r="S50" i="5"/>
  <c r="R50" i="5"/>
  <c r="Q50" i="5"/>
  <c r="P50" i="5"/>
  <c r="O50" i="5"/>
  <c r="N50" i="5"/>
  <c r="M50" i="5"/>
  <c r="E50" i="5"/>
  <c r="F50" i="5" s="1"/>
  <c r="X49" i="5"/>
  <c r="W49" i="5"/>
  <c r="V49" i="5"/>
  <c r="U49" i="5"/>
  <c r="T49" i="5"/>
  <c r="S49" i="5"/>
  <c r="R49" i="5"/>
  <c r="Q49" i="5"/>
  <c r="P49" i="5"/>
  <c r="O49" i="5"/>
  <c r="N49" i="5"/>
  <c r="M49" i="5"/>
  <c r="F49" i="5"/>
  <c r="E49" i="5"/>
  <c r="X48" i="5"/>
  <c r="W48" i="5"/>
  <c r="V48" i="5"/>
  <c r="U48" i="5"/>
  <c r="T48" i="5"/>
  <c r="S48" i="5"/>
  <c r="R48" i="5"/>
  <c r="Q48" i="5"/>
  <c r="P48" i="5"/>
  <c r="O48" i="5"/>
  <c r="N48" i="5"/>
  <c r="M48" i="5"/>
  <c r="E48" i="5"/>
  <c r="F48" i="5" s="1"/>
  <c r="X47" i="5"/>
  <c r="W47" i="5"/>
  <c r="V47" i="5"/>
  <c r="U47" i="5"/>
  <c r="T47" i="5"/>
  <c r="S47" i="5"/>
  <c r="R47" i="5"/>
  <c r="Q47" i="5"/>
  <c r="P47" i="5"/>
  <c r="O47" i="5"/>
  <c r="N47" i="5"/>
  <c r="M47" i="5"/>
  <c r="F47" i="5"/>
  <c r="E47" i="5"/>
  <c r="X46" i="5"/>
  <c r="W46" i="5"/>
  <c r="V46" i="5"/>
  <c r="U46" i="5"/>
  <c r="T46" i="5"/>
  <c r="S46" i="5"/>
  <c r="R46" i="5"/>
  <c r="Q46" i="5"/>
  <c r="P46" i="5"/>
  <c r="O46" i="5"/>
  <c r="N46" i="5"/>
  <c r="M46" i="5"/>
  <c r="E46" i="5"/>
  <c r="F46" i="5" s="1"/>
  <c r="X45" i="5"/>
  <c r="W45" i="5"/>
  <c r="V45" i="5"/>
  <c r="U45" i="5"/>
  <c r="T45" i="5"/>
  <c r="S45" i="5"/>
  <c r="R45" i="5"/>
  <c r="Q45" i="5"/>
  <c r="P45" i="5"/>
  <c r="O45" i="5"/>
  <c r="N45" i="5"/>
  <c r="M45" i="5"/>
  <c r="F45" i="5"/>
  <c r="E45" i="5"/>
  <c r="X44" i="5"/>
  <c r="W44" i="5"/>
  <c r="V44" i="5"/>
  <c r="U44" i="5"/>
  <c r="T44" i="5"/>
  <c r="S44" i="5"/>
  <c r="R44" i="5"/>
  <c r="Q44" i="5"/>
  <c r="P44" i="5"/>
  <c r="O44" i="5"/>
  <c r="N44" i="5"/>
  <c r="M44" i="5"/>
  <c r="E44" i="5"/>
  <c r="F44" i="5" s="1"/>
  <c r="X43" i="5"/>
  <c r="W43" i="5"/>
  <c r="V43" i="5"/>
  <c r="U43" i="5"/>
  <c r="T43" i="5"/>
  <c r="S43" i="5"/>
  <c r="R43" i="5"/>
  <c r="Q43" i="5"/>
  <c r="P43" i="5"/>
  <c r="O43" i="5"/>
  <c r="N43" i="5"/>
  <c r="M43" i="5"/>
  <c r="F43" i="5"/>
  <c r="E43" i="5"/>
  <c r="X42" i="5"/>
  <c r="W42" i="5"/>
  <c r="V42" i="5"/>
  <c r="U42" i="5"/>
  <c r="T42" i="5"/>
  <c r="S42" i="5"/>
  <c r="R42" i="5"/>
  <c r="Q42" i="5"/>
  <c r="P42" i="5"/>
  <c r="O42" i="5"/>
  <c r="N42" i="5"/>
  <c r="M42" i="5"/>
  <c r="E42" i="5"/>
  <c r="F42" i="5" s="1"/>
  <c r="X41" i="5"/>
  <c r="W41" i="5"/>
  <c r="V41" i="5"/>
  <c r="U41" i="5"/>
  <c r="T41" i="5"/>
  <c r="S41" i="5"/>
  <c r="R41" i="5"/>
  <c r="Q41" i="5"/>
  <c r="P41" i="5"/>
  <c r="O41" i="5"/>
  <c r="N41" i="5"/>
  <c r="M41" i="5"/>
  <c r="F41" i="5"/>
  <c r="E41" i="5"/>
  <c r="X40" i="5"/>
  <c r="W40" i="5"/>
  <c r="V40" i="5"/>
  <c r="U40" i="5"/>
  <c r="T40" i="5"/>
  <c r="S40" i="5"/>
  <c r="R40" i="5"/>
  <c r="Q40" i="5"/>
  <c r="P40" i="5"/>
  <c r="O40" i="5"/>
  <c r="N40" i="5"/>
  <c r="M40" i="5"/>
  <c r="E40" i="5"/>
  <c r="F40" i="5" s="1"/>
  <c r="X39" i="5"/>
  <c r="W39" i="5"/>
  <c r="V39" i="5"/>
  <c r="U39" i="5"/>
  <c r="T39" i="5"/>
  <c r="S39" i="5"/>
  <c r="R39" i="5"/>
  <c r="Q39" i="5"/>
  <c r="P39" i="5"/>
  <c r="O39" i="5"/>
  <c r="N39" i="5"/>
  <c r="M39" i="5"/>
  <c r="F39" i="5"/>
  <c r="E39" i="5"/>
  <c r="X38" i="5"/>
  <c r="W38" i="5"/>
  <c r="V38" i="5"/>
  <c r="U38" i="5"/>
  <c r="T38" i="5"/>
  <c r="S38" i="5"/>
  <c r="R38" i="5"/>
  <c r="Q38" i="5"/>
  <c r="P38" i="5"/>
  <c r="O38" i="5"/>
  <c r="N38" i="5"/>
  <c r="M38" i="5"/>
  <c r="E38" i="5"/>
  <c r="F38" i="5" s="1"/>
  <c r="X37" i="5"/>
  <c r="W37" i="5"/>
  <c r="V37" i="5"/>
  <c r="U37" i="5"/>
  <c r="T37" i="5"/>
  <c r="S37" i="5"/>
  <c r="R37" i="5"/>
  <c r="Q37" i="5"/>
  <c r="P37" i="5"/>
  <c r="O37" i="5"/>
  <c r="N37" i="5"/>
  <c r="M37" i="5"/>
  <c r="F37" i="5"/>
  <c r="E37" i="5"/>
  <c r="X36" i="5"/>
  <c r="W36" i="5"/>
  <c r="V36" i="5"/>
  <c r="U36" i="5"/>
  <c r="T36" i="5"/>
  <c r="S36" i="5"/>
  <c r="R36" i="5"/>
  <c r="Q36" i="5"/>
  <c r="P36" i="5"/>
  <c r="O36" i="5"/>
  <c r="N36" i="5"/>
  <c r="M36" i="5"/>
  <c r="E36" i="5"/>
  <c r="F36" i="5" s="1"/>
  <c r="X35" i="5"/>
  <c r="W35" i="5"/>
  <c r="V35" i="5"/>
  <c r="U35" i="5"/>
  <c r="T35" i="5"/>
  <c r="S35" i="5"/>
  <c r="R35" i="5"/>
  <c r="Q35" i="5"/>
  <c r="P35" i="5"/>
  <c r="O35" i="5"/>
  <c r="N35" i="5"/>
  <c r="M35" i="5"/>
  <c r="F35" i="5"/>
  <c r="E35" i="5"/>
  <c r="X34" i="5"/>
  <c r="W34" i="5"/>
  <c r="V34" i="5"/>
  <c r="U34" i="5"/>
  <c r="T34" i="5"/>
  <c r="S34" i="5"/>
  <c r="R34" i="5"/>
  <c r="Q34" i="5"/>
  <c r="P34" i="5"/>
  <c r="O34" i="5"/>
  <c r="N34" i="5"/>
  <c r="M34" i="5"/>
  <c r="E34" i="5"/>
  <c r="F34" i="5" s="1"/>
  <c r="X33" i="5"/>
  <c r="W33" i="5"/>
  <c r="V33" i="5"/>
  <c r="U33" i="5"/>
  <c r="T33" i="5"/>
  <c r="S33" i="5"/>
  <c r="R33" i="5"/>
  <c r="Q33" i="5"/>
  <c r="P33" i="5"/>
  <c r="O33" i="5"/>
  <c r="N33" i="5"/>
  <c r="M33" i="5"/>
  <c r="F33" i="5"/>
  <c r="E33" i="5"/>
  <c r="X32" i="5"/>
  <c r="W32" i="5"/>
  <c r="V32" i="5"/>
  <c r="U32" i="5"/>
  <c r="T32" i="5"/>
  <c r="S32" i="5"/>
  <c r="R32" i="5"/>
  <c r="Q32" i="5"/>
  <c r="P32" i="5"/>
  <c r="O32" i="5"/>
  <c r="N32" i="5"/>
  <c r="M32" i="5"/>
  <c r="E32" i="5"/>
  <c r="F32" i="5" s="1"/>
  <c r="X31" i="5"/>
  <c r="W31" i="5"/>
  <c r="V31" i="5"/>
  <c r="U31" i="5"/>
  <c r="T31" i="5"/>
  <c r="S31" i="5"/>
  <c r="R31" i="5"/>
  <c r="Q31" i="5"/>
  <c r="P31" i="5"/>
  <c r="O31" i="5"/>
  <c r="N31" i="5"/>
  <c r="M31" i="5"/>
  <c r="F31" i="5"/>
  <c r="E31" i="5"/>
  <c r="X30" i="5"/>
  <c r="W30" i="5"/>
  <c r="V30" i="5"/>
  <c r="U30" i="5"/>
  <c r="T30" i="5"/>
  <c r="S30" i="5"/>
  <c r="R30" i="5"/>
  <c r="Q30" i="5"/>
  <c r="P30" i="5"/>
  <c r="O30" i="5"/>
  <c r="N30" i="5"/>
  <c r="M30" i="5"/>
  <c r="E30" i="5"/>
  <c r="F30" i="5" s="1"/>
  <c r="X29" i="5"/>
  <c r="W29" i="5"/>
  <c r="V29" i="5"/>
  <c r="U29" i="5"/>
  <c r="T29" i="5"/>
  <c r="S29" i="5"/>
  <c r="R29" i="5"/>
  <c r="Q29" i="5"/>
  <c r="P29" i="5"/>
  <c r="O29" i="5"/>
  <c r="N29" i="5"/>
  <c r="M29" i="5"/>
  <c r="F29" i="5"/>
  <c r="E29" i="5"/>
  <c r="X28" i="5"/>
  <c r="W28" i="5"/>
  <c r="V28" i="5"/>
  <c r="U28" i="5"/>
  <c r="T28" i="5"/>
  <c r="S28" i="5"/>
  <c r="R28" i="5"/>
  <c r="Q28" i="5"/>
  <c r="P28" i="5"/>
  <c r="O28" i="5"/>
  <c r="N28" i="5"/>
  <c r="M28" i="5"/>
  <c r="E28" i="5"/>
  <c r="F28" i="5" s="1"/>
  <c r="X27" i="5"/>
  <c r="W27" i="5"/>
  <c r="V27" i="5"/>
  <c r="U27" i="5"/>
  <c r="T27" i="5"/>
  <c r="S27" i="5"/>
  <c r="R27" i="5"/>
  <c r="Q27" i="5"/>
  <c r="P27" i="5"/>
  <c r="O27" i="5"/>
  <c r="N27" i="5"/>
  <c r="M27" i="5"/>
  <c r="F27" i="5"/>
  <c r="E27" i="5"/>
  <c r="X26" i="5"/>
  <c r="W26" i="5"/>
  <c r="V26" i="5"/>
  <c r="U26" i="5"/>
  <c r="T26" i="5"/>
  <c r="S26" i="5"/>
  <c r="R26" i="5"/>
  <c r="Q26" i="5"/>
  <c r="P26" i="5"/>
  <c r="O26" i="5"/>
  <c r="N26" i="5"/>
  <c r="M26" i="5"/>
  <c r="E26" i="5"/>
  <c r="F26" i="5" s="1"/>
  <c r="X25" i="5"/>
  <c r="W25" i="5"/>
  <c r="V25" i="5"/>
  <c r="U25" i="5"/>
  <c r="T25" i="5"/>
  <c r="S25" i="5"/>
  <c r="R25" i="5"/>
  <c r="Q25" i="5"/>
  <c r="P25" i="5"/>
  <c r="O25" i="5"/>
  <c r="N25" i="5"/>
  <c r="M25" i="5"/>
  <c r="F25" i="5"/>
  <c r="E25" i="5"/>
  <c r="X24" i="5"/>
  <c r="W24" i="5"/>
  <c r="V24" i="5"/>
  <c r="U24" i="5"/>
  <c r="T24" i="5"/>
  <c r="S24" i="5"/>
  <c r="R24" i="5"/>
  <c r="Q24" i="5"/>
  <c r="P24" i="5"/>
  <c r="O24" i="5"/>
  <c r="N24" i="5"/>
  <c r="M24" i="5"/>
  <c r="E24" i="5"/>
  <c r="F24" i="5" s="1"/>
  <c r="X23" i="5"/>
  <c r="W23" i="5"/>
  <c r="V23" i="5"/>
  <c r="U23" i="5"/>
  <c r="T23" i="5"/>
  <c r="S23" i="5"/>
  <c r="R23" i="5"/>
  <c r="Q23" i="5"/>
  <c r="P23" i="5"/>
  <c r="O23" i="5"/>
  <c r="N23" i="5"/>
  <c r="M23" i="5"/>
  <c r="F23" i="5"/>
  <c r="E23" i="5"/>
  <c r="X22" i="5"/>
  <c r="W22" i="5"/>
  <c r="V22" i="5"/>
  <c r="U22" i="5"/>
  <c r="T22" i="5"/>
  <c r="S22" i="5"/>
  <c r="R22" i="5"/>
  <c r="Q22" i="5"/>
  <c r="P22" i="5"/>
  <c r="O22" i="5"/>
  <c r="N22" i="5"/>
  <c r="M22" i="5"/>
  <c r="E22" i="5"/>
  <c r="F22" i="5" s="1"/>
  <c r="X21" i="5"/>
  <c r="W21" i="5"/>
  <c r="V21" i="5"/>
  <c r="U21" i="5"/>
  <c r="T21" i="5"/>
  <c r="S21" i="5"/>
  <c r="R21" i="5"/>
  <c r="Q21" i="5"/>
  <c r="P21" i="5"/>
  <c r="O21" i="5"/>
  <c r="N21" i="5"/>
  <c r="M21" i="5"/>
  <c r="F21" i="5"/>
  <c r="E21" i="5"/>
  <c r="X20" i="5"/>
  <c r="W20" i="5"/>
  <c r="V20" i="5"/>
  <c r="U20" i="5"/>
  <c r="T20" i="5"/>
  <c r="S20" i="5"/>
  <c r="R20" i="5"/>
  <c r="Q20" i="5"/>
  <c r="P20" i="5"/>
  <c r="O20" i="5"/>
  <c r="N20" i="5"/>
  <c r="M20" i="5"/>
  <c r="E20" i="5"/>
  <c r="F20" i="5" s="1"/>
  <c r="X19" i="5"/>
  <c r="W19" i="5"/>
  <c r="V19" i="5"/>
  <c r="U19" i="5"/>
  <c r="T19" i="5"/>
  <c r="S19" i="5"/>
  <c r="R19" i="5"/>
  <c r="Q19" i="5"/>
  <c r="P19" i="5"/>
  <c r="O19" i="5"/>
  <c r="N19" i="5"/>
  <c r="M19" i="5"/>
  <c r="F19" i="5"/>
  <c r="E19" i="5"/>
  <c r="X18" i="5"/>
  <c r="W18" i="5"/>
  <c r="V18" i="5"/>
  <c r="U18" i="5"/>
  <c r="T18" i="5"/>
  <c r="S18" i="5"/>
  <c r="R18" i="5"/>
  <c r="Q18" i="5"/>
  <c r="P18" i="5"/>
  <c r="O18" i="5"/>
  <c r="N18" i="5"/>
  <c r="M18" i="5"/>
  <c r="E18" i="5"/>
  <c r="F18" i="5" s="1"/>
  <c r="X17" i="5"/>
  <c r="W17" i="5"/>
  <c r="V17" i="5"/>
  <c r="U17" i="5"/>
  <c r="T17" i="5"/>
  <c r="S17" i="5"/>
  <c r="R17" i="5"/>
  <c r="Q17" i="5"/>
  <c r="P17" i="5"/>
  <c r="O17" i="5"/>
  <c r="N17" i="5"/>
  <c r="M17" i="5"/>
  <c r="F17" i="5"/>
  <c r="E17" i="5"/>
  <c r="X16" i="5"/>
  <c r="W16" i="5"/>
  <c r="V16" i="5"/>
  <c r="U16" i="5"/>
  <c r="T16" i="5"/>
  <c r="S16" i="5"/>
  <c r="R16" i="5"/>
  <c r="Q16" i="5"/>
  <c r="P16" i="5"/>
  <c r="O16" i="5"/>
  <c r="N16" i="5"/>
  <c r="M16" i="5"/>
  <c r="E16" i="5"/>
  <c r="F16" i="5" s="1"/>
  <c r="X15" i="5"/>
  <c r="W15" i="5"/>
  <c r="V15" i="5"/>
  <c r="U15" i="5"/>
  <c r="T15" i="5"/>
  <c r="S15" i="5"/>
  <c r="R15" i="5"/>
  <c r="Q15" i="5"/>
  <c r="P15" i="5"/>
  <c r="O15" i="5"/>
  <c r="N15" i="5"/>
  <c r="M15" i="5"/>
  <c r="F15" i="5"/>
  <c r="E15" i="5"/>
  <c r="X14" i="5"/>
  <c r="W14" i="5"/>
  <c r="V14" i="5"/>
  <c r="U14" i="5"/>
  <c r="T14" i="5"/>
  <c r="S14" i="5"/>
  <c r="R14" i="5"/>
  <c r="Q14" i="5"/>
  <c r="P14" i="5"/>
  <c r="O14" i="5"/>
  <c r="N14" i="5"/>
  <c r="M14" i="5"/>
  <c r="E14" i="5"/>
  <c r="F14" i="5" s="1"/>
  <c r="X13" i="5"/>
  <c r="W13" i="5"/>
  <c r="V13" i="5"/>
  <c r="U13" i="5"/>
  <c r="T13" i="5"/>
  <c r="S13" i="5"/>
  <c r="R13" i="5"/>
  <c r="Q13" i="5"/>
  <c r="P13" i="5"/>
  <c r="O13" i="5"/>
  <c r="N13" i="5"/>
  <c r="M13" i="5"/>
  <c r="F13" i="5"/>
  <c r="E13" i="5"/>
  <c r="X12" i="5"/>
  <c r="W12" i="5"/>
  <c r="V12" i="5"/>
  <c r="U12" i="5"/>
  <c r="T12" i="5"/>
  <c r="S12" i="5"/>
  <c r="R12" i="5"/>
  <c r="Q12" i="5"/>
  <c r="P12" i="5"/>
  <c r="O12" i="5"/>
  <c r="N12" i="5"/>
  <c r="M12" i="5"/>
  <c r="E12" i="5"/>
  <c r="F12" i="5" s="1"/>
  <c r="X11" i="5"/>
  <c r="X70" i="5" s="1"/>
  <c r="X71" i="5" s="1"/>
  <c r="X75" i="5" s="1"/>
  <c r="W11" i="5"/>
  <c r="V11" i="5"/>
  <c r="U11" i="5"/>
  <c r="T11" i="5"/>
  <c r="T73" i="5" s="1"/>
  <c r="S11" i="5"/>
  <c r="R11" i="5"/>
  <c r="Q11" i="5"/>
  <c r="P11" i="5"/>
  <c r="P73" i="5" s="1"/>
  <c r="O11" i="5"/>
  <c r="N11" i="5"/>
  <c r="M11" i="5"/>
  <c r="F11" i="5"/>
  <c r="E11" i="5"/>
  <c r="X10" i="5"/>
  <c r="W10" i="5"/>
  <c r="V10" i="5"/>
  <c r="U10" i="5"/>
  <c r="T10" i="5"/>
  <c r="S10" i="5"/>
  <c r="R10" i="5"/>
  <c r="Q10" i="5"/>
  <c r="P10" i="5"/>
  <c r="O10" i="5"/>
  <c r="N10" i="5"/>
  <c r="M10" i="5"/>
  <c r="E10" i="5"/>
  <c r="F10" i="5" s="1"/>
  <c r="X9" i="5"/>
  <c r="W9" i="5"/>
  <c r="V9" i="5"/>
  <c r="U9" i="5"/>
  <c r="T9" i="5"/>
  <c r="S9" i="5"/>
  <c r="R9" i="5"/>
  <c r="Q9" i="5"/>
  <c r="P9" i="5"/>
  <c r="O9" i="5"/>
  <c r="N9" i="5"/>
  <c r="M9" i="5"/>
  <c r="F9" i="5"/>
  <c r="E9" i="5"/>
  <c r="X8" i="5"/>
  <c r="W8" i="5"/>
  <c r="V8" i="5"/>
  <c r="U8" i="5"/>
  <c r="T8" i="5"/>
  <c r="S8" i="5"/>
  <c r="R8" i="5"/>
  <c r="Q8" i="5"/>
  <c r="P8" i="5"/>
  <c r="O8" i="5"/>
  <c r="N8" i="5"/>
  <c r="M8" i="5"/>
  <c r="E8" i="5"/>
  <c r="F8" i="5" s="1"/>
  <c r="X7" i="5"/>
  <c r="W7" i="5"/>
  <c r="V7" i="5"/>
  <c r="U7" i="5"/>
  <c r="T7" i="5"/>
  <c r="S7" i="5"/>
  <c r="R7" i="5"/>
  <c r="Q7" i="5"/>
  <c r="P7" i="5"/>
  <c r="O7" i="5"/>
  <c r="N7" i="5"/>
  <c r="M7" i="5"/>
  <c r="F7" i="5"/>
  <c r="E7" i="5"/>
  <c r="X6" i="5"/>
  <c r="W6" i="5"/>
  <c r="V6" i="5"/>
  <c r="U6" i="5"/>
  <c r="T6" i="5"/>
  <c r="S6" i="5"/>
  <c r="R6" i="5"/>
  <c r="Q6" i="5"/>
  <c r="P6" i="5"/>
  <c r="O6" i="5"/>
  <c r="N6" i="5"/>
  <c r="M6" i="5"/>
  <c r="F6" i="5"/>
  <c r="E6" i="5"/>
  <c r="X5" i="5"/>
  <c r="W5" i="5"/>
  <c r="W73" i="5" s="1"/>
  <c r="V5" i="5"/>
  <c r="V73" i="5" s="1"/>
  <c r="U5" i="5"/>
  <c r="U73" i="5" s="1"/>
  <c r="T5" i="5"/>
  <c r="S5" i="5"/>
  <c r="S73" i="5" s="1"/>
  <c r="R5" i="5"/>
  <c r="R73" i="5" s="1"/>
  <c r="Q5" i="5"/>
  <c r="Q73" i="5" s="1"/>
  <c r="P5" i="5"/>
  <c r="O5" i="5"/>
  <c r="O73" i="5" s="1"/>
  <c r="N5" i="5"/>
  <c r="N73" i="5" s="1"/>
  <c r="M5" i="5"/>
  <c r="M73" i="5" s="1"/>
  <c r="E5" i="5"/>
  <c r="F5" i="5" s="1"/>
  <c r="J6" i="5" s="1"/>
  <c r="K6" i="5" s="1"/>
  <c r="H18" i="4"/>
  <c r="P18" i="4" s="1"/>
  <c r="G18" i="4"/>
  <c r="I18" i="4" s="1"/>
  <c r="F18" i="4"/>
  <c r="H17" i="4"/>
  <c r="P17" i="4" s="1"/>
  <c r="G17" i="4"/>
  <c r="I17" i="4" s="1"/>
  <c r="F17" i="4"/>
  <c r="I16" i="4"/>
  <c r="K16" i="4" s="1"/>
  <c r="G16" i="4"/>
  <c r="F16" i="4"/>
  <c r="H16" i="4" s="1"/>
  <c r="I15" i="4"/>
  <c r="K15" i="4" s="1"/>
  <c r="G15" i="4"/>
  <c r="F15" i="4"/>
  <c r="H15" i="4" s="1"/>
  <c r="I14" i="4"/>
  <c r="K14" i="4" s="1"/>
  <c r="G14" i="4"/>
  <c r="F14" i="4"/>
  <c r="H14" i="4" s="1"/>
  <c r="I13" i="4"/>
  <c r="K13" i="4" s="1"/>
  <c r="G13" i="4"/>
  <c r="F13" i="4"/>
  <c r="H13" i="4" s="1"/>
  <c r="I12" i="4"/>
  <c r="K12" i="4" s="1"/>
  <c r="G12" i="4"/>
  <c r="F12" i="4"/>
  <c r="H12" i="4" s="1"/>
  <c r="I11" i="4"/>
  <c r="K11" i="4" s="1"/>
  <c r="G11" i="4"/>
  <c r="F11" i="4"/>
  <c r="H11" i="4" s="1"/>
  <c r="I10" i="4"/>
  <c r="K10" i="4" s="1"/>
  <c r="G10" i="4"/>
  <c r="F10" i="4"/>
  <c r="H10" i="4" s="1"/>
  <c r="I9" i="4"/>
  <c r="K9" i="4" s="1"/>
  <c r="G9" i="4"/>
  <c r="F9" i="4"/>
  <c r="H9" i="4" s="1"/>
  <c r="I8" i="4"/>
  <c r="K8" i="4" s="1"/>
  <c r="G8" i="4"/>
  <c r="F8" i="4"/>
  <c r="H8" i="4" s="1"/>
  <c r="I7" i="4"/>
  <c r="K7" i="4" s="1"/>
  <c r="G7" i="4"/>
  <c r="F7" i="4"/>
  <c r="H7" i="4" s="1"/>
  <c r="H20" i="3"/>
  <c r="J20" i="3" s="1"/>
  <c r="G20" i="3"/>
  <c r="I20" i="3" s="1"/>
  <c r="H19" i="3"/>
  <c r="J19" i="3" s="1"/>
  <c r="G19" i="3"/>
  <c r="I19" i="3" s="1"/>
  <c r="H18" i="3"/>
  <c r="J18" i="3" s="1"/>
  <c r="G18" i="3"/>
  <c r="I18" i="3" s="1"/>
  <c r="H17" i="3"/>
  <c r="J17" i="3" s="1"/>
  <c r="G17" i="3"/>
  <c r="I17" i="3" s="1"/>
  <c r="J16" i="3"/>
  <c r="L16" i="3" s="1"/>
  <c r="I16" i="3"/>
  <c r="K16" i="3" s="1"/>
  <c r="H16" i="3"/>
  <c r="G16" i="3"/>
  <c r="J15" i="3"/>
  <c r="L15" i="3" s="1"/>
  <c r="I15" i="3"/>
  <c r="K15" i="3" s="1"/>
  <c r="H15" i="3"/>
  <c r="G15" i="3"/>
  <c r="J14" i="3"/>
  <c r="L14" i="3" s="1"/>
  <c r="I14" i="3"/>
  <c r="K14" i="3" s="1"/>
  <c r="H14" i="3"/>
  <c r="G14" i="3"/>
  <c r="J13" i="3"/>
  <c r="L13" i="3" s="1"/>
  <c r="I13" i="3"/>
  <c r="K13" i="3" s="1"/>
  <c r="H13" i="3"/>
  <c r="G13" i="3"/>
  <c r="J12" i="3"/>
  <c r="L12" i="3" s="1"/>
  <c r="I12" i="3"/>
  <c r="K12" i="3" s="1"/>
  <c r="H12" i="3"/>
  <c r="G12" i="3"/>
  <c r="J11" i="3"/>
  <c r="L11" i="3" s="1"/>
  <c r="I11" i="3"/>
  <c r="K11" i="3" s="1"/>
  <c r="H11" i="3"/>
  <c r="G11" i="3"/>
  <c r="J10" i="3"/>
  <c r="L10" i="3" s="1"/>
  <c r="I10" i="3"/>
  <c r="K10" i="3" s="1"/>
  <c r="H10" i="3"/>
  <c r="G10" i="3"/>
  <c r="J9" i="3"/>
  <c r="L9" i="3" s="1"/>
  <c r="I9" i="3"/>
  <c r="K9" i="3" s="1"/>
  <c r="H9" i="3"/>
  <c r="G9" i="3"/>
  <c r="J8" i="3"/>
  <c r="L8" i="3" s="1"/>
  <c r="I8" i="3"/>
  <c r="K8" i="3" s="1"/>
  <c r="H8" i="3"/>
  <c r="G8" i="3"/>
  <c r="J7" i="3"/>
  <c r="L7" i="3" s="1"/>
  <c r="P7" i="3" s="1"/>
  <c r="I7" i="3"/>
  <c r="K7" i="3" s="1"/>
  <c r="H7" i="3"/>
  <c r="G7" i="3"/>
  <c r="B9" i="16" l="1"/>
  <c r="E9" i="16"/>
  <c r="F9" i="16" s="1"/>
  <c r="I9" i="16"/>
  <c r="L9" i="16"/>
  <c r="M9" i="16" s="1"/>
  <c r="E9" i="9"/>
  <c r="F10" i="9"/>
  <c r="G11" i="9" s="1"/>
  <c r="G12" i="9"/>
  <c r="F9" i="9"/>
  <c r="G10" i="9" s="1"/>
  <c r="D9" i="8"/>
  <c r="E10" i="8" s="1"/>
  <c r="C10" i="8" s="1"/>
  <c r="M12" i="7"/>
  <c r="N9" i="7"/>
  <c r="N12" i="7" s="1"/>
  <c r="I12" i="7"/>
  <c r="J9" i="7"/>
  <c r="J12" i="7" s="1"/>
  <c r="E12" i="7"/>
  <c r="E15" i="6"/>
  <c r="F15" i="6"/>
  <c r="F21" i="6" s="1"/>
  <c r="F18" i="6"/>
  <c r="E18" i="6"/>
  <c r="K17" i="6"/>
  <c r="L17" i="6" s="1"/>
  <c r="M17" i="6" s="1"/>
  <c r="K16" i="6"/>
  <c r="L16" i="6" s="1"/>
  <c r="M16" i="6" s="1"/>
  <c r="K19" i="6"/>
  <c r="L19" i="6" s="1"/>
  <c r="M19" i="6" s="1"/>
  <c r="K15" i="6"/>
  <c r="L15" i="6" s="1"/>
  <c r="M15" i="6" s="1"/>
  <c r="K18" i="6"/>
  <c r="L18" i="6" s="1"/>
  <c r="M18" i="6" s="1"/>
  <c r="I15" i="6"/>
  <c r="I21" i="6" s="1"/>
  <c r="J15" i="6"/>
  <c r="J18" i="6"/>
  <c r="I18" i="6"/>
  <c r="E19" i="6"/>
  <c r="F19" i="6"/>
  <c r="I19" i="6"/>
  <c r="J19" i="6"/>
  <c r="E17" i="6"/>
  <c r="I17" i="6"/>
  <c r="P70" i="5"/>
  <c r="P71" i="5" s="1"/>
  <c r="P75" i="5" s="1"/>
  <c r="N70" i="5"/>
  <c r="N71" i="5" s="1"/>
  <c r="N75" i="5" s="1"/>
  <c r="R70" i="5"/>
  <c r="R71" i="5" s="1"/>
  <c r="R75" i="5" s="1"/>
  <c r="V70" i="5"/>
  <c r="V71" i="5" s="1"/>
  <c r="V75" i="5" s="1"/>
  <c r="O70" i="5"/>
  <c r="O71" i="5" s="1"/>
  <c r="O75" i="5" s="1"/>
  <c r="S70" i="5"/>
  <c r="S71" i="5" s="1"/>
  <c r="S75" i="5" s="1"/>
  <c r="W70" i="5"/>
  <c r="W71" i="5" s="1"/>
  <c r="W75" i="5" s="1"/>
  <c r="T70" i="5"/>
  <c r="T71" i="5" s="1"/>
  <c r="T75" i="5" s="1"/>
  <c r="M70" i="5"/>
  <c r="M71" i="5" s="1"/>
  <c r="M75" i="5" s="1"/>
  <c r="Q70" i="5"/>
  <c r="Q71" i="5" s="1"/>
  <c r="Q75" i="5" s="1"/>
  <c r="U70" i="5"/>
  <c r="U71" i="5" s="1"/>
  <c r="U75" i="5" s="1"/>
  <c r="J10" i="4"/>
  <c r="P10" i="4"/>
  <c r="O7" i="4"/>
  <c r="J9" i="4"/>
  <c r="P9" i="4"/>
  <c r="O16" i="4"/>
  <c r="Q18" i="4"/>
  <c r="K18" i="4"/>
  <c r="J8" i="4"/>
  <c r="P8" i="4"/>
  <c r="J12" i="4"/>
  <c r="P12" i="4"/>
  <c r="J16" i="4"/>
  <c r="P16" i="4"/>
  <c r="Q17" i="4"/>
  <c r="K17" i="4"/>
  <c r="J7" i="4"/>
  <c r="P7" i="4"/>
  <c r="L7" i="4"/>
  <c r="J11" i="4"/>
  <c r="P11" i="4"/>
  <c r="J15" i="4"/>
  <c r="L16" i="4"/>
  <c r="P15" i="4"/>
  <c r="J13" i="4"/>
  <c r="P13" i="4"/>
  <c r="J14" i="4"/>
  <c r="P14" i="4"/>
  <c r="Q10" i="4"/>
  <c r="Q11" i="4"/>
  <c r="Q12" i="4"/>
  <c r="Q13" i="4"/>
  <c r="Q15" i="4"/>
  <c r="Q16" i="4"/>
  <c r="J17" i="4"/>
  <c r="J18" i="4"/>
  <c r="M7" i="4"/>
  <c r="Q8" i="4"/>
  <c r="Q7" i="4"/>
  <c r="Q9" i="4"/>
  <c r="Q14" i="4"/>
  <c r="M16" i="4"/>
  <c r="R17" i="3"/>
  <c r="L17" i="3"/>
  <c r="P16" i="3" s="1"/>
  <c r="R18" i="3"/>
  <c r="L18" i="3"/>
  <c r="R20" i="3"/>
  <c r="L20" i="3"/>
  <c r="Q17" i="3"/>
  <c r="K17" i="3"/>
  <c r="Q19" i="3"/>
  <c r="K19" i="3"/>
  <c r="O7" i="3"/>
  <c r="Q18" i="3"/>
  <c r="K18" i="3"/>
  <c r="Q20" i="3"/>
  <c r="K20" i="3"/>
  <c r="O16" i="3" s="1"/>
  <c r="R19" i="3"/>
  <c r="L19" i="3"/>
  <c r="M7" i="3"/>
  <c r="Q7" i="3"/>
  <c r="Q8" i="3"/>
  <c r="Q9" i="3"/>
  <c r="Q10" i="3"/>
  <c r="Q11" i="3"/>
  <c r="Q12" i="3"/>
  <c r="Q13" i="3"/>
  <c r="Q14" i="3"/>
  <c r="Q15" i="3"/>
  <c r="M16" i="3"/>
  <c r="Q16" i="3"/>
  <c r="N7" i="3"/>
  <c r="R7" i="3"/>
  <c r="R8" i="3"/>
  <c r="R9" i="3"/>
  <c r="R10" i="3"/>
  <c r="R11" i="3"/>
  <c r="R12" i="3"/>
  <c r="R13" i="3"/>
  <c r="R14" i="3"/>
  <c r="R15" i="3"/>
  <c r="N16" i="3"/>
  <c r="R16" i="3"/>
  <c r="N9" i="16" l="1"/>
  <c r="O9" i="16"/>
  <c r="J9" i="16"/>
  <c r="K10" i="16" s="1"/>
  <c r="H9" i="16"/>
  <c r="G9" i="16"/>
  <c r="C9" i="16"/>
  <c r="D10" i="16" s="1"/>
  <c r="D10" i="8"/>
  <c r="F17" i="8" s="1"/>
  <c r="O16" i="6"/>
  <c r="N16" i="6"/>
  <c r="N18" i="6"/>
  <c r="O18" i="6"/>
  <c r="O17" i="6"/>
  <c r="N17" i="6"/>
  <c r="E21" i="6"/>
  <c r="M21" i="6"/>
  <c r="N15" i="6"/>
  <c r="O15" i="6"/>
  <c r="O21" i="6" s="1"/>
  <c r="J21" i="6"/>
  <c r="N19" i="6"/>
  <c r="O19" i="6"/>
  <c r="Z75" i="5"/>
  <c r="K11" i="5" s="1"/>
  <c r="R16" i="4"/>
  <c r="N16" i="4"/>
  <c r="S16" i="4"/>
  <c r="N7" i="4"/>
  <c r="T16" i="3"/>
  <c r="S16" i="3"/>
  <c r="I10" i="16" l="1"/>
  <c r="L10" i="16"/>
  <c r="M10" i="16" s="1"/>
  <c r="B10" i="16"/>
  <c r="E10" i="16"/>
  <c r="F10" i="16" s="1"/>
  <c r="F18" i="8"/>
  <c r="E12" i="8"/>
  <c r="F16" i="8"/>
  <c r="E11" i="8"/>
  <c r="F15" i="8"/>
  <c r="F13" i="8"/>
  <c r="F14" i="8"/>
  <c r="F12" i="8"/>
  <c r="N21" i="6"/>
  <c r="G10" i="16" l="1"/>
  <c r="H10" i="16"/>
  <c r="O10" i="16"/>
  <c r="N10" i="16"/>
  <c r="C10" i="16"/>
  <c r="D11" i="16" s="1"/>
  <c r="J10" i="16"/>
  <c r="K11" i="16" s="1"/>
  <c r="I11" i="16" l="1"/>
  <c r="L11" i="16"/>
  <c r="M11" i="16" s="1"/>
  <c r="B11" i="16"/>
  <c r="E11" i="16"/>
  <c r="F11" i="16" s="1"/>
  <c r="H11" i="16" l="1"/>
  <c r="G11" i="16"/>
  <c r="O11" i="16"/>
  <c r="N11" i="16"/>
  <c r="C11" i="16"/>
  <c r="D12" i="16" s="1"/>
  <c r="J11" i="16"/>
  <c r="K12" i="16" s="1"/>
  <c r="L12" i="16" l="1"/>
  <c r="M12" i="16" s="1"/>
  <c r="I12" i="16"/>
  <c r="B12" i="16"/>
  <c r="E12" i="16"/>
  <c r="F12" i="16" s="1"/>
  <c r="H12" i="16" l="1"/>
  <c r="G12" i="16"/>
  <c r="J12" i="16"/>
  <c r="K13" i="16" s="1"/>
  <c r="C12" i="16"/>
  <c r="D13" i="16"/>
  <c r="O12" i="16"/>
  <c r="N12" i="16"/>
  <c r="L13" i="16" l="1"/>
  <c r="M13" i="16" s="1"/>
  <c r="I13" i="16"/>
  <c r="B13" i="16"/>
  <c r="E13" i="16"/>
  <c r="F13" i="16" s="1"/>
  <c r="G13" i="16" l="1"/>
  <c r="G17" i="16" s="1"/>
  <c r="H13" i="16"/>
  <c r="F17" i="16"/>
  <c r="J13" i="16"/>
  <c r="K15" i="16" s="1"/>
  <c r="L15" i="16" s="1"/>
  <c r="M15" i="16" s="1"/>
  <c r="K16" i="16"/>
  <c r="L16" i="16" s="1"/>
  <c r="M16" i="16" s="1"/>
  <c r="C13" i="16"/>
  <c r="D16" i="16" s="1"/>
  <c r="E16" i="16" s="1"/>
  <c r="F16" i="16" s="1"/>
  <c r="N13" i="16"/>
  <c r="N17" i="16" s="1"/>
  <c r="O13" i="16"/>
  <c r="M17" i="16"/>
  <c r="N15" i="16" l="1"/>
  <c r="O15" i="16"/>
  <c r="H16" i="16"/>
  <c r="G16" i="16"/>
  <c r="D15" i="16"/>
  <c r="E15" i="16" s="1"/>
  <c r="F15" i="16" s="1"/>
  <c r="K14" i="16"/>
  <c r="L14" i="16" s="1"/>
  <c r="M14" i="16" s="1"/>
  <c r="D14" i="16"/>
  <c r="E14" i="16" s="1"/>
  <c r="F14" i="16" s="1"/>
  <c r="O16" i="16"/>
  <c r="N16" i="16"/>
  <c r="O14" i="16" l="1"/>
  <c r="O19" i="16" s="1"/>
  <c r="M18" i="16"/>
  <c r="N14" i="16"/>
  <c r="N18" i="16" s="1"/>
  <c r="F18" i="16"/>
  <c r="H14" i="16"/>
  <c r="G14" i="16"/>
  <c r="H15" i="16"/>
  <c r="G15" i="16"/>
  <c r="G18" i="16" l="1"/>
  <c r="H19" i="16"/>
</calcChain>
</file>

<file path=xl/sharedStrings.xml><?xml version="1.0" encoding="utf-8"?>
<sst xmlns="http://schemas.openxmlformats.org/spreadsheetml/2006/main" count="373" uniqueCount="224">
  <si>
    <t>Trimestre</t>
  </si>
  <si>
    <t>Tasa anual (en %)</t>
  </si>
  <si>
    <t>2T 2017</t>
  </si>
  <si>
    <t>1T 2017</t>
  </si>
  <si>
    <t>4T 2016</t>
  </si>
  <si>
    <t>3T 2016</t>
  </si>
  <si>
    <t>2T 2016</t>
  </si>
  <si>
    <t>1T 2016</t>
  </si>
  <si>
    <t>4T 2015</t>
  </si>
  <si>
    <t>3T 2015</t>
  </si>
  <si>
    <t>2T 2015</t>
  </si>
  <si>
    <t>1T 2015</t>
  </si>
  <si>
    <t>4T 2014</t>
  </si>
  <si>
    <t>3T 2014</t>
  </si>
  <si>
    <t>2T 2014</t>
  </si>
  <si>
    <t>1T 2014</t>
  </si>
  <si>
    <t>4T 2013</t>
  </si>
  <si>
    <t>3T 2013</t>
  </si>
  <si>
    <t>2T 2013</t>
  </si>
  <si>
    <t>1T 2013</t>
  </si>
  <si>
    <t>4T 2012</t>
  </si>
  <si>
    <t>3T 2012</t>
  </si>
  <si>
    <t>2T 2012</t>
  </si>
  <si>
    <t>1T 2012</t>
  </si>
  <si>
    <t>4T 2011</t>
  </si>
  <si>
    <t>3T 2011</t>
  </si>
  <si>
    <t>2T 2011</t>
  </si>
  <si>
    <t>1T 2011</t>
  </si>
  <si>
    <t>4T 2010</t>
  </si>
  <si>
    <t>3T 2010</t>
  </si>
  <si>
    <t>2T 2010</t>
  </si>
  <si>
    <t>1T 2010</t>
  </si>
  <si>
    <t>4T 2009</t>
  </si>
  <si>
    <t>3T 2009</t>
  </si>
  <si>
    <t>2T 2009</t>
  </si>
  <si>
    <t>1T 2009</t>
  </si>
  <si>
    <t>4T 2008</t>
  </si>
  <si>
    <t>3T 2008</t>
  </si>
  <si>
    <t>2T 2008</t>
  </si>
  <si>
    <t>1T 2008</t>
  </si>
  <si>
    <t>4T 2007</t>
  </si>
  <si>
    <t>3T 2007</t>
  </si>
  <si>
    <t>2T 2007</t>
  </si>
  <si>
    <t>1T 2007</t>
  </si>
  <si>
    <t>4T 2006</t>
  </si>
  <si>
    <t>3T 2006</t>
  </si>
  <si>
    <t>2T 2006</t>
  </si>
  <si>
    <t>1T 2006</t>
  </si>
  <si>
    <t>4T 2005</t>
  </si>
  <si>
    <t>3T 2005</t>
  </si>
  <si>
    <t>2T 2005</t>
  </si>
  <si>
    <t>1T 2005</t>
  </si>
  <si>
    <t>4T 2004</t>
  </si>
  <si>
    <t>3T 2004</t>
  </si>
  <si>
    <t>2T 2004</t>
  </si>
  <si>
    <t>1T 2004</t>
  </si>
  <si>
    <t>Serie trimestral del PIB</t>
  </si>
  <si>
    <t>Exercicis tema 1.</t>
  </si>
  <si>
    <t>Dades, exercici 2</t>
  </si>
  <si>
    <t xml:space="preserve"> </t>
  </si>
  <si>
    <t>Predicció</t>
  </si>
  <si>
    <t>Error</t>
  </si>
  <si>
    <t>Error absolut EA</t>
  </si>
  <si>
    <t>Error Quadràtic EQ</t>
  </si>
  <si>
    <t>EAM</t>
  </si>
  <si>
    <t>EQM</t>
  </si>
  <si>
    <t>EPAM</t>
  </si>
  <si>
    <t>Yt</t>
  </si>
  <si>
    <t>Mètode A</t>
  </si>
  <si>
    <t>Mètode B</t>
  </si>
  <si>
    <t>Nov</t>
  </si>
  <si>
    <t>--</t>
  </si>
  <si>
    <t>Dec</t>
  </si>
  <si>
    <r>
      <t xml:space="preserve"> </t>
    </r>
    <r>
      <rPr>
        <sz val="11"/>
        <color indexed="8"/>
        <rFont val="Arial"/>
        <family val="2"/>
      </rPr>
      <t xml:space="preserve">Jan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</si>
  <si>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Feb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</si>
  <si>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Mar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</si>
  <si>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Apr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</si>
  <si>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May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</si>
  <si>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Jun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</si>
  <si>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Jul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</si>
  <si>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Ago </t>
    </r>
    <r>
      <rPr>
        <sz val="11"/>
        <rFont val="Arial"/>
        <family val="2"/>
      </rPr>
      <t xml:space="preserve"> </t>
    </r>
  </si>
  <si>
    <t>EPAM EXTRAMOSTRAL A</t>
  </si>
  <si>
    <t>EPAM EXTRAMOSTRAL B</t>
  </si>
  <si>
    <r>
      <t xml:space="preserve"> </t>
    </r>
    <r>
      <rPr>
        <sz val="11"/>
        <color indexed="8"/>
        <rFont val="Arial"/>
        <family val="2"/>
      </rPr>
      <t xml:space="preserve">Sep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</si>
  <si>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Oct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</si>
  <si>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Nov </t>
    </r>
    <r>
      <rPr>
        <sz val="11"/>
        <rFont val="Arial"/>
        <family val="2"/>
      </rPr>
      <t xml:space="preserve"> </t>
    </r>
  </si>
  <si>
    <r>
      <t xml:space="preserve"> </t>
    </r>
    <r>
      <rPr>
        <sz val="11"/>
        <color indexed="8"/>
        <rFont val="Arial"/>
        <family val="2"/>
      </rPr>
      <t xml:space="preserve">Dec </t>
    </r>
    <r>
      <rPr>
        <sz val="11"/>
        <rFont val="Arial"/>
        <family val="2"/>
      </rPr>
      <t xml:space="preserve"> </t>
    </r>
  </si>
  <si>
    <t>La capacitat predictiva del mètode A és del 42%, molt dolenta</t>
  </si>
  <si>
    <t>I el mètode B és bona, molt millor que la A</t>
  </si>
  <si>
    <t>Dades, exercici 4</t>
  </si>
  <si>
    <t>t</t>
  </si>
  <si>
    <t>Sèrie: Naixements a Catalunya (unitats: persones). Font: www.idescat.cat</t>
  </si>
  <si>
    <t>Determina la/les components d'aquesta sèrie temporal</t>
  </si>
  <si>
    <t>R</t>
  </si>
  <si>
    <t>d</t>
  </si>
  <si>
    <t>d^2</t>
  </si>
  <si>
    <t>Mes</t>
  </si>
  <si>
    <t>Test de Daniel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</si>
  <si>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</si>
  <si>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</si>
  <si>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</si>
  <si>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</si>
  <si>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</si>
  <si>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</si>
  <si>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</si>
  <si>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</si>
  <si>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</si>
  <si>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</si>
  <si>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</si>
  <si>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</si>
  <si>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Ts</t>
  </si>
  <si>
    <t>Z</t>
  </si>
  <si>
    <t>6,3 &gt; 1.96</t>
  </si>
  <si>
    <t>Hi ha tendencia</t>
  </si>
  <si>
    <t>Test de Kruskal-Wallis</t>
  </si>
  <si>
    <t>KW</t>
  </si>
  <si>
    <t>Comparar amb una khi-cuadrat</t>
  </si>
  <si>
    <t>Khi de 12-1 g.ll, 0,05 = 19,67</t>
  </si>
  <si>
    <t>16,0361 &lt;  19,67</t>
  </si>
  <si>
    <t>No hi ha estacionalitat</t>
  </si>
  <si>
    <t>No rebutjem la Hipotesi nula</t>
  </si>
  <si>
    <t>Ri</t>
  </si>
  <si>
    <t>Ri^2</t>
  </si>
  <si>
    <t>Ti</t>
  </si>
  <si>
    <t>SUMA</t>
  </si>
  <si>
    <t>Ri^2 / Ti</t>
  </si>
  <si>
    <t>Exercici 1</t>
  </si>
  <si>
    <t>K=4</t>
  </si>
  <si>
    <t>alpha=0.3</t>
  </si>
  <si>
    <t xml:space="preserve"> Mitjana</t>
  </si>
  <si>
    <t>error</t>
  </si>
  <si>
    <t>ABS</t>
  </si>
  <si>
    <t>QUAD</t>
  </si>
  <si>
    <t>M. Movils</t>
  </si>
  <si>
    <t>AES</t>
  </si>
  <si>
    <t>Març-2010</t>
  </si>
  <si>
    <t>Maig-2010</t>
  </si>
  <si>
    <t>Juny-2009</t>
  </si>
  <si>
    <t>Juliol-2009</t>
  </si>
  <si>
    <t>Setembre-2009</t>
  </si>
  <si>
    <t>Novembre-2009</t>
  </si>
  <si>
    <t>Desembre-2009</t>
  </si>
  <si>
    <t>Gener-2010</t>
  </si>
  <si>
    <t>EPAM(error percentual absolut mitja)</t>
  </si>
  <si>
    <t>Exercici 2</t>
  </si>
  <si>
    <t>k=2</t>
  </si>
  <si>
    <t>alpha=0,3</t>
  </si>
  <si>
    <t>Any</t>
  </si>
  <si>
    <t>LEPAM es fa amb l'EQM més petit dels 3 que hi ha</t>
  </si>
  <si>
    <t>Exercici 4</t>
  </si>
  <si>
    <t>gamma</t>
  </si>
  <si>
    <t>alpha</t>
  </si>
  <si>
    <t>T</t>
  </si>
  <si>
    <t>B</t>
  </si>
  <si>
    <t>Predicció(amb una altre formula periode extramostral)</t>
  </si>
  <si>
    <t>error abs</t>
  </si>
  <si>
    <t>error quadratic</t>
  </si>
  <si>
    <t>metode de allisament de holt</t>
  </si>
  <si>
    <t>Exercici 5</t>
  </si>
  <si>
    <t>K(arbitraria)</t>
  </si>
  <si>
    <t>MM</t>
  </si>
  <si>
    <t>MM`</t>
  </si>
  <si>
    <t>Predicció(extramostral)</t>
  </si>
  <si>
    <t>metode de doble mitjana mobil</t>
  </si>
  <si>
    <t>file -&gt;options-&gt;add-ins-&gt;excel add-ins-&gt;go-&gt;las 2 primeras</t>
  </si>
  <si>
    <t>prediccio</t>
  </si>
  <si>
    <t>error abos</t>
  </si>
  <si>
    <t>error quadr</t>
  </si>
  <si>
    <t>metode de la tendencia lineal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</si>
  <si>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</si>
  <si>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</si>
  <si>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</si>
  <si>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</si>
  <si>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</si>
  <si>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</si>
  <si>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</si>
  <si>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</si>
  <si>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</si>
  <si>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</si>
  <si>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</si>
  <si>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</si>
  <si>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</si>
  <si>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</si>
  <si>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</si>
  <si>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</si>
  <si>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</si>
  <si>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</si>
  <si>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</si>
  <si>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</si>
  <si>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</si>
  <si>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</si>
  <si>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</si>
  <si>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</si>
  <si>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</si>
  <si>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Donada la següent sèrie temporal tipus III es demana</t>
  </si>
  <si>
    <t>a) Calcula les prediccions amb AEH(alfa=0,3; gamma=0,6) i AEH(alfa=0,7; gamma=0,4)</t>
  </si>
  <si>
    <t>Quin dels dos mètodes es millor?</t>
  </si>
  <si>
    <t>Avalua la capacitat predictiva del millor dels dos mètodes de predicció</t>
  </si>
  <si>
    <t>Dóna resultats per al període mostral i per al període extra-mostral</t>
  </si>
  <si>
    <t>Fes els corresponents gràfics.</t>
  </si>
  <si>
    <t xml:space="preserve">b) Calcula les prediccions amb el mètode de les dobles mitjanes mòbils amb </t>
  </si>
  <si>
    <t>amplitud k=4 i k=2</t>
  </si>
  <si>
    <t>b) Calcula les prediccions amb mètode de la tendència lineal</t>
  </si>
  <si>
    <t xml:space="preserve">En comparació amb el mètode ingenu, </t>
  </si>
  <si>
    <t>com qualificaries la precisió de les prediccions d'aquest mètode?</t>
  </si>
  <si>
    <t>Digues quina és la capacitat predictiva del millor dels dos mètodes.</t>
  </si>
  <si>
    <t>2003.2</t>
  </si>
  <si>
    <t>2004.1</t>
  </si>
  <si>
    <t>2004.2</t>
  </si>
  <si>
    <t>2005.1</t>
  </si>
  <si>
    <t>2005.2</t>
  </si>
  <si>
    <t>2006.1</t>
  </si>
  <si>
    <t>2006.2</t>
  </si>
  <si>
    <t>2007.1</t>
  </si>
  <si>
    <t>2007.2</t>
  </si>
  <si>
    <t>2008.1</t>
  </si>
  <si>
    <t>2008.2</t>
  </si>
  <si>
    <t>2009.1</t>
  </si>
  <si>
    <t>2009.2</t>
  </si>
  <si>
    <t>EABS</t>
  </si>
  <si>
    <t>EQ</t>
  </si>
  <si>
    <t>MOSTRAL</t>
  </si>
  <si>
    <t>EAM/EQM</t>
  </si>
  <si>
    <t>EXTRA-MOSTRAL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</si>
</sst>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0.000"/>
    <numFmt numFmtId="169" formatCode="0.00000"/>
    <numFmt numFmtId="170" formatCode="0.0000"/>
    <numFmt numFmtId="171" formatCode="#,##0.0000"/>
    <numFmt numFmtId="172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1"/>
      <color rgb="FF33333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0" xfId="0" quotePrefix="1" applyNumberFormat="1" applyFont="1" applyAlignment="1">
      <alignment horizontal="center"/>
    </xf>
    <xf numFmtId="0" fontId="8" fillId="0" borderId="0" xfId="0" applyFont="1"/>
    <xf numFmtId="168" fontId="8" fillId="0" borderId="0" xfId="0" applyNumberFormat="1" applyFont="1"/>
    <xf numFmtId="168" fontId="8" fillId="4" borderId="0" xfId="0" applyNumberFormat="1" applyFont="1" applyFill="1"/>
    <xf numFmtId="169" fontId="8" fillId="0" borderId="0" xfId="0" applyNumberFormat="1" applyFont="1"/>
    <xf numFmtId="0" fontId="8" fillId="0" borderId="1" xfId="0" applyFont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0" xfId="0" applyNumberFormat="1" applyFont="1" applyFill="1"/>
    <xf numFmtId="169" fontId="8" fillId="2" borderId="0" xfId="0" applyNumberFormat="1" applyFont="1" applyFill="1"/>
    <xf numFmtId="170" fontId="8" fillId="2" borderId="0" xfId="0" applyNumberFormat="1" applyFont="1" applyFill="1"/>
    <xf numFmtId="0" fontId="8" fillId="2" borderId="0" xfId="0" applyFont="1" applyFill="1"/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10" fillId="2" borderId="0" xfId="0" applyNumberFormat="1" applyFont="1" applyFill="1"/>
    <xf numFmtId="0" fontId="10" fillId="2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Border="1"/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2" xfId="0" applyFont="1" applyFill="1" applyBorder="1"/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71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6" fillId="6" borderId="3" xfId="0" applyFont="1" applyFill="1" applyBorder="1" applyAlignment="1">
      <alignment horizontal="center"/>
    </xf>
    <xf numFmtId="170" fontId="6" fillId="0" borderId="0" xfId="0" applyNumberFormat="1" applyFont="1"/>
    <xf numFmtId="0" fontId="0" fillId="0" borderId="0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6" fillId="6" borderId="0" xfId="0" applyFont="1" applyFill="1"/>
    <xf numFmtId="0" fontId="0" fillId="0" borderId="0" xfId="0" applyFill="1" applyBorder="1"/>
    <xf numFmtId="1" fontId="0" fillId="0" borderId="0" xfId="0" applyNumberFormat="1"/>
    <xf numFmtId="0" fontId="7" fillId="0" borderId="0" xfId="0" applyFont="1" applyAlignment="1"/>
    <xf numFmtId="0" fontId="8" fillId="0" borderId="0" xfId="0" applyFont="1" applyAlignment="1"/>
    <xf numFmtId="17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0" xfId="0" applyFont="1" applyFill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/>
    <xf numFmtId="3" fontId="8" fillId="0" borderId="1" xfId="0" applyNumberFormat="1" applyFont="1" applyBorder="1" applyAlignment="1">
      <alignment horizontal="center"/>
    </xf>
    <xf numFmtId="171" fontId="0" fillId="0" borderId="0" xfId="0" applyNumberFormat="1"/>
    <xf numFmtId="0" fontId="0" fillId="8" borderId="0" xfId="0" applyFill="1"/>
    <xf numFmtId="0" fontId="8" fillId="8" borderId="0" xfId="0" applyFont="1" applyFill="1"/>
    <xf numFmtId="172" fontId="8" fillId="0" borderId="0" xfId="0" applyNumberFormat="1" applyFont="1"/>
    <xf numFmtId="0" fontId="6" fillId="8" borderId="0" xfId="0" applyFont="1" applyFill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1" fillId="0" borderId="0" xfId="0" applyFont="1"/>
    <xf numFmtId="0" fontId="11" fillId="0" borderId="1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12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1" xfId="0" applyFill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168" fontId="12" fillId="0" borderId="0" xfId="0" applyNumberFormat="1" applyFont="1"/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0" fillId="0" borderId="0" xfId="0" applyNumberFormat="1"/>
    <xf numFmtId="0" fontId="13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2" fontId="0" fillId="0" borderId="0" xfId="0" applyNumberFormat="1" applyBorder="1"/>
    <xf numFmtId="2" fontId="0" fillId="0" borderId="8" xfId="0" applyNumberFormat="1" applyBorder="1"/>
    <xf numFmtId="2" fontId="6" fillId="0" borderId="8" xfId="0" applyNumberFormat="1" applyFont="1" applyBorder="1"/>
    <xf numFmtId="2" fontId="6" fillId="0" borderId="0" xfId="0" applyNumberFormat="1" applyFont="1" applyBorder="1"/>
    <xf numFmtId="2" fontId="6" fillId="0" borderId="14" xfId="0" applyNumberFormat="1" applyFont="1" applyBorder="1"/>
    <xf numFmtId="2" fontId="6" fillId="0" borderId="13" xfId="0" applyNumberFormat="1" applyFont="1" applyBorder="1"/>
    <xf numFmtId="2" fontId="0" fillId="0" borderId="13" xfId="0" applyNumberFormat="1" applyBorder="1"/>
    <xf numFmtId="2" fontId="0" fillId="0" borderId="15" xfId="0" applyNumberFormat="1" applyBorder="1"/>
    <xf numFmtId="0" fontId="6" fillId="0" borderId="16" xfId="0" applyFont="1" applyBorder="1"/>
    <xf numFmtId="2" fontId="6" fillId="0" borderId="1" xfId="0" applyNumberFormat="1" applyFont="1" applyBorder="1"/>
    <xf numFmtId="2" fontId="0" fillId="0" borderId="1" xfId="0" applyNumberFormat="1" applyBorder="1"/>
    <xf numFmtId="2" fontId="0" fillId="3" borderId="17" xfId="0" applyNumberFormat="1" applyFill="1" applyBorder="1"/>
    <xf numFmtId="2" fontId="0" fillId="6" borderId="17" xfId="0" applyNumberFormat="1" applyFill="1" applyBorder="1"/>
    <xf numFmtId="2" fontId="6" fillId="3" borderId="8" xfId="0" applyNumberFormat="1" applyFont="1" applyFill="1" applyBorder="1"/>
    <xf numFmtId="2" fontId="6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[1]Sheet1!$B$5:$B$16</c:f>
              <c:numCache>
                <c:formatCode>0,00</c:formatCode>
                <c:ptCount val="12"/>
                <c:pt idx="0">
                  <c:v>17.62</c:v>
                </c:pt>
                <c:pt idx="1">
                  <c:v>20.05</c:v>
                </c:pt>
                <c:pt idx="2">
                  <c:v>12.76</c:v>
                </c:pt>
                <c:pt idx="3">
                  <c:v>18.64</c:v>
                </c:pt>
                <c:pt idx="4">
                  <c:v>15.95</c:v>
                </c:pt>
                <c:pt idx="5">
                  <c:v>21.32</c:v>
                </c:pt>
                <c:pt idx="6">
                  <c:v>30.61</c:v>
                </c:pt>
                <c:pt idx="7">
                  <c:v>30.86</c:v>
                </c:pt>
                <c:pt idx="8">
                  <c:v>25.8</c:v>
                </c:pt>
                <c:pt idx="9">
                  <c:v>30.74</c:v>
                </c:pt>
                <c:pt idx="10">
                  <c:v>29.66</c:v>
                </c:pt>
                <c:pt idx="11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C-4756-8690-155A65D141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[1]Sheet1!$E$5:$E$16</c:f>
              <c:numCache>
                <c:formatCode>0,00</c:formatCode>
                <c:ptCount val="12"/>
                <c:pt idx="0">
                  <c:v>13.09</c:v>
                </c:pt>
                <c:pt idx="1">
                  <c:v>15.264399999999997</c:v>
                </c:pt>
                <c:pt idx="2">
                  <c:v>18.376887999999994</c:v>
                </c:pt>
                <c:pt idx="3">
                  <c:v>17.357589759999993</c:v>
                </c:pt>
                <c:pt idx="4">
                  <c:v>18.638914835199991</c:v>
                </c:pt>
                <c:pt idx="5">
                  <c:v>18.244837717503991</c:v>
                </c:pt>
                <c:pt idx="6">
                  <c:v>20.133512945966071</c:v>
                </c:pt>
                <c:pt idx="7">
                  <c:v>26.128353275615638</c:v>
                </c:pt>
                <c:pt idx="8">
                  <c:v>31.251437916759514</c:v>
                </c:pt>
                <c:pt idx="9">
                  <c:v>32.338338340543515</c:v>
                </c:pt>
                <c:pt idx="10">
                  <c:v>35.060670139355373</c:v>
                </c:pt>
                <c:pt idx="11">
                  <c:v>37.783001938167232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C-4756-8690-155A65D1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7136"/>
        <c:axId val="1"/>
      </c:lineChart>
      <c:catAx>
        <c:axId val="346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[1]Sheet1!$B$5:$B$16</c:f>
              <c:numCache>
                <c:formatCode>0,00</c:formatCode>
                <c:ptCount val="12"/>
                <c:pt idx="0">
                  <c:v>17.62</c:v>
                </c:pt>
                <c:pt idx="1">
                  <c:v>20.05</c:v>
                </c:pt>
                <c:pt idx="2">
                  <c:v>12.76</c:v>
                </c:pt>
                <c:pt idx="3">
                  <c:v>18.64</c:v>
                </c:pt>
                <c:pt idx="4">
                  <c:v>15.95</c:v>
                </c:pt>
                <c:pt idx="5">
                  <c:v>21.32</c:v>
                </c:pt>
                <c:pt idx="6">
                  <c:v>30.61</c:v>
                </c:pt>
                <c:pt idx="7">
                  <c:v>30.86</c:v>
                </c:pt>
                <c:pt idx="8">
                  <c:v>25.8</c:v>
                </c:pt>
                <c:pt idx="9">
                  <c:v>30.74</c:v>
                </c:pt>
                <c:pt idx="10">
                  <c:v>29.66</c:v>
                </c:pt>
                <c:pt idx="11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1-432E-8C33-CF8DBB3039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[1]Sheet1!$L$5:$L$16</c:f>
              <c:numCache>
                <c:formatCode>0,00</c:formatCode>
                <c:ptCount val="12"/>
                <c:pt idx="0">
                  <c:v>13.09</c:v>
                </c:pt>
                <c:pt idx="1">
                  <c:v>17.529399999999999</c:v>
                </c:pt>
                <c:pt idx="2">
                  <c:v>21.267987999999999</c:v>
                </c:pt>
                <c:pt idx="3">
                  <c:v>14.904327759999999</c:v>
                </c:pt>
                <c:pt idx="4">
                  <c:v>18.1572179152</c:v>
                </c:pt>
                <c:pt idx="5">
                  <c:v>16.632063945504001</c:v>
                </c:pt>
                <c:pt idx="6">
                  <c:v>21.246139849854078</c:v>
                </c:pt>
                <c:pt idx="7">
                  <c:v>31.75524346319996</c:v>
                </c:pt>
                <c:pt idx="8">
                  <c:v>34.832306377507734</c:v>
                </c:pt>
                <c:pt idx="9">
                  <c:v>29.684379466097901</c:v>
                </c:pt>
                <c:pt idx="10">
                  <c:v>30.859067018943481</c:v>
                </c:pt>
                <c:pt idx="11">
                  <c:v>32.033754571789061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1-432E-8C33-CF8DBB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94672"/>
        <c:axId val="1"/>
      </c:lineChart>
      <c:catAx>
        <c:axId val="2353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9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95250</xdr:rowOff>
    </xdr:from>
    <xdr:to>
      <xdr:col>7</xdr:col>
      <xdr:colOff>304800</xdr:colOff>
      <xdr:row>33</xdr:row>
      <xdr:rowOff>171450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76200</xdr:rowOff>
    </xdr:from>
    <xdr:to>
      <xdr:col>16</xdr:col>
      <xdr:colOff>152400</xdr:colOff>
      <xdr:row>33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ctor.ferrer.vazque\Downloads\Enunciat_Exercic_Addicional_ST_tipusI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Enunciat1"/>
      <sheetName val="Sheet2"/>
      <sheetName val="Sheet1"/>
    </sheetNames>
    <sheetDataSet>
      <sheetData sheetId="0"/>
      <sheetData sheetId="1"/>
      <sheetData sheetId="2"/>
      <sheetData sheetId="3">
        <row r="5">
          <cell r="B5">
            <v>17.62</v>
          </cell>
          <cell r="E5">
            <v>13.09</v>
          </cell>
          <cell r="L5">
            <v>13.09</v>
          </cell>
        </row>
        <row r="6">
          <cell r="B6">
            <v>20.05</v>
          </cell>
          <cell r="E6">
            <v>15.264399999999997</v>
          </cell>
          <cell r="L6">
            <v>17.529399999999999</v>
          </cell>
        </row>
        <row r="7">
          <cell r="B7">
            <v>12.76</v>
          </cell>
          <cell r="E7">
            <v>18.376887999999994</v>
          </cell>
          <cell r="L7">
            <v>21.267987999999999</v>
          </cell>
        </row>
        <row r="8">
          <cell r="B8">
            <v>18.64</v>
          </cell>
          <cell r="E8">
            <v>17.357589759999993</v>
          </cell>
          <cell r="L8">
            <v>14.904327759999999</v>
          </cell>
        </row>
        <row r="9">
          <cell r="B9">
            <v>15.95</v>
          </cell>
          <cell r="E9">
            <v>18.638914835199991</v>
          </cell>
          <cell r="L9">
            <v>18.1572179152</v>
          </cell>
        </row>
        <row r="10">
          <cell r="B10">
            <v>21.32</v>
          </cell>
          <cell r="E10">
            <v>18.244837717503991</v>
          </cell>
          <cell r="L10">
            <v>16.632063945504001</v>
          </cell>
        </row>
        <row r="11">
          <cell r="B11">
            <v>30.61</v>
          </cell>
          <cell r="E11">
            <v>20.133512945966071</v>
          </cell>
          <cell r="L11">
            <v>21.246139849854078</v>
          </cell>
        </row>
        <row r="12">
          <cell r="B12">
            <v>30.86</v>
          </cell>
          <cell r="E12">
            <v>26.128353275615638</v>
          </cell>
          <cell r="L12">
            <v>31.75524346319996</v>
          </cell>
        </row>
        <row r="13">
          <cell r="B13">
            <v>25.8</v>
          </cell>
          <cell r="E13">
            <v>31.251437916759514</v>
          </cell>
          <cell r="L13">
            <v>34.832306377507734</v>
          </cell>
        </row>
        <row r="14">
          <cell r="B14">
            <v>30.74</v>
          </cell>
          <cell r="E14">
            <v>32.338338340543515</v>
          </cell>
          <cell r="L14">
            <v>29.684379466097901</v>
          </cell>
        </row>
        <row r="15">
          <cell r="B15">
            <v>29.66</v>
          </cell>
          <cell r="E15">
            <v>35.060670139355373</v>
          </cell>
          <cell r="L15">
            <v>30.859067018943481</v>
          </cell>
        </row>
        <row r="16">
          <cell r="B16">
            <v>33.67</v>
          </cell>
          <cell r="E16">
            <v>37.783001938167232</v>
          </cell>
          <cell r="L16">
            <v>32.033754571789061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C3" sqref="C3"/>
    </sheetView>
  </sheetViews>
  <sheetFormatPr defaultRowHeight="15" x14ac:dyDescent="0.25"/>
  <cols>
    <col min="1" max="1" width="9.5703125" bestFit="1" customWidth="1"/>
    <col min="2" max="2" width="17.28515625" bestFit="1" customWidth="1"/>
  </cols>
  <sheetData>
    <row r="1" spans="1:2" x14ac:dyDescent="0.25">
      <c r="A1" s="4" t="s">
        <v>56</v>
      </c>
    </row>
    <row r="2" spans="1:2" x14ac:dyDescent="0.25">
      <c r="A2" s="4"/>
    </row>
    <row r="3" spans="1:2" x14ac:dyDescent="0.25">
      <c r="A3" s="3" t="s">
        <v>0</v>
      </c>
      <c r="B3" s="3" t="s">
        <v>1</v>
      </c>
    </row>
    <row r="4" spans="1:2" x14ac:dyDescent="0.25">
      <c r="A4" s="2" t="s">
        <v>2</v>
      </c>
      <c r="B4" s="2">
        <v>3.1</v>
      </c>
    </row>
    <row r="5" spans="1:2" x14ac:dyDescent="0.25">
      <c r="A5" s="2" t="s">
        <v>3</v>
      </c>
      <c r="B5" s="2">
        <v>3</v>
      </c>
    </row>
    <row r="6" spans="1:2" x14ac:dyDescent="0.25">
      <c r="A6" s="2" t="s">
        <v>4</v>
      </c>
      <c r="B6" s="2">
        <v>3</v>
      </c>
    </row>
    <row r="7" spans="1:2" x14ac:dyDescent="0.25">
      <c r="A7" s="2" t="s">
        <v>5</v>
      </c>
      <c r="B7" s="2">
        <v>3.2</v>
      </c>
    </row>
    <row r="8" spans="1:2" x14ac:dyDescent="0.25">
      <c r="A8" s="2" t="s">
        <v>6</v>
      </c>
      <c r="B8" s="2">
        <v>3.4</v>
      </c>
    </row>
    <row r="9" spans="1:2" x14ac:dyDescent="0.25">
      <c r="A9" s="2" t="s">
        <v>7</v>
      </c>
      <c r="B9" s="2">
        <v>3.4</v>
      </c>
    </row>
    <row r="10" spans="1:2" x14ac:dyDescent="0.25">
      <c r="A10" s="2" t="s">
        <v>8</v>
      </c>
      <c r="B10" s="2">
        <v>3.6</v>
      </c>
    </row>
    <row r="11" spans="1:2" x14ac:dyDescent="0.25">
      <c r="A11" s="2" t="s">
        <v>9</v>
      </c>
      <c r="B11" s="2">
        <v>3.4</v>
      </c>
    </row>
    <row r="12" spans="1:2" x14ac:dyDescent="0.25">
      <c r="A12" s="2" t="s">
        <v>10</v>
      </c>
      <c r="B12" s="2">
        <v>3.1</v>
      </c>
    </row>
    <row r="13" spans="1:2" x14ac:dyDescent="0.25">
      <c r="A13" s="2" t="s">
        <v>11</v>
      </c>
      <c r="B13" s="2">
        <v>2.7</v>
      </c>
    </row>
    <row r="14" spans="1:2" x14ac:dyDescent="0.25">
      <c r="A14" s="2" t="s">
        <v>12</v>
      </c>
      <c r="B14" s="2">
        <v>2.2000000000000002</v>
      </c>
    </row>
    <row r="15" spans="1:2" x14ac:dyDescent="0.25">
      <c r="A15" s="2" t="s">
        <v>13</v>
      </c>
      <c r="B15" s="2">
        <v>1.7</v>
      </c>
    </row>
    <row r="16" spans="1:2" x14ac:dyDescent="0.25">
      <c r="A16" s="2" t="s">
        <v>14</v>
      </c>
      <c r="B16" s="2">
        <v>1</v>
      </c>
    </row>
    <row r="17" spans="1:2" x14ac:dyDescent="0.25">
      <c r="A17" s="2" t="s">
        <v>15</v>
      </c>
      <c r="B17" s="2">
        <v>0.6</v>
      </c>
    </row>
    <row r="18" spans="1:2" x14ac:dyDescent="0.25">
      <c r="A18" s="2" t="s">
        <v>16</v>
      </c>
      <c r="B18" s="2">
        <v>-0.2</v>
      </c>
    </row>
    <row r="19" spans="1:2" x14ac:dyDescent="0.25">
      <c r="A19" s="2" t="s">
        <v>17</v>
      </c>
      <c r="B19" s="2">
        <v>-1.5</v>
      </c>
    </row>
    <row r="20" spans="1:2" x14ac:dyDescent="0.25">
      <c r="A20" s="2" t="s">
        <v>18</v>
      </c>
      <c r="B20" s="2">
        <v>-2.1</v>
      </c>
    </row>
    <row r="21" spans="1:2" x14ac:dyDescent="0.25">
      <c r="A21" s="2" t="s">
        <v>19</v>
      </c>
      <c r="B21" s="2">
        <v>-3</v>
      </c>
    </row>
    <row r="22" spans="1:2" x14ac:dyDescent="0.25">
      <c r="A22" s="2" t="s">
        <v>20</v>
      </c>
      <c r="B22" s="2">
        <v>-3.6</v>
      </c>
    </row>
    <row r="23" spans="1:2" x14ac:dyDescent="0.25">
      <c r="A23" s="2" t="s">
        <v>21</v>
      </c>
      <c r="B23" s="2">
        <v>-3.1</v>
      </c>
    </row>
    <row r="24" spans="1:2" x14ac:dyDescent="0.25">
      <c r="A24" s="2" t="s">
        <v>22</v>
      </c>
      <c r="B24" s="2">
        <v>-2.7</v>
      </c>
    </row>
    <row r="25" spans="1:2" x14ac:dyDescent="0.25">
      <c r="A25" s="2" t="s">
        <v>23</v>
      </c>
      <c r="B25" s="2">
        <v>-2.2999999999999998</v>
      </c>
    </row>
    <row r="26" spans="1:2" x14ac:dyDescent="0.25">
      <c r="A26" s="2" t="s">
        <v>24</v>
      </c>
      <c r="B26" s="2">
        <v>-1.8</v>
      </c>
    </row>
    <row r="27" spans="1:2" x14ac:dyDescent="0.25">
      <c r="A27" s="2" t="s">
        <v>25</v>
      </c>
      <c r="B27" s="2">
        <v>-1.2</v>
      </c>
    </row>
    <row r="28" spans="1:2" x14ac:dyDescent="0.25">
      <c r="A28" s="2" t="s">
        <v>26</v>
      </c>
      <c r="B28" s="2">
        <v>-0.8</v>
      </c>
    </row>
    <row r="29" spans="1:2" x14ac:dyDescent="0.25">
      <c r="A29" s="2" t="s">
        <v>27</v>
      </c>
      <c r="B29" s="2">
        <v>-0.2</v>
      </c>
    </row>
    <row r="30" spans="1:2" x14ac:dyDescent="0.25">
      <c r="A30" s="2" t="s">
        <v>28</v>
      </c>
      <c r="B30" s="2">
        <v>0.5</v>
      </c>
    </row>
    <row r="31" spans="1:2" x14ac:dyDescent="0.25">
      <c r="A31" s="2" t="s">
        <v>29</v>
      </c>
      <c r="B31" s="2">
        <v>0.5</v>
      </c>
    </row>
    <row r="32" spans="1:2" x14ac:dyDescent="0.25">
      <c r="A32" s="2" t="s">
        <v>30</v>
      </c>
      <c r="B32" s="2">
        <v>0.1</v>
      </c>
    </row>
    <row r="33" spans="1:2" x14ac:dyDescent="0.25">
      <c r="A33" s="2" t="s">
        <v>31</v>
      </c>
      <c r="B33" s="2">
        <v>-1</v>
      </c>
    </row>
    <row r="34" spans="1:2" x14ac:dyDescent="0.25">
      <c r="A34" s="2" t="s">
        <v>32</v>
      </c>
      <c r="B34" s="2">
        <v>-2.9</v>
      </c>
    </row>
    <row r="35" spans="1:2" x14ac:dyDescent="0.25">
      <c r="A35" s="2" t="s">
        <v>33</v>
      </c>
      <c r="B35" s="2">
        <v>-3.8</v>
      </c>
    </row>
    <row r="36" spans="1:2" x14ac:dyDescent="0.25">
      <c r="A36" s="2" t="s">
        <v>34</v>
      </c>
      <c r="B36" s="2">
        <v>-4.3</v>
      </c>
    </row>
    <row r="37" spans="1:2" x14ac:dyDescent="0.25">
      <c r="A37" s="2" t="s">
        <v>35</v>
      </c>
      <c r="B37" s="2">
        <v>-3.3</v>
      </c>
    </row>
    <row r="38" spans="1:2" x14ac:dyDescent="0.25">
      <c r="A38" s="2" t="s">
        <v>36</v>
      </c>
      <c r="B38" s="2">
        <v>-1.3</v>
      </c>
    </row>
    <row r="39" spans="1:2" x14ac:dyDescent="0.25">
      <c r="A39" s="2" t="s">
        <v>37</v>
      </c>
      <c r="B39" s="2">
        <v>0.6</v>
      </c>
    </row>
    <row r="40" spans="1:2" x14ac:dyDescent="0.25">
      <c r="A40" s="2" t="s">
        <v>38</v>
      </c>
      <c r="B40" s="2">
        <v>2.2000000000000002</v>
      </c>
    </row>
    <row r="41" spans="1:2" x14ac:dyDescent="0.25">
      <c r="A41" s="2" t="s">
        <v>39</v>
      </c>
      <c r="B41" s="2">
        <v>3</v>
      </c>
    </row>
    <row r="42" spans="1:2" x14ac:dyDescent="0.25">
      <c r="A42" s="2" t="s">
        <v>40</v>
      </c>
      <c r="B42" s="2">
        <v>3.6</v>
      </c>
    </row>
    <row r="43" spans="1:2" x14ac:dyDescent="0.25">
      <c r="A43" s="2" t="s">
        <v>41</v>
      </c>
      <c r="B43" s="2">
        <v>3.6</v>
      </c>
    </row>
    <row r="44" spans="1:2" x14ac:dyDescent="0.25">
      <c r="A44" s="2" t="s">
        <v>42</v>
      </c>
      <c r="B44" s="2">
        <v>3.8</v>
      </c>
    </row>
    <row r="45" spans="1:2" x14ac:dyDescent="0.25">
      <c r="A45" s="2" t="s">
        <v>43</v>
      </c>
      <c r="B45" s="2">
        <v>4.0999999999999996</v>
      </c>
    </row>
    <row r="46" spans="1:2" x14ac:dyDescent="0.25">
      <c r="A46" s="2" t="s">
        <v>44</v>
      </c>
      <c r="B46" s="2">
        <v>4.0999999999999996</v>
      </c>
    </row>
    <row r="47" spans="1:2" x14ac:dyDescent="0.25">
      <c r="A47" s="2" t="s">
        <v>45</v>
      </c>
      <c r="B47" s="2">
        <v>4.2</v>
      </c>
    </row>
    <row r="48" spans="1:2" x14ac:dyDescent="0.25">
      <c r="A48" s="2" t="s">
        <v>46</v>
      </c>
      <c r="B48" s="2">
        <v>4.2</v>
      </c>
    </row>
    <row r="49" spans="1:2" x14ac:dyDescent="0.25">
      <c r="A49" s="2" t="s">
        <v>47</v>
      </c>
      <c r="B49" s="2">
        <v>4.2</v>
      </c>
    </row>
    <row r="50" spans="1:2" x14ac:dyDescent="0.25">
      <c r="A50" s="2" t="s">
        <v>48</v>
      </c>
      <c r="B50" s="2">
        <v>4.0999999999999996</v>
      </c>
    </row>
    <row r="51" spans="1:2" x14ac:dyDescent="0.25">
      <c r="A51" s="2" t="s">
        <v>49</v>
      </c>
      <c r="B51" s="2">
        <v>3.6</v>
      </c>
    </row>
    <row r="52" spans="1:2" x14ac:dyDescent="0.25">
      <c r="A52" s="2" t="s">
        <v>50</v>
      </c>
      <c r="B52" s="2">
        <v>3.7</v>
      </c>
    </row>
    <row r="53" spans="1:2" x14ac:dyDescent="0.25">
      <c r="A53" s="2" t="s">
        <v>51</v>
      </c>
      <c r="B53" s="2">
        <v>3.5</v>
      </c>
    </row>
    <row r="54" spans="1:2" x14ac:dyDescent="0.25">
      <c r="A54" s="2" t="s">
        <v>52</v>
      </c>
      <c r="B54" s="2">
        <v>3</v>
      </c>
    </row>
    <row r="55" spans="1:2" x14ac:dyDescent="0.25">
      <c r="A55" s="2" t="s">
        <v>53</v>
      </c>
      <c r="B55" s="2">
        <v>3.5</v>
      </c>
    </row>
    <row r="56" spans="1:2" x14ac:dyDescent="0.25">
      <c r="A56" s="2" t="s">
        <v>54</v>
      </c>
      <c r="B56" s="2">
        <v>3.1</v>
      </c>
    </row>
    <row r="57" spans="1:2" x14ac:dyDescent="0.25">
      <c r="A57" s="2" t="s">
        <v>55</v>
      </c>
      <c r="B57" s="2">
        <v>3</v>
      </c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1"/>
      <c r="B7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27" sqref="L27"/>
    </sheetView>
  </sheetViews>
  <sheetFormatPr defaultRowHeight="15" x14ac:dyDescent="0.25"/>
  <sheetData>
    <row r="1" spans="1:10" ht="18" x14ac:dyDescent="0.25">
      <c r="A1" s="102" t="s">
        <v>194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8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ht="18" x14ac:dyDescent="0.25">
      <c r="A3" s="102" t="s">
        <v>195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18" x14ac:dyDescent="0.25">
      <c r="A4" s="102"/>
      <c r="B4" s="102" t="s">
        <v>196</v>
      </c>
      <c r="C4" s="102"/>
      <c r="D4" s="102"/>
      <c r="E4" s="102"/>
      <c r="F4" s="102"/>
      <c r="G4" s="102"/>
      <c r="H4" s="102"/>
      <c r="I4" s="102"/>
      <c r="J4" s="102"/>
    </row>
    <row r="5" spans="1:10" ht="18" x14ac:dyDescent="0.25">
      <c r="A5" s="102"/>
      <c r="B5" s="102" t="s">
        <v>197</v>
      </c>
      <c r="C5" s="102"/>
      <c r="D5" s="102"/>
      <c r="E5" s="102"/>
      <c r="F5" s="102"/>
      <c r="G5" s="102"/>
      <c r="H5" s="102"/>
      <c r="I5" s="102"/>
      <c r="J5" s="102"/>
    </row>
    <row r="6" spans="1:10" ht="18" x14ac:dyDescent="0.25">
      <c r="A6" s="102"/>
      <c r="B6" s="102" t="s">
        <v>198</v>
      </c>
      <c r="C6" s="102"/>
      <c r="D6" s="102"/>
      <c r="E6" s="102"/>
      <c r="F6" s="102"/>
      <c r="G6" s="102"/>
      <c r="H6" s="102"/>
      <c r="I6" s="102"/>
      <c r="J6" s="102"/>
    </row>
    <row r="7" spans="1:10" ht="18" x14ac:dyDescent="0.25">
      <c r="A7" s="102"/>
      <c r="B7" s="102" t="s">
        <v>199</v>
      </c>
      <c r="C7" s="102"/>
      <c r="D7" s="102"/>
      <c r="E7" s="102"/>
      <c r="F7" s="102"/>
      <c r="G7" s="102"/>
      <c r="H7" s="102"/>
      <c r="I7" s="102"/>
      <c r="J7" s="102"/>
    </row>
    <row r="8" spans="1:10" ht="18" x14ac:dyDescent="0.25">
      <c r="A8" s="102"/>
      <c r="B8" s="102"/>
      <c r="C8" s="102"/>
      <c r="D8" s="102"/>
      <c r="E8" s="102"/>
      <c r="F8" s="102"/>
      <c r="G8" s="102"/>
      <c r="H8" s="102"/>
      <c r="I8" s="102"/>
      <c r="J8" s="102"/>
    </row>
    <row r="9" spans="1:10" ht="18" x14ac:dyDescent="0.25">
      <c r="A9" s="102" t="s">
        <v>200</v>
      </c>
      <c r="B9" s="102"/>
      <c r="C9" s="102"/>
      <c r="D9" s="102"/>
      <c r="E9" s="102"/>
      <c r="F9" s="102"/>
      <c r="G9" s="102"/>
      <c r="H9" s="102"/>
      <c r="I9" s="102"/>
      <c r="J9" s="102"/>
    </row>
    <row r="10" spans="1:10" ht="18" x14ac:dyDescent="0.25">
      <c r="A10" s="102" t="s">
        <v>201</v>
      </c>
      <c r="B10" s="102"/>
      <c r="C10" s="102"/>
      <c r="D10" s="102"/>
      <c r="E10" s="102"/>
      <c r="F10" s="102"/>
      <c r="G10" s="102"/>
      <c r="H10" s="102"/>
      <c r="I10" s="102"/>
      <c r="J10" s="102"/>
    </row>
    <row r="11" spans="1:10" ht="18" x14ac:dyDescent="0.25">
      <c r="A11" s="102"/>
      <c r="B11" s="102" t="s">
        <v>196</v>
      </c>
      <c r="C11" s="102"/>
      <c r="D11" s="102"/>
      <c r="E11" s="102"/>
      <c r="F11" s="102"/>
      <c r="G11" s="102"/>
      <c r="H11" s="102"/>
      <c r="I11" s="102"/>
      <c r="J11" s="102"/>
    </row>
    <row r="12" spans="1:10" ht="18" x14ac:dyDescent="0.25">
      <c r="A12" s="102"/>
      <c r="B12" s="102" t="s">
        <v>197</v>
      </c>
      <c r="C12" s="102"/>
      <c r="D12" s="102"/>
      <c r="E12" s="102"/>
      <c r="F12" s="102"/>
      <c r="G12" s="102"/>
      <c r="H12" s="102"/>
      <c r="I12" s="102"/>
      <c r="J12" s="102"/>
    </row>
    <row r="13" spans="1:10" ht="18" x14ac:dyDescent="0.25">
      <c r="A13" s="102"/>
      <c r="B13" s="102" t="s">
        <v>198</v>
      </c>
      <c r="C13" s="102"/>
      <c r="D13" s="102"/>
      <c r="E13" s="102"/>
      <c r="F13" s="102"/>
      <c r="G13" s="102"/>
      <c r="H13" s="102"/>
      <c r="I13" s="102"/>
      <c r="J13" s="102"/>
    </row>
    <row r="14" spans="1:10" ht="18" x14ac:dyDescent="0.25">
      <c r="A14" s="102"/>
      <c r="B14" s="102" t="s">
        <v>199</v>
      </c>
      <c r="C14" s="102"/>
      <c r="D14" s="102"/>
      <c r="E14" s="102"/>
      <c r="F14" s="102"/>
      <c r="G14" s="102"/>
      <c r="H14" s="102"/>
      <c r="I14" s="102"/>
      <c r="J14" s="102"/>
    </row>
    <row r="15" spans="1:10" ht="18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0" ht="18" x14ac:dyDescent="0.25">
      <c r="A16" s="102" t="s">
        <v>202</v>
      </c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 ht="18" x14ac:dyDescent="0.25">
      <c r="A17" s="102"/>
      <c r="B17" s="102" t="s">
        <v>203</v>
      </c>
      <c r="C17" s="102"/>
      <c r="D17" s="102"/>
      <c r="E17" s="102"/>
      <c r="F17" s="102"/>
      <c r="G17" s="102"/>
      <c r="H17" s="102"/>
      <c r="I17" s="102"/>
      <c r="J17" s="102"/>
    </row>
    <row r="18" spans="1:10" ht="18" x14ac:dyDescent="0.25">
      <c r="A18" s="102"/>
      <c r="B18" s="102" t="s">
        <v>204</v>
      </c>
      <c r="C18" s="102"/>
      <c r="D18" s="102"/>
      <c r="E18" s="102"/>
      <c r="F18" s="102"/>
      <c r="G18" s="102"/>
      <c r="H18" s="102"/>
      <c r="I18" s="102"/>
      <c r="J18" s="102"/>
    </row>
    <row r="19" spans="1:10" ht="18" x14ac:dyDescent="0.25">
      <c r="A19" s="102"/>
      <c r="B19" s="102" t="s">
        <v>205</v>
      </c>
      <c r="C19" s="102"/>
      <c r="D19" s="102"/>
      <c r="E19" s="102"/>
      <c r="F19" s="102"/>
      <c r="G19" s="102"/>
      <c r="H19" s="102"/>
      <c r="I19" s="102"/>
      <c r="J19" s="102"/>
    </row>
    <row r="20" spans="1:10" ht="18" x14ac:dyDescent="0.25">
      <c r="A20" s="102"/>
      <c r="B20" s="102" t="s">
        <v>198</v>
      </c>
      <c r="C20" s="102"/>
      <c r="D20" s="102"/>
      <c r="E20" s="102"/>
      <c r="F20" s="102"/>
      <c r="G20" s="102"/>
      <c r="H20" s="102"/>
      <c r="I20" s="102"/>
      <c r="J20" s="102"/>
    </row>
    <row r="21" spans="1:10" ht="18" x14ac:dyDescent="0.25">
      <c r="A21" s="102"/>
      <c r="B21" s="102" t="s">
        <v>199</v>
      </c>
      <c r="C21" s="102"/>
      <c r="D21" s="102"/>
      <c r="E21" s="102"/>
      <c r="F21" s="102"/>
      <c r="G21" s="102"/>
      <c r="H21" s="102"/>
      <c r="I21" s="102"/>
      <c r="J21" s="102"/>
    </row>
    <row r="22" spans="1:10" ht="18" x14ac:dyDescent="0.25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0" ht="18" x14ac:dyDescent="0.25">
      <c r="A23" s="102"/>
      <c r="B23" s="103" t="s">
        <v>90</v>
      </c>
      <c r="C23" s="103" t="s">
        <v>67</v>
      </c>
      <c r="D23" s="102"/>
      <c r="E23" s="102"/>
      <c r="F23" s="102"/>
      <c r="G23" s="102"/>
      <c r="H23" s="102"/>
      <c r="I23" s="102"/>
      <c r="J23" s="102"/>
    </row>
    <row r="24" spans="1:10" ht="18" x14ac:dyDescent="0.25">
      <c r="A24" s="102"/>
      <c r="B24" s="104" t="s">
        <v>206</v>
      </c>
      <c r="C24" s="105">
        <v>13.09</v>
      </c>
      <c r="D24" s="106"/>
      <c r="E24" s="102"/>
      <c r="F24" s="102"/>
      <c r="G24" s="102"/>
      <c r="H24" s="102"/>
      <c r="I24" s="102"/>
      <c r="J24" s="102"/>
    </row>
    <row r="25" spans="1:10" ht="18" x14ac:dyDescent="0.25">
      <c r="A25" s="102"/>
      <c r="B25" s="104" t="s">
        <v>207</v>
      </c>
      <c r="C25" s="105">
        <v>17.62</v>
      </c>
      <c r="D25" s="106"/>
      <c r="E25" s="102"/>
      <c r="F25" s="102"/>
      <c r="G25" s="102"/>
      <c r="H25" s="102"/>
      <c r="I25" s="102"/>
      <c r="J25" s="102"/>
    </row>
    <row r="26" spans="1:10" ht="18" x14ac:dyDescent="0.25">
      <c r="A26" s="102"/>
      <c r="B26" s="104" t="s">
        <v>208</v>
      </c>
      <c r="C26" s="105">
        <v>20.05</v>
      </c>
      <c r="D26" s="106"/>
      <c r="E26" s="102"/>
      <c r="F26" s="102"/>
      <c r="G26" s="102"/>
      <c r="H26" s="102"/>
      <c r="I26" s="102"/>
      <c r="J26" s="102"/>
    </row>
    <row r="27" spans="1:10" ht="18" x14ac:dyDescent="0.25">
      <c r="A27" s="102"/>
      <c r="B27" s="104" t="s">
        <v>209</v>
      </c>
      <c r="C27" s="105">
        <v>12.76</v>
      </c>
      <c r="D27" s="106"/>
      <c r="E27" s="102"/>
      <c r="F27" s="102"/>
      <c r="G27" s="102"/>
      <c r="H27" s="102"/>
      <c r="I27" s="102"/>
      <c r="J27" s="102"/>
    </row>
    <row r="28" spans="1:10" ht="18" x14ac:dyDescent="0.25">
      <c r="A28" s="102"/>
      <c r="B28" s="104" t="s">
        <v>210</v>
      </c>
      <c r="C28" s="105">
        <v>18.64</v>
      </c>
      <c r="D28" s="106"/>
      <c r="E28" s="102"/>
      <c r="F28" s="102"/>
      <c r="G28" s="102"/>
      <c r="H28" s="102"/>
      <c r="I28" s="102"/>
      <c r="J28" s="102"/>
    </row>
    <row r="29" spans="1:10" ht="18" x14ac:dyDescent="0.25">
      <c r="A29" s="102"/>
      <c r="B29" s="104" t="s">
        <v>211</v>
      </c>
      <c r="C29" s="105">
        <v>15.95</v>
      </c>
      <c r="D29" s="106"/>
      <c r="E29" s="102"/>
      <c r="F29" s="102"/>
      <c r="G29" s="102"/>
      <c r="H29" s="102"/>
      <c r="I29" s="102"/>
      <c r="J29" s="102"/>
    </row>
    <row r="30" spans="1:10" ht="18" x14ac:dyDescent="0.25">
      <c r="A30" s="102"/>
      <c r="B30" s="104" t="s">
        <v>212</v>
      </c>
      <c r="C30" s="105">
        <v>21.32</v>
      </c>
      <c r="D30" s="106"/>
      <c r="E30" s="102"/>
      <c r="F30" s="102"/>
      <c r="G30" s="102"/>
      <c r="H30" s="102"/>
      <c r="I30" s="102"/>
      <c r="J30" s="102"/>
    </row>
    <row r="31" spans="1:10" ht="18" x14ac:dyDescent="0.25">
      <c r="A31" s="102"/>
      <c r="B31" s="104" t="s">
        <v>213</v>
      </c>
      <c r="C31" s="105">
        <v>30.61</v>
      </c>
      <c r="D31" s="106"/>
      <c r="E31" s="102"/>
      <c r="F31" s="102"/>
      <c r="G31" s="102"/>
      <c r="H31" s="102"/>
      <c r="I31" s="102"/>
      <c r="J31" s="102"/>
    </row>
    <row r="32" spans="1:10" ht="18" x14ac:dyDescent="0.25">
      <c r="A32" s="102"/>
      <c r="B32" s="104" t="s">
        <v>214</v>
      </c>
      <c r="C32" s="105">
        <v>30.86</v>
      </c>
      <c r="D32" s="106"/>
      <c r="E32" s="102"/>
      <c r="F32" s="102"/>
      <c r="G32" s="102"/>
      <c r="H32" s="102"/>
      <c r="I32" s="102"/>
      <c r="J32" s="102"/>
    </row>
    <row r="33" spans="1:10" ht="18.75" thickBot="1" x14ac:dyDescent="0.3">
      <c r="A33" s="102"/>
      <c r="B33" s="107" t="s">
        <v>215</v>
      </c>
      <c r="C33" s="108">
        <v>25.8</v>
      </c>
      <c r="D33" s="106"/>
      <c r="E33" s="102"/>
      <c r="F33" s="102"/>
      <c r="G33" s="102"/>
      <c r="H33" s="102"/>
      <c r="I33" s="102"/>
      <c r="J33" s="102"/>
    </row>
    <row r="34" spans="1:10" ht="18" x14ac:dyDescent="0.25">
      <c r="A34" s="102"/>
      <c r="B34" s="109" t="s">
        <v>216</v>
      </c>
      <c r="C34" s="110">
        <v>30.74</v>
      </c>
      <c r="D34" s="106"/>
      <c r="E34" s="102"/>
      <c r="F34" s="102"/>
      <c r="G34" s="102"/>
      <c r="H34" s="102"/>
      <c r="I34" s="102"/>
      <c r="J34" s="102"/>
    </row>
    <row r="35" spans="1:10" ht="18" x14ac:dyDescent="0.25">
      <c r="A35" s="102"/>
      <c r="B35" s="104" t="s">
        <v>217</v>
      </c>
      <c r="C35" s="105">
        <v>29.66</v>
      </c>
      <c r="D35" s="106"/>
      <c r="E35" s="102"/>
      <c r="F35" s="102"/>
      <c r="G35" s="102"/>
      <c r="H35" s="102"/>
      <c r="I35" s="102"/>
      <c r="J35" s="102"/>
    </row>
    <row r="36" spans="1:10" ht="18" x14ac:dyDescent="0.25">
      <c r="A36" s="102"/>
      <c r="B36" s="104" t="s">
        <v>218</v>
      </c>
      <c r="C36" s="105">
        <v>33.67</v>
      </c>
      <c r="D36" s="106"/>
      <c r="E36" s="102"/>
      <c r="F36" s="102"/>
      <c r="G36" s="102"/>
      <c r="H36" s="102"/>
      <c r="I36" s="102"/>
      <c r="J36" s="10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sheetData>
    <row r="1" spans="1:7" x14ac:dyDescent="0.25">
      <c r="C1" t="s">
        <v>159</v>
      </c>
      <c r="D1">
        <v>4</v>
      </c>
    </row>
    <row r="2" spans="1:7" ht="18" x14ac:dyDescent="0.25">
      <c r="A2" s="103" t="s">
        <v>90</v>
      </c>
      <c r="B2" s="103" t="s">
        <v>67</v>
      </c>
      <c r="C2" t="s">
        <v>160</v>
      </c>
      <c r="D2" t="s">
        <v>161</v>
      </c>
      <c r="E2" t="s">
        <v>152</v>
      </c>
      <c r="F2" t="s">
        <v>153</v>
      </c>
      <c r="G2" t="s">
        <v>162</v>
      </c>
    </row>
    <row r="3" spans="1:7" ht="18" x14ac:dyDescent="0.25">
      <c r="A3" s="104" t="s">
        <v>206</v>
      </c>
      <c r="B3" s="105">
        <v>13.09</v>
      </c>
    </row>
    <row r="4" spans="1:7" ht="18" x14ac:dyDescent="0.25">
      <c r="A4" s="104" t="s">
        <v>207</v>
      </c>
      <c r="B4" s="105">
        <v>17.62</v>
      </c>
    </row>
    <row r="5" spans="1:7" ht="18" x14ac:dyDescent="0.25">
      <c r="A5" s="104" t="s">
        <v>208</v>
      </c>
      <c r="B5" s="105">
        <v>20.05</v>
      </c>
    </row>
    <row r="6" spans="1:7" ht="18" x14ac:dyDescent="0.25">
      <c r="A6" s="104" t="s">
        <v>209</v>
      </c>
      <c r="B6" s="105">
        <v>12.76</v>
      </c>
      <c r="C6" s="111">
        <f>AVERAGE(B3:B6)</f>
        <v>15.88</v>
      </c>
    </row>
    <row r="7" spans="1:7" ht="18" x14ac:dyDescent="0.25">
      <c r="A7" s="104" t="s">
        <v>210</v>
      </c>
      <c r="B7" s="105">
        <v>18.64</v>
      </c>
      <c r="C7" s="111">
        <f t="shared" ref="C7:D11" si="0">AVERAGE(B4:B7)</f>
        <v>17.267499999999998</v>
      </c>
    </row>
    <row r="8" spans="1:7" ht="18" x14ac:dyDescent="0.25">
      <c r="A8" s="104" t="s">
        <v>211</v>
      </c>
      <c r="B8" s="105">
        <v>15.95</v>
      </c>
      <c r="C8" s="111">
        <f t="shared" si="0"/>
        <v>16.850000000000001</v>
      </c>
    </row>
    <row r="9" spans="1:7" ht="18" x14ac:dyDescent="0.25">
      <c r="A9" s="104" t="s">
        <v>212</v>
      </c>
      <c r="B9" s="105">
        <v>21.32</v>
      </c>
      <c r="C9" s="111">
        <f t="shared" si="0"/>
        <v>17.167499999999997</v>
      </c>
      <c r="D9" s="111">
        <f>AVERAGE(C6:C9)</f>
        <v>16.791249999999998</v>
      </c>
      <c r="E9">
        <f>2*C9-D9</f>
        <v>17.543749999999996</v>
      </c>
      <c r="F9">
        <f>(2/(D$1-1))*(C9-D9)</f>
        <v>0.25083333333333258</v>
      </c>
    </row>
    <row r="10" spans="1:7" ht="18" x14ac:dyDescent="0.25">
      <c r="A10" s="104" t="s">
        <v>213</v>
      </c>
      <c r="B10" s="105">
        <v>30.61</v>
      </c>
      <c r="C10" s="111">
        <f t="shared" si="0"/>
        <v>21.630000000000003</v>
      </c>
      <c r="D10" s="111">
        <f t="shared" si="0"/>
        <v>18.228749999999998</v>
      </c>
      <c r="E10">
        <f>2*C8-D8</f>
        <v>33.700000000000003</v>
      </c>
      <c r="F10">
        <f>(2/(D$1-1))*(C10-D10)</f>
        <v>2.2675000000000027</v>
      </c>
    </row>
    <row r="11" spans="1:7" ht="18" x14ac:dyDescent="0.25">
      <c r="A11" s="104" t="s">
        <v>214</v>
      </c>
      <c r="B11" s="105">
        <v>30.86</v>
      </c>
      <c r="C11" s="111">
        <f t="shared" si="0"/>
        <v>24.684999999999999</v>
      </c>
      <c r="D11" s="111">
        <f t="shared" si="0"/>
        <v>20.083124999999999</v>
      </c>
      <c r="E11">
        <f>2*C9-D9</f>
        <v>17.543749999999996</v>
      </c>
      <c r="F11">
        <f>(2/(D$1-1))*(C11-D11)</f>
        <v>3.0679166666666662</v>
      </c>
    </row>
    <row r="12" spans="1:7" ht="18.75" thickBot="1" x14ac:dyDescent="0.3">
      <c r="A12" s="107" t="s">
        <v>215</v>
      </c>
      <c r="B12" s="108">
        <v>25.8</v>
      </c>
      <c r="C12" s="111">
        <f>AVERAGE(B9:B12)</f>
        <v>27.147499999999997</v>
      </c>
      <c r="D12" s="111">
        <f>AVERAGE(C9:C12)</f>
        <v>22.657499999999999</v>
      </c>
      <c r="E12">
        <f>2*C10-D10</f>
        <v>25.031250000000007</v>
      </c>
      <c r="F12">
        <f>(2/(D$1-1))*(C12-D12)</f>
        <v>2.9933333333333323</v>
      </c>
    </row>
    <row r="13" spans="1:7" ht="18" x14ac:dyDescent="0.25">
      <c r="A13" s="109" t="s">
        <v>216</v>
      </c>
      <c r="B13" s="110">
        <v>30.74</v>
      </c>
      <c r="G13">
        <f>$E$12+1*$F$12</f>
        <v>28.024583333333339</v>
      </c>
    </row>
    <row r="14" spans="1:7" ht="18" x14ac:dyDescent="0.25">
      <c r="A14" s="104" t="s">
        <v>217</v>
      </c>
      <c r="B14" s="105">
        <v>29.66</v>
      </c>
      <c r="G14">
        <f>$E$12+2*$F$12</f>
        <v>31.017916666666672</v>
      </c>
    </row>
    <row r="15" spans="1:7" ht="18" x14ac:dyDescent="0.25">
      <c r="A15" s="104" t="s">
        <v>218</v>
      </c>
      <c r="B15" s="105">
        <v>33.67</v>
      </c>
      <c r="G15">
        <f>$E$12+3*$F$12</f>
        <v>34.011250000000004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H25" sqref="H25"/>
    </sheetView>
  </sheetViews>
  <sheetFormatPr defaultRowHeight="15" x14ac:dyDescent="0.25"/>
  <sheetData>
    <row r="1" spans="1:15" x14ac:dyDescent="0.25">
      <c r="B1" t="s">
        <v>150</v>
      </c>
      <c r="C1">
        <v>0.6</v>
      </c>
      <c r="G1" s="44"/>
      <c r="H1" s="59"/>
      <c r="I1" t="s">
        <v>150</v>
      </c>
      <c r="J1">
        <v>0.4</v>
      </c>
    </row>
    <row r="2" spans="1:15" x14ac:dyDescent="0.25">
      <c r="B2" t="s">
        <v>151</v>
      </c>
      <c r="C2">
        <v>0.3</v>
      </c>
      <c r="G2" s="44"/>
      <c r="H2" s="59"/>
      <c r="I2" t="s">
        <v>151</v>
      </c>
      <c r="J2">
        <v>0.7</v>
      </c>
    </row>
    <row r="3" spans="1:15" ht="18" x14ac:dyDescent="0.25">
      <c r="A3" s="103" t="s">
        <v>67</v>
      </c>
      <c r="B3" s="103" t="s">
        <v>152</v>
      </c>
      <c r="C3" s="103" t="s">
        <v>153</v>
      </c>
      <c r="D3" s="103" t="s">
        <v>60</v>
      </c>
      <c r="E3" s="103" t="s">
        <v>61</v>
      </c>
      <c r="F3" s="103" t="s">
        <v>219</v>
      </c>
      <c r="G3" s="112" t="s">
        <v>220</v>
      </c>
      <c r="H3" s="113" t="s">
        <v>66</v>
      </c>
      <c r="I3" s="103" t="s">
        <v>152</v>
      </c>
      <c r="J3" s="103" t="s">
        <v>153</v>
      </c>
      <c r="K3" s="103" t="s">
        <v>60</v>
      </c>
      <c r="L3" s="103" t="s">
        <v>61</v>
      </c>
      <c r="M3" s="103" t="s">
        <v>219</v>
      </c>
      <c r="N3" s="103" t="s">
        <v>220</v>
      </c>
      <c r="O3" s="112" t="s">
        <v>66</v>
      </c>
    </row>
    <row r="4" spans="1:15" ht="18" x14ac:dyDescent="0.25">
      <c r="A4" s="105">
        <v>13.09</v>
      </c>
      <c r="B4" s="111">
        <v>13.09</v>
      </c>
      <c r="C4" s="111">
        <v>0</v>
      </c>
      <c r="D4" s="111"/>
      <c r="E4" s="111"/>
      <c r="F4" s="111"/>
      <c r="G4" s="114"/>
      <c r="H4" s="115"/>
      <c r="I4" s="111">
        <v>13.09</v>
      </c>
      <c r="J4" s="111">
        <v>0</v>
      </c>
      <c r="K4" s="111"/>
      <c r="L4" s="111"/>
      <c r="M4" s="111"/>
      <c r="N4" s="111"/>
      <c r="O4" s="114"/>
    </row>
    <row r="5" spans="1:15" ht="18" x14ac:dyDescent="0.25">
      <c r="A5" s="105">
        <v>17.62</v>
      </c>
      <c r="B5" s="111">
        <f>C$2*A5+(1-C$2)*D5</f>
        <v>14.448999999999998</v>
      </c>
      <c r="C5" s="111">
        <f>C$1*(B5-B4)+(1-C$1)*C4</f>
        <v>0.8153999999999989</v>
      </c>
      <c r="D5" s="111">
        <f>B4+C4</f>
        <v>13.09</v>
      </c>
      <c r="E5" s="111">
        <f>A5-D5</f>
        <v>4.5300000000000011</v>
      </c>
      <c r="F5" s="111">
        <f>ABS(E5)</f>
        <v>4.5300000000000011</v>
      </c>
      <c r="G5" s="114">
        <f t="shared" ref="G5:G16" si="0">F5^2</f>
        <v>20.520900000000012</v>
      </c>
      <c r="H5" s="116">
        <f>F5/ABS(A5)</f>
        <v>0.2570942111237231</v>
      </c>
      <c r="I5" s="111">
        <f t="shared" ref="I5:I13" si="1">J$2*A5+(1-J$2)*K5</f>
        <v>16.260999999999999</v>
      </c>
      <c r="J5" s="111">
        <f t="shared" ref="J5:J13" si="2">J$1*(I5-I4)+(1-J$1)*J4</f>
        <v>1.2683999999999997</v>
      </c>
      <c r="K5" s="111">
        <f>I4+J4</f>
        <v>13.09</v>
      </c>
      <c r="L5" s="111">
        <f t="shared" ref="L5:L16" si="3">A5-K5</f>
        <v>4.5300000000000011</v>
      </c>
      <c r="M5" s="111">
        <f>ABS(L5)</f>
        <v>4.5300000000000011</v>
      </c>
      <c r="N5" s="114">
        <f>M5^2</f>
        <v>20.520900000000012</v>
      </c>
      <c r="O5" s="117">
        <f>M5/ABS(A5)</f>
        <v>0.2570942111237231</v>
      </c>
    </row>
    <row r="6" spans="1:15" ht="18" x14ac:dyDescent="0.25">
      <c r="A6" s="105">
        <v>20.05</v>
      </c>
      <c r="B6" s="111">
        <f t="shared" ref="B6:B13" si="4">C$2*A6+(1-C$2)*D6</f>
        <v>16.700079999999996</v>
      </c>
      <c r="C6" s="111">
        <f>C$1*(B6-B5)+(1-C$1)*C5</f>
        <v>1.6768079999999985</v>
      </c>
      <c r="D6" s="111">
        <f>B5+C5</f>
        <v>15.264399999999997</v>
      </c>
      <c r="E6" s="111">
        <f t="shared" ref="E6:E16" si="5">A6-D6</f>
        <v>4.7856000000000041</v>
      </c>
      <c r="F6" s="111">
        <f t="shared" ref="F6:F16" si="6">ABS(E6)</f>
        <v>4.7856000000000041</v>
      </c>
      <c r="G6" s="114">
        <f t="shared" si="0"/>
        <v>22.90196736000004</v>
      </c>
      <c r="H6" s="116">
        <f t="shared" ref="H6:H16" si="7">F6/ABS(A6)</f>
        <v>0.23868329177057376</v>
      </c>
      <c r="I6" s="111">
        <f t="shared" si="1"/>
        <v>19.29382</v>
      </c>
      <c r="J6" s="111">
        <f t="shared" si="2"/>
        <v>1.9741680000000001</v>
      </c>
      <c r="K6" s="111">
        <f>I5+J5</f>
        <v>17.529399999999999</v>
      </c>
      <c r="L6" s="111">
        <f t="shared" si="3"/>
        <v>2.5206000000000017</v>
      </c>
      <c r="M6" s="111">
        <f t="shared" ref="M6:M16" si="8">ABS(L6)</f>
        <v>2.5206000000000017</v>
      </c>
      <c r="N6" s="114">
        <f t="shared" ref="N6:N16" si="9">M6^2</f>
        <v>6.3534243600000089</v>
      </c>
      <c r="O6" s="117">
        <f t="shared" ref="O6:O16" si="10">M6/ABS(A6)</f>
        <v>0.1257157107231921</v>
      </c>
    </row>
    <row r="7" spans="1:15" ht="18" x14ac:dyDescent="0.25">
      <c r="A7" s="105">
        <v>12.76</v>
      </c>
      <c r="B7" s="111">
        <f t="shared" si="4"/>
        <v>16.691821599999994</v>
      </c>
      <c r="C7" s="111">
        <f t="shared" ref="C7:C13" si="11">C$1*(B7-B6)+(1-C$1)*C6</f>
        <v>0.66576815999999783</v>
      </c>
      <c r="D7" s="111">
        <f t="shared" ref="D7:D13" si="12">B6+C6</f>
        <v>18.376887999999994</v>
      </c>
      <c r="E7" s="111">
        <f t="shared" si="5"/>
        <v>-5.6168879999999941</v>
      </c>
      <c r="F7" s="111">
        <f t="shared" si="6"/>
        <v>5.6168879999999941</v>
      </c>
      <c r="G7" s="114">
        <f t="shared" si="0"/>
        <v>31.549430804543935</v>
      </c>
      <c r="H7" s="116">
        <f t="shared" si="7"/>
        <v>0.44019498432601833</v>
      </c>
      <c r="I7" s="111">
        <f t="shared" si="1"/>
        <v>15.312396399999999</v>
      </c>
      <c r="J7" s="111">
        <f t="shared" si="2"/>
        <v>-0.40806864000000043</v>
      </c>
      <c r="K7" s="111">
        <f>I6+J6</f>
        <v>21.267987999999999</v>
      </c>
      <c r="L7" s="111">
        <f t="shared" si="3"/>
        <v>-8.5079879999999992</v>
      </c>
      <c r="M7" s="111">
        <f t="shared" si="8"/>
        <v>8.5079879999999992</v>
      </c>
      <c r="N7" s="114">
        <f t="shared" si="9"/>
        <v>72.385859808143991</v>
      </c>
      <c r="O7" s="117">
        <f t="shared" si="10"/>
        <v>0.66677021943573667</v>
      </c>
    </row>
    <row r="8" spans="1:15" ht="18" x14ac:dyDescent="0.25">
      <c r="A8" s="105">
        <v>18.64</v>
      </c>
      <c r="B8" s="111">
        <f t="shared" si="4"/>
        <v>17.742312831999993</v>
      </c>
      <c r="C8" s="111">
        <f t="shared" si="11"/>
        <v>0.89660200319999839</v>
      </c>
      <c r="D8" s="111">
        <f t="shared" si="12"/>
        <v>17.357589759999993</v>
      </c>
      <c r="E8" s="111">
        <f t="shared" si="5"/>
        <v>1.2824102400000079</v>
      </c>
      <c r="F8" s="111">
        <f t="shared" si="6"/>
        <v>1.2824102400000079</v>
      </c>
      <c r="G8" s="114">
        <f t="shared" si="0"/>
        <v>1.6445760236568778</v>
      </c>
      <c r="H8" s="116">
        <f t="shared" si="7"/>
        <v>6.8798832618026176E-2</v>
      </c>
      <c r="I8" s="111">
        <f t="shared" si="1"/>
        <v>17.519298328000001</v>
      </c>
      <c r="J8" s="111">
        <f t="shared" si="2"/>
        <v>0.63791958720000075</v>
      </c>
      <c r="K8" s="111">
        <f t="shared" ref="K8:K13" si="13">I7+J7</f>
        <v>14.904327759999999</v>
      </c>
      <c r="L8" s="111">
        <f t="shared" si="3"/>
        <v>3.7356722400000013</v>
      </c>
      <c r="M8" s="111">
        <f t="shared" si="8"/>
        <v>3.7356722400000013</v>
      </c>
      <c r="N8" s="114">
        <f t="shared" si="9"/>
        <v>13.955247084706627</v>
      </c>
      <c r="O8" s="117">
        <f t="shared" si="10"/>
        <v>0.20041160085836918</v>
      </c>
    </row>
    <row r="9" spans="1:15" ht="18" x14ac:dyDescent="0.25">
      <c r="A9" s="105">
        <v>15.95</v>
      </c>
      <c r="B9" s="111">
        <f>C$2*A9+(1-C$2)*D9</f>
        <v>17.832240384639992</v>
      </c>
      <c r="C9" s="111">
        <f t="shared" si="11"/>
        <v>0.41259733286399874</v>
      </c>
      <c r="D9" s="111">
        <f t="shared" si="12"/>
        <v>18.638914835199991</v>
      </c>
      <c r="E9" s="111">
        <f t="shared" si="5"/>
        <v>-2.6889148351999914</v>
      </c>
      <c r="F9" s="111">
        <f t="shared" si="6"/>
        <v>2.6889148351999914</v>
      </c>
      <c r="G9" s="114">
        <f t="shared" si="0"/>
        <v>7.2302629909585967</v>
      </c>
      <c r="H9" s="116">
        <f t="shared" si="7"/>
        <v>0.16858400220689601</v>
      </c>
      <c r="I9" s="111">
        <f t="shared" si="1"/>
        <v>16.61216537456</v>
      </c>
      <c r="J9" s="111">
        <f t="shared" si="2"/>
        <v>1.9898570943999827E-2</v>
      </c>
      <c r="K9" s="111">
        <f t="shared" si="13"/>
        <v>18.1572179152</v>
      </c>
      <c r="L9" s="111">
        <f t="shared" si="3"/>
        <v>-2.2072179152000011</v>
      </c>
      <c r="M9" s="111">
        <f t="shared" si="8"/>
        <v>2.2072179152000011</v>
      </c>
      <c r="N9" s="114">
        <f t="shared" si="9"/>
        <v>4.8718109251798394</v>
      </c>
      <c r="O9" s="117">
        <f t="shared" si="10"/>
        <v>0.13838356835109725</v>
      </c>
    </row>
    <row r="10" spans="1:15" ht="18" x14ac:dyDescent="0.25">
      <c r="A10" s="105">
        <v>21.32</v>
      </c>
      <c r="B10" s="111">
        <f t="shared" si="4"/>
        <v>19.167386402252792</v>
      </c>
      <c r="C10" s="111">
        <f>C$1*(B10-B9)+(1-C$1)*C9</f>
        <v>0.96612654371327944</v>
      </c>
      <c r="D10" s="111">
        <f t="shared" si="12"/>
        <v>18.244837717503991</v>
      </c>
      <c r="E10" s="111">
        <f t="shared" si="5"/>
        <v>3.0751622824960094</v>
      </c>
      <c r="F10" s="111">
        <f t="shared" si="6"/>
        <v>3.0751622824960094</v>
      </c>
      <c r="G10" s="114">
        <f t="shared" si="0"/>
        <v>9.4566230636860666</v>
      </c>
      <c r="H10" s="116">
        <f t="shared" si="7"/>
        <v>0.14423838098011302</v>
      </c>
      <c r="I10" s="111">
        <f t="shared" si="1"/>
        <v>19.9136191836512</v>
      </c>
      <c r="J10" s="111">
        <f t="shared" si="2"/>
        <v>1.3325206662028799</v>
      </c>
      <c r="K10" s="111">
        <f t="shared" si="13"/>
        <v>16.632063945504001</v>
      </c>
      <c r="L10" s="111">
        <f t="shared" si="3"/>
        <v>4.6879360544959994</v>
      </c>
      <c r="M10" s="111">
        <f t="shared" si="8"/>
        <v>4.6879360544959994</v>
      </c>
      <c r="N10" s="114">
        <f t="shared" si="9"/>
        <v>21.976744451043519</v>
      </c>
      <c r="O10" s="117">
        <f t="shared" si="10"/>
        <v>0.21988443032345212</v>
      </c>
    </row>
    <row r="11" spans="1:15" ht="18" x14ac:dyDescent="0.25">
      <c r="A11" s="105">
        <v>30.61</v>
      </c>
      <c r="B11" s="111">
        <f t="shared" si="4"/>
        <v>23.276459062176251</v>
      </c>
      <c r="C11" s="111">
        <f t="shared" si="11"/>
        <v>2.8518942134393872</v>
      </c>
      <c r="D11" s="111">
        <f t="shared" si="12"/>
        <v>20.133512945966071</v>
      </c>
      <c r="E11" s="111">
        <f t="shared" si="5"/>
        <v>10.476487054033928</v>
      </c>
      <c r="F11" s="111">
        <f t="shared" si="6"/>
        <v>10.476487054033928</v>
      </c>
      <c r="G11" s="114">
        <f t="shared" si="0"/>
        <v>109.7567809933405</v>
      </c>
      <c r="H11" s="116">
        <f t="shared" si="7"/>
        <v>0.34225700927912212</v>
      </c>
      <c r="I11" s="111">
        <f t="shared" si="1"/>
        <v>27.800841954956223</v>
      </c>
      <c r="J11" s="111">
        <f t="shared" si="2"/>
        <v>3.9544015082437376</v>
      </c>
      <c r="K11" s="111">
        <f t="shared" si="13"/>
        <v>21.246139849854078</v>
      </c>
      <c r="L11" s="111">
        <f t="shared" si="3"/>
        <v>9.3638601501459213</v>
      </c>
      <c r="M11" s="111">
        <f t="shared" si="8"/>
        <v>9.3638601501459213</v>
      </c>
      <c r="N11" s="114">
        <f t="shared" si="9"/>
        <v>87.681876911490789</v>
      </c>
      <c r="O11" s="117">
        <f t="shared" si="10"/>
        <v>0.30590853153041231</v>
      </c>
    </row>
    <row r="12" spans="1:15" ht="18" x14ac:dyDescent="0.25">
      <c r="A12" s="105">
        <v>30.86</v>
      </c>
      <c r="B12" s="111">
        <f t="shared" si="4"/>
        <v>27.547847292930943</v>
      </c>
      <c r="C12" s="111">
        <f t="shared" si="11"/>
        <v>3.7035906238285694</v>
      </c>
      <c r="D12" s="111">
        <f t="shared" si="12"/>
        <v>26.128353275615638</v>
      </c>
      <c r="E12" s="111">
        <f t="shared" si="5"/>
        <v>4.7316467243843618</v>
      </c>
      <c r="F12" s="111">
        <f t="shared" si="6"/>
        <v>4.7316467243843618</v>
      </c>
      <c r="G12" s="114">
        <f t="shared" si="0"/>
        <v>22.38848072437726</v>
      </c>
      <c r="H12" s="116">
        <f t="shared" si="7"/>
        <v>0.15332620623410118</v>
      </c>
      <c r="I12" s="111">
        <f t="shared" si="1"/>
        <v>31.128573038959985</v>
      </c>
      <c r="J12" s="111">
        <f t="shared" si="2"/>
        <v>3.7037333385477473</v>
      </c>
      <c r="K12" s="111">
        <f t="shared" si="13"/>
        <v>31.75524346319996</v>
      </c>
      <c r="L12" s="111">
        <f t="shared" si="3"/>
        <v>-0.89524346319996084</v>
      </c>
      <c r="M12" s="111">
        <f t="shared" si="8"/>
        <v>0.89524346319996084</v>
      </c>
      <c r="N12" s="114">
        <f t="shared" si="9"/>
        <v>0.80146085840225967</v>
      </c>
      <c r="O12" s="117">
        <f t="shared" si="10"/>
        <v>2.9009833545040858E-2</v>
      </c>
    </row>
    <row r="13" spans="1:15" ht="18.75" thickBot="1" x14ac:dyDescent="0.3">
      <c r="A13" s="108">
        <v>25.8</v>
      </c>
      <c r="B13" s="111">
        <f t="shared" si="4"/>
        <v>29.616006541731657</v>
      </c>
      <c r="C13" s="111">
        <f t="shared" si="11"/>
        <v>2.7223317988118567</v>
      </c>
      <c r="D13" s="111">
        <f t="shared" si="12"/>
        <v>31.251437916759514</v>
      </c>
      <c r="E13" s="111">
        <f t="shared" si="5"/>
        <v>-5.4514379167595131</v>
      </c>
      <c r="F13" s="111">
        <f t="shared" si="6"/>
        <v>5.4514379167595131</v>
      </c>
      <c r="G13" s="114">
        <f t="shared" si="0"/>
        <v>29.718175360283301</v>
      </c>
      <c r="H13" s="116">
        <f t="shared" si="7"/>
        <v>0.21129604328525245</v>
      </c>
      <c r="I13" s="111">
        <f t="shared" si="1"/>
        <v>28.509691913252318</v>
      </c>
      <c r="J13" s="111">
        <f t="shared" si="2"/>
        <v>1.1746875528455816</v>
      </c>
      <c r="K13" s="111">
        <f t="shared" si="13"/>
        <v>34.832306377507734</v>
      </c>
      <c r="L13" s="111">
        <f t="shared" si="3"/>
        <v>-9.0323063775077337</v>
      </c>
      <c r="M13" s="111">
        <f t="shared" si="8"/>
        <v>9.0323063775077337</v>
      </c>
      <c r="N13" s="114">
        <f t="shared" si="9"/>
        <v>81.582558497166872</v>
      </c>
      <c r="O13" s="117">
        <f t="shared" si="10"/>
        <v>0.35008939447704396</v>
      </c>
    </row>
    <row r="14" spans="1:15" ht="18" x14ac:dyDescent="0.25">
      <c r="A14" s="110">
        <v>30.74</v>
      </c>
      <c r="B14" s="111"/>
      <c r="C14" s="111"/>
      <c r="D14" s="111">
        <f>B13+C13</f>
        <v>32.338338340543515</v>
      </c>
      <c r="E14" s="111">
        <f t="shared" si="5"/>
        <v>-1.598338340543517</v>
      </c>
      <c r="F14" s="111">
        <f t="shared" si="6"/>
        <v>1.598338340543517</v>
      </c>
      <c r="G14" s="114">
        <f t="shared" si="0"/>
        <v>2.5546854508514039</v>
      </c>
      <c r="H14" s="116">
        <f t="shared" si="7"/>
        <v>5.1995391689769584E-2</v>
      </c>
      <c r="I14" s="111"/>
      <c r="J14" s="111"/>
      <c r="K14" s="111">
        <f>I13+J13</f>
        <v>29.684379466097901</v>
      </c>
      <c r="L14" s="111">
        <f t="shared" si="3"/>
        <v>1.055620533902097</v>
      </c>
      <c r="M14" s="111">
        <f t="shared" si="8"/>
        <v>1.055620533902097</v>
      </c>
      <c r="N14" s="114">
        <f t="shared" si="9"/>
        <v>1.1143347115957483</v>
      </c>
      <c r="O14" s="117">
        <f t="shared" si="10"/>
        <v>3.4340290627914674E-2</v>
      </c>
    </row>
    <row r="15" spans="1:15" ht="18" x14ac:dyDescent="0.25">
      <c r="A15" s="105">
        <v>29.66</v>
      </c>
      <c r="B15" s="111"/>
      <c r="C15" s="111"/>
      <c r="D15" s="111">
        <f>B13+2*C13</f>
        <v>35.060670139355373</v>
      </c>
      <c r="E15" s="111">
        <f t="shared" si="5"/>
        <v>-5.4006701393553733</v>
      </c>
      <c r="F15" s="111">
        <f t="shared" si="6"/>
        <v>5.4006701393553733</v>
      </c>
      <c r="G15" s="114">
        <f t="shared" si="0"/>
        <v>29.167237954124786</v>
      </c>
      <c r="H15" s="116">
        <f t="shared" si="7"/>
        <v>0.18208597907469229</v>
      </c>
      <c r="I15" s="111"/>
      <c r="J15" s="111"/>
      <c r="K15" s="111">
        <f>I13+2*J13</f>
        <v>30.859067018943481</v>
      </c>
      <c r="L15" s="111">
        <f t="shared" si="3"/>
        <v>-1.1990670189434809</v>
      </c>
      <c r="M15" s="111">
        <f t="shared" si="8"/>
        <v>1.1990670189434809</v>
      </c>
      <c r="N15" s="114">
        <f t="shared" si="9"/>
        <v>1.4377617159180061</v>
      </c>
      <c r="O15" s="117">
        <f t="shared" si="10"/>
        <v>4.0427074138350672E-2</v>
      </c>
    </row>
    <row r="16" spans="1:15" ht="18.75" thickBot="1" x14ac:dyDescent="0.3">
      <c r="A16" s="105">
        <v>33.67</v>
      </c>
      <c r="B16" s="111"/>
      <c r="C16" s="111"/>
      <c r="D16" s="111">
        <f>B13+3*C13</f>
        <v>37.783001938167232</v>
      </c>
      <c r="E16" s="111">
        <f t="shared" si="5"/>
        <v>-4.1130019381672298</v>
      </c>
      <c r="F16" s="111">
        <f t="shared" si="6"/>
        <v>4.1130019381672298</v>
      </c>
      <c r="G16" s="114">
        <f t="shared" si="0"/>
        <v>16.916784943367389</v>
      </c>
      <c r="H16" s="116">
        <f t="shared" si="7"/>
        <v>0.12215627971984644</v>
      </c>
      <c r="I16" s="111"/>
      <c r="J16" s="111"/>
      <c r="K16" s="111">
        <f>I13+3*J13</f>
        <v>32.033754571789061</v>
      </c>
      <c r="L16" s="111">
        <f t="shared" si="3"/>
        <v>1.6362454282109411</v>
      </c>
      <c r="M16" s="111">
        <f t="shared" si="8"/>
        <v>1.6362454282109411</v>
      </c>
      <c r="N16" s="114">
        <f t="shared" si="9"/>
        <v>2.6772991013412062</v>
      </c>
      <c r="O16" s="117">
        <f t="shared" si="10"/>
        <v>4.8596537814402763E-2</v>
      </c>
    </row>
    <row r="17" spans="2:15" x14ac:dyDescent="0.25">
      <c r="B17" s="111"/>
      <c r="C17" s="111"/>
      <c r="D17" s="118" t="s">
        <v>221</v>
      </c>
      <c r="E17" s="119" t="s">
        <v>222</v>
      </c>
      <c r="F17" s="120">
        <f>AVERAGE(F5:F13)</f>
        <v>4.737616339208202</v>
      </c>
      <c r="G17" s="121">
        <f>AVERAGE(G5:G13)</f>
        <v>28.351910813427402</v>
      </c>
      <c r="H17" s="116"/>
      <c r="I17" s="111"/>
      <c r="J17" s="111"/>
      <c r="K17" s="118" t="s">
        <v>221</v>
      </c>
      <c r="L17" s="119" t="s">
        <v>222</v>
      </c>
      <c r="M17" s="120">
        <f>AVERAGE(M5:M13)</f>
        <v>5.0534249111721801</v>
      </c>
      <c r="N17" s="121">
        <f>AVERAGE(N5:N13)</f>
        <v>34.45887587734822</v>
      </c>
      <c r="O17" s="117"/>
    </row>
    <row r="18" spans="2:15" ht="15.75" thickBot="1" x14ac:dyDescent="0.3">
      <c r="D18" s="122" t="s">
        <v>223</v>
      </c>
      <c r="E18" s="123" t="s">
        <v>222</v>
      </c>
      <c r="F18" s="124">
        <f>AVERAGE(F14:F16)</f>
        <v>3.7040034726887066</v>
      </c>
      <c r="G18" s="125">
        <f>AVERAGE(G14:G16)</f>
        <v>16.212902782781196</v>
      </c>
      <c r="H18" s="116"/>
      <c r="K18" s="122" t="s">
        <v>223</v>
      </c>
      <c r="L18" s="123" t="s">
        <v>222</v>
      </c>
      <c r="M18" s="124">
        <f>AVERAGE(M14:M16)</f>
        <v>1.296977660352173</v>
      </c>
      <c r="N18" s="126">
        <f>AVERAGE(N14:N16)</f>
        <v>1.7431318429516534</v>
      </c>
      <c r="O18" s="117"/>
    </row>
    <row r="19" spans="2:15" x14ac:dyDescent="0.25">
      <c r="E19" s="60"/>
      <c r="F19" s="111"/>
      <c r="G19" s="60" t="s">
        <v>66</v>
      </c>
      <c r="H19" s="127">
        <f>AVERAGE(H14:H16)*100</f>
        <v>11.874588349476944</v>
      </c>
      <c r="N19" s="60" t="s">
        <v>66</v>
      </c>
      <c r="O19" s="128">
        <f>AVERAGE(O14:O16)*100</f>
        <v>4.1121300860222707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zoomScale="85" zoomScaleNormal="85" workbookViewId="0">
      <selection activeCell="D26" sqref="D26"/>
    </sheetView>
  </sheetViews>
  <sheetFormatPr defaultRowHeight="15" x14ac:dyDescent="0.25"/>
  <sheetData>
    <row r="1" spans="1:21" x14ac:dyDescent="0.25">
      <c r="A1" s="5" t="s">
        <v>57</v>
      </c>
      <c r="B1" s="5"/>
      <c r="C1" s="6"/>
      <c r="D1" s="6"/>
      <c r="E1" s="7"/>
      <c r="F1" s="7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5" t="s">
        <v>58</v>
      </c>
      <c r="B2" s="5"/>
      <c r="C2" s="6"/>
      <c r="D2" s="6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8"/>
      <c r="B3" s="8"/>
      <c r="C3" s="9"/>
      <c r="D3" s="9"/>
      <c r="E3" s="10"/>
      <c r="F3" s="10"/>
      <c r="G3" s="10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11" t="s">
        <v>59</v>
      </c>
      <c r="B4" s="11" t="s">
        <v>59</v>
      </c>
      <c r="C4" s="11"/>
      <c r="D4" s="12" t="s">
        <v>60</v>
      </c>
      <c r="E4" s="12" t="s">
        <v>60</v>
      </c>
      <c r="F4" s="12"/>
      <c r="G4" s="13" t="s">
        <v>61</v>
      </c>
      <c r="H4" s="13"/>
      <c r="I4" s="13" t="s">
        <v>62</v>
      </c>
      <c r="J4" s="13"/>
      <c r="K4" s="13" t="s">
        <v>63</v>
      </c>
      <c r="L4" s="13"/>
      <c r="M4" s="13" t="s">
        <v>64</v>
      </c>
      <c r="N4" s="13"/>
      <c r="O4" s="13" t="s">
        <v>65</v>
      </c>
      <c r="P4" s="13"/>
      <c r="Q4" s="13" t="s">
        <v>66</v>
      </c>
      <c r="R4" s="13"/>
      <c r="S4" s="14"/>
      <c r="T4" s="14"/>
      <c r="U4" s="14"/>
    </row>
    <row r="5" spans="1:21" x14ac:dyDescent="0.25">
      <c r="A5" s="11"/>
      <c r="B5" s="11"/>
      <c r="C5" s="11" t="s">
        <v>67</v>
      </c>
      <c r="D5" s="12" t="s">
        <v>68</v>
      </c>
      <c r="E5" s="12" t="s">
        <v>69</v>
      </c>
      <c r="F5" s="12"/>
      <c r="G5" s="12" t="s">
        <v>68</v>
      </c>
      <c r="H5" s="12" t="s">
        <v>69</v>
      </c>
      <c r="I5" s="12" t="s">
        <v>68</v>
      </c>
      <c r="J5" s="12" t="s">
        <v>69</v>
      </c>
      <c r="K5" s="12" t="s">
        <v>68</v>
      </c>
      <c r="L5" s="12" t="s">
        <v>69</v>
      </c>
      <c r="M5" s="12" t="s">
        <v>68</v>
      </c>
      <c r="N5" s="12" t="s">
        <v>69</v>
      </c>
      <c r="O5" s="12" t="s">
        <v>68</v>
      </c>
      <c r="P5" s="12" t="s">
        <v>69</v>
      </c>
      <c r="Q5" s="12" t="s">
        <v>68</v>
      </c>
      <c r="R5" s="12" t="s">
        <v>69</v>
      </c>
      <c r="S5" s="14"/>
      <c r="T5" s="14"/>
      <c r="U5" s="14"/>
    </row>
    <row r="6" spans="1:21" x14ac:dyDescent="0.25">
      <c r="A6" s="15" t="s">
        <v>70</v>
      </c>
      <c r="B6" s="15">
        <v>2008</v>
      </c>
      <c r="C6" s="16">
        <v>2.1017272727272727</v>
      </c>
      <c r="D6" s="17" t="s">
        <v>71</v>
      </c>
      <c r="E6" s="17" t="s">
        <v>71</v>
      </c>
      <c r="F6" s="17"/>
      <c r="G6" s="15"/>
      <c r="H6" s="15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25">
      <c r="A7" s="15" t="s">
        <v>72</v>
      </c>
      <c r="B7" s="15">
        <v>2008</v>
      </c>
      <c r="C7" s="16">
        <v>2.064090909090909</v>
      </c>
      <c r="D7" s="16">
        <v>2.1017272727272727</v>
      </c>
      <c r="E7" s="16">
        <v>2.0108181818181818</v>
      </c>
      <c r="F7" s="16"/>
      <c r="G7" s="16">
        <f>+(C7-D7)</f>
        <v>-3.763636363636369E-2</v>
      </c>
      <c r="H7" s="16">
        <f>+(C7-E7)</f>
        <v>5.3272727272727138E-2</v>
      </c>
      <c r="I7" s="19">
        <f>+ABS(G7)</f>
        <v>3.763636363636369E-2</v>
      </c>
      <c r="J7" s="19">
        <f>+ABS(H7)</f>
        <v>5.3272727272727138E-2</v>
      </c>
      <c r="K7" s="19">
        <f>+I7^2</f>
        <v>1.416495867768599E-3</v>
      </c>
      <c r="L7" s="19">
        <f>+J7^2</f>
        <v>2.8379834710743658E-3</v>
      </c>
      <c r="M7" s="19">
        <f>+AVERAGE(I7:I15)</f>
        <v>0.70954767676767672</v>
      </c>
      <c r="N7" s="20">
        <f>+AVERAGE(J7:J15)</f>
        <v>5.2145050505050645E-2</v>
      </c>
      <c r="O7" s="19">
        <f>+AVERAGE(K7:K15)</f>
        <v>0.71460758355629028</v>
      </c>
      <c r="P7" s="20">
        <f>+AVERAGE(L7:L15)</f>
        <v>3.0404210218549308E-3</v>
      </c>
      <c r="Q7" s="21">
        <f>I7/ABS($C7)</f>
        <v>1.8233869191808E-2</v>
      </c>
      <c r="R7" s="21">
        <f>J7/ABS($C7)</f>
        <v>2.5809293107245036E-2</v>
      </c>
      <c r="S7" s="18"/>
      <c r="T7" s="18"/>
      <c r="U7" s="18"/>
    </row>
    <row r="8" spans="1:21" x14ac:dyDescent="0.25">
      <c r="A8" s="15" t="s">
        <v>73</v>
      </c>
      <c r="B8" s="15">
        <v>2009</v>
      </c>
      <c r="C8" s="16">
        <v>2.1708181818181815</v>
      </c>
      <c r="D8" s="16">
        <v>2.0829090909090908</v>
      </c>
      <c r="E8" s="16">
        <v>2.1556363636363636</v>
      </c>
      <c r="F8" s="16"/>
      <c r="G8" s="16">
        <f t="shared" ref="G8:G20" si="0">+(C8-D8)</f>
        <v>8.7909090909090715E-2</v>
      </c>
      <c r="H8" s="16">
        <f t="shared" ref="H8:H20" si="1">+(C8-E8)</f>
        <v>1.5181818181817963E-2</v>
      </c>
      <c r="I8" s="19">
        <f t="shared" ref="I8:J20" si="2">+ABS(G8)</f>
        <v>8.7909090909090715E-2</v>
      </c>
      <c r="J8" s="19">
        <f t="shared" si="2"/>
        <v>1.5181818181817963E-2</v>
      </c>
      <c r="K8" s="19">
        <f t="shared" ref="K8:L20" si="3">+I8^2</f>
        <v>7.7280082644627761E-3</v>
      </c>
      <c r="L8" s="19">
        <f t="shared" si="3"/>
        <v>2.3048760330577849E-4</v>
      </c>
      <c r="M8" s="18"/>
      <c r="N8" s="18"/>
      <c r="O8" s="18"/>
      <c r="P8" s="18"/>
      <c r="Q8" s="21">
        <f t="shared" ref="Q8:Q20" si="4">I8/ABS(C8)</f>
        <v>4.0495833158842413E-2</v>
      </c>
      <c r="R8" s="21">
        <f t="shared" ref="R8:R15" si="5">J8/ABS($C8)</f>
        <v>6.9935926965114794E-3</v>
      </c>
      <c r="S8" s="18"/>
      <c r="T8" s="18"/>
      <c r="U8" s="18"/>
    </row>
    <row r="9" spans="1:21" x14ac:dyDescent="0.25">
      <c r="A9" s="15" t="s">
        <v>74</v>
      </c>
      <c r="B9" s="15">
        <v>2009</v>
      </c>
      <c r="C9" s="16">
        <v>2.7422727272727272</v>
      </c>
      <c r="D9" s="16">
        <v>2.1122118181818186</v>
      </c>
      <c r="E9" s="16">
        <v>2.6576663636363635</v>
      </c>
      <c r="F9" s="16"/>
      <c r="G9" s="16">
        <f t="shared" si="0"/>
        <v>0.63006090909090862</v>
      </c>
      <c r="H9" s="16">
        <f t="shared" si="1"/>
        <v>8.4606363636363646E-2</v>
      </c>
      <c r="I9" s="19">
        <f t="shared" si="2"/>
        <v>0.63006090909090862</v>
      </c>
      <c r="J9" s="19">
        <f t="shared" si="2"/>
        <v>8.4606363636363646E-2</v>
      </c>
      <c r="K9" s="19">
        <f t="shared" si="3"/>
        <v>0.39697674916446224</v>
      </c>
      <c r="L9" s="19">
        <f t="shared" si="3"/>
        <v>7.1582367677685971E-3</v>
      </c>
      <c r="M9" s="18"/>
      <c r="N9" s="18"/>
      <c r="O9" s="18"/>
      <c r="P9" s="18"/>
      <c r="Q9" s="21">
        <f t="shared" si="4"/>
        <v>0.229758660699486</v>
      </c>
      <c r="R9" s="21">
        <f t="shared" si="5"/>
        <v>3.0852643792474727E-2</v>
      </c>
      <c r="S9" s="18"/>
      <c r="T9" s="18"/>
      <c r="U9" s="18"/>
    </row>
    <row r="10" spans="1:21" x14ac:dyDescent="0.25">
      <c r="A10" s="15" t="s">
        <v>75</v>
      </c>
      <c r="B10" s="15">
        <v>2009</v>
      </c>
      <c r="C10" s="16">
        <v>3.3977272727272729</v>
      </c>
      <c r="D10" s="16">
        <v>2.2697272727272728</v>
      </c>
      <c r="E10" s="16">
        <v>3.3606363636363636</v>
      </c>
      <c r="F10" s="16"/>
      <c r="G10" s="16">
        <f t="shared" si="0"/>
        <v>1.1280000000000001</v>
      </c>
      <c r="H10" s="16">
        <f t="shared" si="1"/>
        <v>3.7090909090909285E-2</v>
      </c>
      <c r="I10" s="19">
        <f t="shared" si="2"/>
        <v>1.1280000000000001</v>
      </c>
      <c r="J10" s="19">
        <f t="shared" si="2"/>
        <v>3.7090909090909285E-2</v>
      </c>
      <c r="K10" s="19">
        <f t="shared" si="3"/>
        <v>1.2723840000000002</v>
      </c>
      <c r="L10" s="19">
        <f t="shared" si="3"/>
        <v>1.375735537190097E-3</v>
      </c>
      <c r="M10" s="18"/>
      <c r="N10" s="18"/>
      <c r="O10" s="18"/>
      <c r="P10" s="18"/>
      <c r="Q10" s="21">
        <f t="shared" si="4"/>
        <v>0.3319866220735786</v>
      </c>
      <c r="R10" s="21">
        <f t="shared" si="5"/>
        <v>1.0916387959866278E-2</v>
      </c>
      <c r="S10" s="18"/>
      <c r="T10" s="18"/>
      <c r="U10" s="18"/>
    </row>
    <row r="11" spans="1:21" x14ac:dyDescent="0.25">
      <c r="A11" s="15" t="s">
        <v>76</v>
      </c>
      <c r="B11" s="15">
        <v>2009</v>
      </c>
      <c r="C11" s="16">
        <v>3.8074545454545454</v>
      </c>
      <c r="D11" s="16">
        <v>2.4953272727272728</v>
      </c>
      <c r="E11" s="16">
        <v>3.8589636363636362</v>
      </c>
      <c r="F11" s="16"/>
      <c r="G11" s="16">
        <f t="shared" si="0"/>
        <v>1.3121272727272726</v>
      </c>
      <c r="H11" s="16">
        <f t="shared" si="1"/>
        <v>-5.1509090909090727E-2</v>
      </c>
      <c r="I11" s="19">
        <f t="shared" si="2"/>
        <v>1.3121272727272726</v>
      </c>
      <c r="J11" s="19">
        <f t="shared" si="2"/>
        <v>5.1509090909090727E-2</v>
      </c>
      <c r="K11" s="19">
        <f t="shared" si="3"/>
        <v>1.7216779798347104</v>
      </c>
      <c r="L11" s="19">
        <f t="shared" si="3"/>
        <v>2.6531864462809728E-3</v>
      </c>
      <c r="M11" s="18"/>
      <c r="N11" s="18"/>
      <c r="O11" s="18"/>
      <c r="P11" s="18"/>
      <c r="Q11" s="21">
        <f t="shared" si="4"/>
        <v>0.34462060073539941</v>
      </c>
      <c r="R11" s="21">
        <f t="shared" si="5"/>
        <v>1.3528484790602121E-2</v>
      </c>
      <c r="S11" s="18"/>
      <c r="T11" s="18"/>
      <c r="U11" s="18"/>
    </row>
    <row r="12" spans="1:21" x14ac:dyDescent="0.25">
      <c r="A12" s="15" t="s">
        <v>77</v>
      </c>
      <c r="B12" s="15">
        <v>2009</v>
      </c>
      <c r="C12" s="16">
        <v>3.8560000000000003</v>
      </c>
      <c r="D12" s="16">
        <v>2.7140154545454545</v>
      </c>
      <c r="E12" s="16">
        <v>3.8049245454545453</v>
      </c>
      <c r="F12" s="16"/>
      <c r="G12" s="16">
        <f t="shared" si="0"/>
        <v>1.1419845454545459</v>
      </c>
      <c r="H12" s="16">
        <f t="shared" si="1"/>
        <v>5.1075454545455035E-2</v>
      </c>
      <c r="I12" s="19">
        <f t="shared" si="2"/>
        <v>1.1419845454545459</v>
      </c>
      <c r="J12" s="19">
        <f t="shared" si="2"/>
        <v>5.1075454545455035E-2</v>
      </c>
      <c r="K12" s="19">
        <f t="shared" si="3"/>
        <v>1.3041287020570258</v>
      </c>
      <c r="L12" s="19">
        <f t="shared" si="3"/>
        <v>2.6087020570248433E-3</v>
      </c>
      <c r="M12" s="18"/>
      <c r="N12" s="18"/>
      <c r="O12" s="18"/>
      <c r="P12" s="18"/>
      <c r="Q12" s="21">
        <f t="shared" si="4"/>
        <v>0.2961578178046021</v>
      </c>
      <c r="R12" s="21">
        <f t="shared" si="5"/>
        <v>1.3245709166352445E-2</v>
      </c>
      <c r="S12" s="18"/>
      <c r="T12" s="18"/>
      <c r="U12" s="18"/>
    </row>
    <row r="13" spans="1:21" x14ac:dyDescent="0.25">
      <c r="A13" s="15" t="s">
        <v>78</v>
      </c>
      <c r="B13" s="15">
        <v>2009</v>
      </c>
      <c r="C13" s="16">
        <v>3.8531818181818185</v>
      </c>
      <c r="D13" s="16">
        <v>2.8771554545454547</v>
      </c>
      <c r="E13" s="16">
        <v>3.7862463636363635</v>
      </c>
      <c r="F13" s="16"/>
      <c r="G13" s="16">
        <f t="shared" si="0"/>
        <v>0.97602636363636375</v>
      </c>
      <c r="H13" s="16">
        <f t="shared" si="1"/>
        <v>6.693545454545502E-2</v>
      </c>
      <c r="I13" s="19">
        <f t="shared" si="2"/>
        <v>0.97602636363636375</v>
      </c>
      <c r="J13" s="19">
        <f t="shared" si="2"/>
        <v>6.693545454545502E-2</v>
      </c>
      <c r="K13" s="19">
        <f t="shared" si="3"/>
        <v>0.95262746251322339</v>
      </c>
      <c r="L13" s="19">
        <f t="shared" si="3"/>
        <v>4.4803550752066752E-3</v>
      </c>
      <c r="M13" s="18"/>
      <c r="N13" s="18"/>
      <c r="O13" s="18"/>
      <c r="P13" s="18"/>
      <c r="Q13" s="21">
        <f t="shared" si="4"/>
        <v>0.25330399905626994</v>
      </c>
      <c r="R13" s="21">
        <f t="shared" si="5"/>
        <v>1.7371475757933352E-2</v>
      </c>
      <c r="S13" s="18"/>
      <c r="T13" s="18"/>
      <c r="U13" s="18"/>
    </row>
    <row r="14" spans="1:21" x14ac:dyDescent="0.25">
      <c r="A14" s="15" t="s">
        <v>79</v>
      </c>
      <c r="B14" s="15">
        <v>2009</v>
      </c>
      <c r="C14" s="16">
        <v>3.8512727272727272</v>
      </c>
      <c r="D14" s="16">
        <v>2.9991590909090911</v>
      </c>
      <c r="E14" s="16">
        <v>3.9082500000000002</v>
      </c>
      <c r="F14" s="16"/>
      <c r="G14" s="16">
        <f t="shared" si="0"/>
        <v>0.85211363636363613</v>
      </c>
      <c r="H14" s="16">
        <f t="shared" si="1"/>
        <v>-5.6977272727273043E-2</v>
      </c>
      <c r="I14" s="19">
        <f t="shared" si="2"/>
        <v>0.85211363636363613</v>
      </c>
      <c r="J14" s="19">
        <f t="shared" si="2"/>
        <v>5.6977272727273043E-2</v>
      </c>
      <c r="K14" s="19">
        <f t="shared" si="3"/>
        <v>0.72609764927685916</v>
      </c>
      <c r="L14" s="19">
        <f t="shared" si="3"/>
        <v>3.2464096074380526E-3</v>
      </c>
      <c r="M14" s="18"/>
      <c r="N14" s="18"/>
      <c r="O14" s="18"/>
      <c r="P14" s="18"/>
      <c r="Q14" s="21">
        <f t="shared" si="4"/>
        <v>0.22125507506373329</v>
      </c>
      <c r="R14" s="21">
        <f t="shared" si="5"/>
        <v>1.4794400906430071E-2</v>
      </c>
      <c r="S14" s="18"/>
      <c r="T14" s="18"/>
      <c r="U14" s="18"/>
    </row>
    <row r="15" spans="1:21" ht="15.75" thickBot="1" x14ac:dyDescent="0.3">
      <c r="A15" s="22" t="s">
        <v>80</v>
      </c>
      <c r="B15" s="22">
        <v>2009</v>
      </c>
      <c r="C15" s="23">
        <v>3.3139090909090907</v>
      </c>
      <c r="D15" s="23">
        <v>3.0938381818181817</v>
      </c>
      <c r="E15" s="23">
        <v>3.3665654545454546</v>
      </c>
      <c r="F15" s="24"/>
      <c r="G15" s="16">
        <f t="shared" si="0"/>
        <v>0.22007090909090898</v>
      </c>
      <c r="H15" s="16">
        <f t="shared" si="1"/>
        <v>-5.2656363636363945E-2</v>
      </c>
      <c r="I15" s="19">
        <f t="shared" si="2"/>
        <v>0.22007090909090898</v>
      </c>
      <c r="J15" s="19">
        <f t="shared" si="2"/>
        <v>5.2656363636363945E-2</v>
      </c>
      <c r="K15" s="19">
        <f t="shared" si="3"/>
        <v>4.8431205028099125E-2</v>
      </c>
      <c r="L15" s="19">
        <f t="shared" si="3"/>
        <v>2.772692631404991E-3</v>
      </c>
      <c r="M15" s="18"/>
      <c r="N15" s="18"/>
      <c r="O15" s="18"/>
      <c r="P15" s="18"/>
      <c r="Q15" s="21">
        <f t="shared" si="4"/>
        <v>6.640825172139464E-2</v>
      </c>
      <c r="R15" s="21">
        <f t="shared" si="5"/>
        <v>1.5889501549941114E-2</v>
      </c>
      <c r="S15" s="18" t="s">
        <v>81</v>
      </c>
      <c r="T15" s="18" t="s">
        <v>82</v>
      </c>
      <c r="U15" s="18"/>
    </row>
    <row r="16" spans="1:21" x14ac:dyDescent="0.25">
      <c r="A16" s="25" t="s">
        <v>83</v>
      </c>
      <c r="B16" s="25">
        <v>2009</v>
      </c>
      <c r="C16" s="26">
        <v>1.9977272727272728</v>
      </c>
      <c r="D16" s="26">
        <v>3.1158454545454548</v>
      </c>
      <c r="E16" s="26">
        <v>2.0249363636363635</v>
      </c>
      <c r="F16" s="26"/>
      <c r="G16" s="26">
        <f t="shared" si="0"/>
        <v>-1.118118181818182</v>
      </c>
      <c r="H16" s="26">
        <f t="shared" si="1"/>
        <v>-2.7209090909090738E-2</v>
      </c>
      <c r="I16" s="27">
        <f t="shared" si="2"/>
        <v>1.118118181818182</v>
      </c>
      <c r="J16" s="27">
        <f t="shared" si="2"/>
        <v>2.7209090909090738E-2</v>
      </c>
      <c r="K16" s="27">
        <f t="shared" si="3"/>
        <v>1.2501882685123971</v>
      </c>
      <c r="L16" s="27">
        <f t="shared" si="3"/>
        <v>7.403346280991643E-4</v>
      </c>
      <c r="M16" s="27">
        <f>+AVERAGE(I16:I20)</f>
        <v>0.86859218181818176</v>
      </c>
      <c r="N16" s="20">
        <f>+AVERAGE(J16:J20)</f>
        <v>4.5443636363636263E-2</v>
      </c>
      <c r="O16" s="27">
        <f>+AVERAGE(K16:K20)</f>
        <v>0.80724696879123969</v>
      </c>
      <c r="P16" s="20">
        <f>+AVERAGE(L16:L20)</f>
        <v>2.4117185679338824E-3</v>
      </c>
      <c r="Q16" s="28">
        <f t="shared" si="4"/>
        <v>0.55969510807736067</v>
      </c>
      <c r="R16" s="28">
        <f>J16/ABS(C16)</f>
        <v>1.362002275312847E-2</v>
      </c>
      <c r="S16" s="29">
        <f>+AVERAGE(Q16:Q20)*100</f>
        <v>42.682632483204301</v>
      </c>
      <c r="T16" s="29">
        <f>+AVERAGE(R16:R20)*100</f>
        <v>2.1986026669024121</v>
      </c>
      <c r="U16" s="30"/>
    </row>
    <row r="17" spans="1:21" x14ac:dyDescent="0.25">
      <c r="A17" s="25" t="s">
        <v>84</v>
      </c>
      <c r="B17" s="25">
        <v>2009</v>
      </c>
      <c r="C17" s="26">
        <v>1.9287272727272726</v>
      </c>
      <c r="D17" s="26">
        <v>3.0141981818181818</v>
      </c>
      <c r="E17" s="26">
        <v>2.0017272727272726</v>
      </c>
      <c r="F17" s="26"/>
      <c r="G17" s="26">
        <f t="shared" si="0"/>
        <v>-1.0854709090909092</v>
      </c>
      <c r="H17" s="26">
        <f t="shared" si="1"/>
        <v>-7.2999999999999954E-2</v>
      </c>
      <c r="I17" s="27">
        <f t="shared" si="2"/>
        <v>1.0854709090909092</v>
      </c>
      <c r="J17" s="27">
        <f t="shared" si="2"/>
        <v>7.2999999999999954E-2</v>
      </c>
      <c r="K17" s="27">
        <f t="shared" si="3"/>
        <v>1.1782470944826449</v>
      </c>
      <c r="L17" s="27">
        <f t="shared" si="3"/>
        <v>5.3289999999999935E-3</v>
      </c>
      <c r="M17" s="30"/>
      <c r="N17" s="30"/>
      <c r="O17" s="30"/>
      <c r="P17" s="30"/>
      <c r="Q17" s="28">
        <f t="shared" si="4"/>
        <v>0.56279128959276026</v>
      </c>
      <c r="R17" s="28">
        <f>J17/ABS(C17)</f>
        <v>3.7848793363499222E-2</v>
      </c>
      <c r="S17" s="30"/>
      <c r="T17" s="30"/>
      <c r="U17" s="30"/>
    </row>
    <row r="18" spans="1:21" x14ac:dyDescent="0.25">
      <c r="A18" s="25" t="s">
        <v>85</v>
      </c>
      <c r="B18" s="25">
        <v>2009</v>
      </c>
      <c r="C18" s="26">
        <v>2.061818181818182</v>
      </c>
      <c r="D18" s="26">
        <v>2.9237427272727272</v>
      </c>
      <c r="E18" s="26">
        <v>2.1066599999999998</v>
      </c>
      <c r="F18" s="26"/>
      <c r="G18" s="26">
        <f t="shared" si="0"/>
        <v>-0.86192454545454522</v>
      </c>
      <c r="H18" s="26">
        <f t="shared" si="1"/>
        <v>-4.4841818181817761E-2</v>
      </c>
      <c r="I18" s="27">
        <f t="shared" si="2"/>
        <v>0.86192454545454522</v>
      </c>
      <c r="J18" s="27">
        <f t="shared" si="2"/>
        <v>4.4841818181817761E-2</v>
      </c>
      <c r="K18" s="27">
        <f t="shared" si="3"/>
        <v>0.74291392205702445</v>
      </c>
      <c r="L18" s="27">
        <f t="shared" si="3"/>
        <v>2.0107886578512018E-3</v>
      </c>
      <c r="M18" s="30"/>
      <c r="N18" s="30"/>
      <c r="O18" s="30"/>
      <c r="P18" s="30"/>
      <c r="Q18" s="28">
        <f t="shared" si="4"/>
        <v>0.41804100529100513</v>
      </c>
      <c r="R18" s="28">
        <f>J18/ABS(C18)</f>
        <v>2.1748677248677042E-2</v>
      </c>
      <c r="S18" s="30"/>
      <c r="T18" s="30"/>
      <c r="U18" s="30"/>
    </row>
    <row r="19" spans="1:21" x14ac:dyDescent="0.25">
      <c r="A19" s="25" t="s">
        <v>86</v>
      </c>
      <c r="B19" s="25">
        <v>2009</v>
      </c>
      <c r="C19" s="26">
        <v>2.062272727272727</v>
      </c>
      <c r="D19" s="26">
        <v>2.8574409090909088</v>
      </c>
      <c r="E19" s="26">
        <v>2.0385490909090911</v>
      </c>
      <c r="F19" s="26"/>
      <c r="G19" s="26">
        <f t="shared" si="0"/>
        <v>-0.79516818181818172</v>
      </c>
      <c r="H19" s="26">
        <f t="shared" si="1"/>
        <v>2.3723636363635947E-2</v>
      </c>
      <c r="I19" s="27">
        <f t="shared" si="2"/>
        <v>0.79516818181818172</v>
      </c>
      <c r="J19" s="27">
        <f t="shared" si="2"/>
        <v>2.3723636363635947E-2</v>
      </c>
      <c r="K19" s="27">
        <f t="shared" si="3"/>
        <v>0.63229243737603291</v>
      </c>
      <c r="L19" s="27">
        <f t="shared" si="3"/>
        <v>5.628109223140298E-4</v>
      </c>
      <c r="M19" s="30"/>
      <c r="N19" s="30"/>
      <c r="O19" s="30"/>
      <c r="P19" s="30"/>
      <c r="Q19" s="28">
        <f t="shared" si="4"/>
        <v>0.38557857615164204</v>
      </c>
      <c r="R19" s="28">
        <f>J19/ABS(C19)</f>
        <v>1.1503636764381549E-2</v>
      </c>
      <c r="S19" s="30"/>
      <c r="T19" s="30"/>
      <c r="U19" s="30"/>
    </row>
    <row r="20" spans="1:21" x14ac:dyDescent="0.25">
      <c r="A20" s="25" t="s">
        <v>73</v>
      </c>
      <c r="B20" s="25">
        <v>2010</v>
      </c>
      <c r="C20" s="26">
        <v>2.3183636363636366</v>
      </c>
      <c r="D20" s="26">
        <v>2.8006427272727272</v>
      </c>
      <c r="E20" s="26">
        <v>2.2599199999999997</v>
      </c>
      <c r="F20" s="26"/>
      <c r="G20" s="26">
        <f t="shared" si="0"/>
        <v>-0.4822790909090906</v>
      </c>
      <c r="H20" s="26">
        <f t="shared" si="1"/>
        <v>5.8443636363636919E-2</v>
      </c>
      <c r="I20" s="27">
        <f t="shared" si="2"/>
        <v>0.4822790909090906</v>
      </c>
      <c r="J20" s="27">
        <f t="shared" si="2"/>
        <v>5.8443636363636919E-2</v>
      </c>
      <c r="K20" s="27">
        <f t="shared" si="3"/>
        <v>0.23259312152809888</v>
      </c>
      <c r="L20" s="27">
        <f t="shared" si="3"/>
        <v>3.4156586314050236E-3</v>
      </c>
      <c r="M20" s="30"/>
      <c r="N20" s="30"/>
      <c r="O20" s="30"/>
      <c r="P20" s="30"/>
      <c r="Q20" s="28">
        <f t="shared" si="4"/>
        <v>0.20802564504744711</v>
      </c>
      <c r="R20" s="28">
        <f>J20/ABS(C20)</f>
        <v>2.520900321543432E-2</v>
      </c>
      <c r="S20" s="30"/>
      <c r="T20" s="30"/>
      <c r="U20" s="30"/>
    </row>
    <row r="21" spans="1:21" x14ac:dyDescent="0.25">
      <c r="A21" s="15"/>
      <c r="B21" s="15"/>
      <c r="C21" s="15"/>
      <c r="D21" s="31"/>
      <c r="E21" s="15"/>
      <c r="F21" s="15"/>
      <c r="G21" s="15"/>
      <c r="H21" s="1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25">
      <c r="A22" s="18"/>
      <c r="B22" s="18"/>
      <c r="C22" s="18"/>
      <c r="D22" s="15"/>
      <c r="E22" s="15"/>
      <c r="F22" s="15"/>
      <c r="G22" s="15"/>
      <c r="H22" s="15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 t="s">
        <v>87</v>
      </c>
      <c r="T22" s="18"/>
      <c r="U22" s="18"/>
    </row>
    <row r="23" spans="1:21" x14ac:dyDescent="0.25">
      <c r="A23" s="18"/>
      <c r="B23" s="18"/>
      <c r="C23" s="18"/>
      <c r="D23" s="15"/>
      <c r="E23" s="15"/>
      <c r="F23" s="15"/>
      <c r="G23" s="15"/>
      <c r="H23" s="15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 t="s">
        <v>88</v>
      </c>
      <c r="T23" s="18"/>
      <c r="U23" s="18"/>
    </row>
    <row r="24" spans="1:21" x14ac:dyDescent="0.25">
      <c r="A24" s="18"/>
      <c r="B24" s="18"/>
      <c r="C24" s="18"/>
      <c r="D24" s="15"/>
      <c r="E24" s="15"/>
      <c r="F24" s="15"/>
      <c r="G24" s="15"/>
      <c r="H24" s="15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</sheetData>
  <mergeCells count="6"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27" sqref="G27"/>
    </sheetView>
  </sheetViews>
  <sheetFormatPr defaultRowHeight="15" x14ac:dyDescent="0.25"/>
  <sheetData>
    <row r="1" spans="1:19" x14ac:dyDescent="0.25">
      <c r="A1" s="5" t="s">
        <v>57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5" t="s">
        <v>89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4" spans="1:19" x14ac:dyDescent="0.25">
      <c r="A4" s="12"/>
      <c r="B4" s="12"/>
      <c r="C4" s="12" t="s">
        <v>60</v>
      </c>
      <c r="D4" s="12" t="s">
        <v>60</v>
      </c>
      <c r="E4" s="12"/>
      <c r="F4" s="13" t="s">
        <v>61</v>
      </c>
      <c r="G4" s="13"/>
      <c r="H4" s="13" t="s">
        <v>62</v>
      </c>
      <c r="I4" s="13"/>
      <c r="J4" s="13" t="s">
        <v>63</v>
      </c>
      <c r="K4" s="13"/>
      <c r="L4" s="13" t="s">
        <v>64</v>
      </c>
      <c r="M4" s="13"/>
      <c r="N4" s="13" t="s">
        <v>65</v>
      </c>
      <c r="O4" s="13"/>
      <c r="P4" s="13" t="s">
        <v>66</v>
      </c>
      <c r="Q4" s="13"/>
      <c r="R4" s="14"/>
      <c r="S4" s="14"/>
    </row>
    <row r="5" spans="1:19" x14ac:dyDescent="0.25">
      <c r="A5" s="12" t="s">
        <v>90</v>
      </c>
      <c r="B5" s="12" t="s">
        <v>67</v>
      </c>
      <c r="C5" s="12" t="s">
        <v>68</v>
      </c>
      <c r="D5" s="12" t="s">
        <v>69</v>
      </c>
      <c r="E5" s="12"/>
      <c r="F5" s="12" t="s">
        <v>68</v>
      </c>
      <c r="G5" s="12" t="s">
        <v>69</v>
      </c>
      <c r="H5" s="12" t="s">
        <v>68</v>
      </c>
      <c r="I5" s="12" t="s">
        <v>69</v>
      </c>
      <c r="J5" s="12" t="s">
        <v>68</v>
      </c>
      <c r="K5" s="12" t="s">
        <v>69</v>
      </c>
      <c r="L5" s="12" t="s">
        <v>68</v>
      </c>
      <c r="M5" s="12" t="s">
        <v>69</v>
      </c>
      <c r="N5" s="12" t="s">
        <v>68</v>
      </c>
      <c r="O5" s="12" t="s">
        <v>69</v>
      </c>
      <c r="P5" s="12" t="s">
        <v>68</v>
      </c>
      <c r="Q5" s="12" t="s">
        <v>69</v>
      </c>
      <c r="R5" s="14"/>
      <c r="S5" s="14"/>
    </row>
    <row r="6" spans="1:19" x14ac:dyDescent="0.25">
      <c r="A6" s="32">
        <v>1997</v>
      </c>
      <c r="B6" s="33">
        <v>1.29</v>
      </c>
      <c r="C6" s="34" t="s">
        <v>71</v>
      </c>
      <c r="D6" s="34" t="s">
        <v>71</v>
      </c>
      <c r="E6" s="34"/>
      <c r="F6" s="15"/>
      <c r="G6" s="15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x14ac:dyDescent="0.25">
      <c r="A7" s="35">
        <v>1998</v>
      </c>
      <c r="B7" s="36">
        <v>1.36</v>
      </c>
      <c r="C7" s="36">
        <v>1.29</v>
      </c>
      <c r="D7" s="36">
        <v>1.37</v>
      </c>
      <c r="E7" s="36"/>
      <c r="F7" s="16">
        <f>+(B7-C7)</f>
        <v>7.0000000000000062E-2</v>
      </c>
      <c r="G7" s="16">
        <f>+(B7-D7)</f>
        <v>-1.0000000000000009E-2</v>
      </c>
      <c r="H7" s="19">
        <f>+ABS(F7)</f>
        <v>7.0000000000000062E-2</v>
      </c>
      <c r="I7" s="19">
        <f>+ABS(G7)</f>
        <v>1.0000000000000009E-2</v>
      </c>
      <c r="J7" s="19">
        <f>+H7^2</f>
        <v>4.9000000000000085E-3</v>
      </c>
      <c r="K7" s="19">
        <f>+I7^2</f>
        <v>1.0000000000000018E-4</v>
      </c>
      <c r="L7" s="19">
        <f>+AVERAGE(H7:H14)</f>
        <v>0.32124999999999998</v>
      </c>
      <c r="M7" s="20">
        <f>+AVERAGE(I7:I14)</f>
        <v>0.12874999999999981</v>
      </c>
      <c r="N7" s="19">
        <f>+AVERAGE(J7:J14)</f>
        <v>0.18986249999999988</v>
      </c>
      <c r="O7" s="20">
        <f>+AVERAGE(K7:K14)</f>
        <v>2.5637499999999952E-2</v>
      </c>
      <c r="P7" s="21">
        <f>H7/ABS($B7)</f>
        <v>5.1470588235294157E-2</v>
      </c>
      <c r="Q7" s="21">
        <f>I7/ABS($B7)</f>
        <v>7.3529411764705942E-3</v>
      </c>
      <c r="R7" s="18"/>
      <c r="S7" s="18"/>
    </row>
    <row r="8" spans="1:19" x14ac:dyDescent="0.25">
      <c r="A8" s="35">
        <v>1999</v>
      </c>
      <c r="B8" s="36">
        <v>1.52</v>
      </c>
      <c r="C8" s="36">
        <v>1.36</v>
      </c>
      <c r="D8" s="36">
        <v>1.51</v>
      </c>
      <c r="E8" s="36"/>
      <c r="F8" s="16">
        <f t="shared" ref="F8:F18" si="0">+(B8-C8)</f>
        <v>0.15999999999999992</v>
      </c>
      <c r="G8" s="16">
        <f t="shared" ref="G8:G18" si="1">+(B8-D8)</f>
        <v>1.0000000000000009E-2</v>
      </c>
      <c r="H8" s="19">
        <f t="shared" ref="H8:I18" si="2">+ABS(F8)</f>
        <v>0.15999999999999992</v>
      </c>
      <c r="I8" s="19">
        <f t="shared" si="2"/>
        <v>1.0000000000000009E-2</v>
      </c>
      <c r="J8" s="19">
        <f t="shared" ref="J8:K18" si="3">+H8^2</f>
        <v>2.5599999999999973E-2</v>
      </c>
      <c r="K8" s="19">
        <f t="shared" si="3"/>
        <v>1.0000000000000018E-4</v>
      </c>
      <c r="L8" s="18"/>
      <c r="M8" s="18"/>
      <c r="N8" s="18"/>
      <c r="O8" s="18"/>
      <c r="P8" s="21">
        <f t="shared" ref="P8:Q18" si="4">H8/ABS($B8)</f>
        <v>0.10526315789473679</v>
      </c>
      <c r="Q8" s="21">
        <f t="shared" si="4"/>
        <v>6.5789473684210583E-3</v>
      </c>
      <c r="R8" s="18"/>
      <c r="S8" s="18"/>
    </row>
    <row r="9" spans="1:19" x14ac:dyDescent="0.25">
      <c r="A9" s="35">
        <v>2000</v>
      </c>
      <c r="B9" s="36">
        <v>1.57</v>
      </c>
      <c r="C9" s="36">
        <v>1.52</v>
      </c>
      <c r="D9" s="36">
        <v>1.86</v>
      </c>
      <c r="E9" s="36"/>
      <c r="F9" s="16">
        <f t="shared" si="0"/>
        <v>5.0000000000000044E-2</v>
      </c>
      <c r="G9" s="16">
        <f t="shared" si="1"/>
        <v>-0.29000000000000004</v>
      </c>
      <c r="H9" s="19">
        <f t="shared" si="2"/>
        <v>5.0000000000000044E-2</v>
      </c>
      <c r="I9" s="19">
        <f t="shared" si="2"/>
        <v>0.29000000000000004</v>
      </c>
      <c r="J9" s="19">
        <f t="shared" si="3"/>
        <v>2.5000000000000044E-3</v>
      </c>
      <c r="K9" s="19">
        <f t="shared" si="3"/>
        <v>8.4100000000000022E-2</v>
      </c>
      <c r="L9" s="18"/>
      <c r="M9" s="18"/>
      <c r="N9" s="18"/>
      <c r="O9" s="18"/>
      <c r="P9" s="21">
        <f t="shared" si="4"/>
        <v>3.1847133757961811E-2</v>
      </c>
      <c r="Q9" s="21">
        <f t="shared" si="4"/>
        <v>0.18471337579617836</v>
      </c>
      <c r="R9" s="18"/>
      <c r="S9" s="18"/>
    </row>
    <row r="10" spans="1:19" x14ac:dyDescent="0.25">
      <c r="A10" s="35">
        <v>2001</v>
      </c>
      <c r="B10" s="36">
        <v>2.2999999999999998</v>
      </c>
      <c r="C10" s="36">
        <v>1.57</v>
      </c>
      <c r="D10" s="36">
        <v>2.2200000000000002</v>
      </c>
      <c r="E10" s="36"/>
      <c r="F10" s="16">
        <f t="shared" si="0"/>
        <v>0.72999999999999976</v>
      </c>
      <c r="G10" s="16">
        <f t="shared" si="1"/>
        <v>7.9999999999999627E-2</v>
      </c>
      <c r="H10" s="19">
        <f t="shared" si="2"/>
        <v>0.72999999999999976</v>
      </c>
      <c r="I10" s="19">
        <f t="shared" si="2"/>
        <v>7.9999999999999627E-2</v>
      </c>
      <c r="J10" s="19">
        <f t="shared" si="3"/>
        <v>0.5328999999999996</v>
      </c>
      <c r="K10" s="19">
        <f t="shared" si="3"/>
        <v>6.3999999999999405E-3</v>
      </c>
      <c r="L10" s="18"/>
      <c r="M10" s="18"/>
      <c r="N10" s="18"/>
      <c r="O10" s="18"/>
      <c r="P10" s="21">
        <f t="shared" si="4"/>
        <v>0.31739130434782603</v>
      </c>
      <c r="Q10" s="21">
        <f t="shared" si="4"/>
        <v>3.4782608695652015E-2</v>
      </c>
      <c r="R10" s="18"/>
      <c r="S10" s="18"/>
    </row>
    <row r="11" spans="1:19" x14ac:dyDescent="0.25">
      <c r="A11" s="35">
        <v>2002</v>
      </c>
      <c r="B11" s="36">
        <v>2.35</v>
      </c>
      <c r="C11" s="36">
        <v>2.2999999999999998</v>
      </c>
      <c r="D11" s="36">
        <v>2.59</v>
      </c>
      <c r="E11" s="36"/>
      <c r="F11" s="16">
        <f t="shared" si="0"/>
        <v>5.0000000000000266E-2</v>
      </c>
      <c r="G11" s="16">
        <f t="shared" si="1"/>
        <v>-0.23999999999999977</v>
      </c>
      <c r="H11" s="19">
        <f t="shared" si="2"/>
        <v>5.0000000000000266E-2</v>
      </c>
      <c r="I11" s="19">
        <f t="shared" si="2"/>
        <v>0.23999999999999977</v>
      </c>
      <c r="J11" s="19">
        <f t="shared" si="3"/>
        <v>2.5000000000000265E-3</v>
      </c>
      <c r="K11" s="19">
        <f t="shared" si="3"/>
        <v>5.7599999999999887E-2</v>
      </c>
      <c r="L11" s="18"/>
      <c r="M11" s="18"/>
      <c r="N11" s="18"/>
      <c r="O11" s="18"/>
      <c r="P11" s="21">
        <f t="shared" si="4"/>
        <v>2.1276595744680965E-2</v>
      </c>
      <c r="Q11" s="21">
        <f t="shared" si="4"/>
        <v>0.10212765957446798</v>
      </c>
      <c r="R11" s="18"/>
      <c r="S11" s="18"/>
    </row>
    <row r="12" spans="1:19" x14ac:dyDescent="0.25">
      <c r="A12" s="35">
        <v>2003</v>
      </c>
      <c r="B12" s="36">
        <v>3.07</v>
      </c>
      <c r="C12" s="36">
        <v>2.35</v>
      </c>
      <c r="D12" s="36">
        <v>2.95</v>
      </c>
      <c r="E12" s="36"/>
      <c r="F12" s="16">
        <f t="shared" si="0"/>
        <v>0.71999999999999975</v>
      </c>
      <c r="G12" s="16">
        <f t="shared" si="1"/>
        <v>0.11999999999999966</v>
      </c>
      <c r="H12" s="19">
        <f t="shared" si="2"/>
        <v>0.71999999999999975</v>
      </c>
      <c r="I12" s="19">
        <f t="shared" si="2"/>
        <v>0.11999999999999966</v>
      </c>
      <c r="J12" s="19">
        <f t="shared" si="3"/>
        <v>0.51839999999999964</v>
      </c>
      <c r="K12" s="19">
        <f t="shared" si="3"/>
        <v>1.439999999999992E-2</v>
      </c>
      <c r="L12" s="18"/>
      <c r="M12" s="18"/>
      <c r="N12" s="18"/>
      <c r="O12" s="18"/>
      <c r="P12" s="21">
        <f t="shared" si="4"/>
        <v>0.23452768729641688</v>
      </c>
      <c r="Q12" s="21">
        <f t="shared" si="4"/>
        <v>3.9087947882736049E-2</v>
      </c>
      <c r="R12" s="18"/>
      <c r="S12" s="18"/>
    </row>
    <row r="13" spans="1:19" x14ac:dyDescent="0.25">
      <c r="A13" s="35">
        <v>2004</v>
      </c>
      <c r="B13" s="36">
        <v>3.22</v>
      </c>
      <c r="C13" s="36">
        <v>3.07</v>
      </c>
      <c r="D13" s="36">
        <v>3.32</v>
      </c>
      <c r="E13" s="36"/>
      <c r="F13" s="16">
        <f t="shared" si="0"/>
        <v>0.15000000000000036</v>
      </c>
      <c r="G13" s="16">
        <f t="shared" si="1"/>
        <v>-9.9999999999999645E-2</v>
      </c>
      <c r="H13" s="19">
        <f t="shared" si="2"/>
        <v>0.15000000000000036</v>
      </c>
      <c r="I13" s="19">
        <f t="shared" si="2"/>
        <v>9.9999999999999645E-2</v>
      </c>
      <c r="J13" s="19">
        <f t="shared" si="3"/>
        <v>2.2500000000000107E-2</v>
      </c>
      <c r="K13" s="19">
        <f t="shared" si="3"/>
        <v>9.9999999999999291E-3</v>
      </c>
      <c r="L13" s="18"/>
      <c r="M13" s="18"/>
      <c r="N13" s="18"/>
      <c r="O13" s="18"/>
      <c r="P13" s="21">
        <f t="shared" si="4"/>
        <v>4.6583850931677127E-2</v>
      </c>
      <c r="Q13" s="21">
        <f t="shared" si="4"/>
        <v>3.1055900621117901E-2</v>
      </c>
      <c r="R13" s="18"/>
      <c r="S13" s="18"/>
    </row>
    <row r="14" spans="1:19" ht="15.75" thickBot="1" x14ac:dyDescent="0.3">
      <c r="A14" s="37">
        <v>2005</v>
      </c>
      <c r="B14" s="38">
        <v>3.86</v>
      </c>
      <c r="C14" s="38">
        <v>3.22</v>
      </c>
      <c r="D14" s="38">
        <v>3.68</v>
      </c>
      <c r="E14" s="39"/>
      <c r="F14" s="16">
        <f t="shared" si="0"/>
        <v>0.63999999999999968</v>
      </c>
      <c r="G14" s="16">
        <f t="shared" si="1"/>
        <v>0.17999999999999972</v>
      </c>
      <c r="H14" s="19">
        <f t="shared" si="2"/>
        <v>0.63999999999999968</v>
      </c>
      <c r="I14" s="19">
        <f t="shared" si="2"/>
        <v>0.17999999999999972</v>
      </c>
      <c r="J14" s="19">
        <f t="shared" si="3"/>
        <v>0.40959999999999958</v>
      </c>
      <c r="K14" s="19">
        <f t="shared" si="3"/>
        <v>3.2399999999999901E-2</v>
      </c>
      <c r="L14" s="18"/>
      <c r="M14" s="18"/>
      <c r="N14" s="18"/>
      <c r="O14" s="18"/>
      <c r="P14" s="21">
        <f t="shared" si="4"/>
        <v>0.16580310880829008</v>
      </c>
      <c r="Q14" s="21">
        <f t="shared" si="4"/>
        <v>4.6632124352331536E-2</v>
      </c>
      <c r="R14" s="18"/>
      <c r="S14" s="18"/>
    </row>
    <row r="15" spans="1:19" x14ac:dyDescent="0.25">
      <c r="A15" s="35">
        <v>2006</v>
      </c>
      <c r="B15" s="36">
        <v>3.92</v>
      </c>
      <c r="C15" s="36">
        <v>3.86</v>
      </c>
      <c r="D15" s="36">
        <v>4.04</v>
      </c>
      <c r="E15" s="36"/>
      <c r="F15" s="26">
        <f>+(B15-C15)</f>
        <v>6.0000000000000053E-2</v>
      </c>
      <c r="G15" s="26">
        <f>+(B15-D15)</f>
        <v>-0.12000000000000011</v>
      </c>
      <c r="H15" s="27">
        <f>+ABS(F15)</f>
        <v>6.0000000000000053E-2</v>
      </c>
      <c r="I15" s="27">
        <f t="shared" si="2"/>
        <v>0.12000000000000011</v>
      </c>
      <c r="J15" s="27">
        <f t="shared" si="3"/>
        <v>3.6000000000000064E-3</v>
      </c>
      <c r="K15" s="27">
        <f t="shared" si="3"/>
        <v>1.4400000000000026E-2</v>
      </c>
      <c r="L15" s="27"/>
      <c r="M15" s="27"/>
      <c r="N15" s="27"/>
      <c r="O15" s="27"/>
      <c r="P15" s="27">
        <f t="shared" si="4"/>
        <v>1.5306122448979605E-2</v>
      </c>
      <c r="Q15" s="27">
        <f t="shared" si="4"/>
        <v>3.0612244897959211E-2</v>
      </c>
      <c r="R15" s="40" t="s">
        <v>81</v>
      </c>
      <c r="S15" s="40" t="s">
        <v>82</v>
      </c>
    </row>
    <row r="16" spans="1:19" x14ac:dyDescent="0.25">
      <c r="A16" s="35">
        <v>2007</v>
      </c>
      <c r="B16" s="36">
        <v>3.94</v>
      </c>
      <c r="C16" s="36">
        <v>3.86</v>
      </c>
      <c r="D16" s="36">
        <v>4.41</v>
      </c>
      <c r="E16" s="36"/>
      <c r="F16" s="26">
        <f t="shared" si="0"/>
        <v>8.0000000000000071E-2</v>
      </c>
      <c r="G16" s="26">
        <f t="shared" si="1"/>
        <v>-0.4700000000000002</v>
      </c>
      <c r="H16" s="27">
        <f t="shared" si="2"/>
        <v>8.0000000000000071E-2</v>
      </c>
      <c r="I16" s="27">
        <f t="shared" si="2"/>
        <v>0.4700000000000002</v>
      </c>
      <c r="J16" s="27">
        <f t="shared" si="3"/>
        <v>6.4000000000000116E-3</v>
      </c>
      <c r="K16" s="27">
        <f t="shared" si="3"/>
        <v>0.22090000000000018</v>
      </c>
      <c r="L16" s="27">
        <f>+AVERAGE(H15:H18)</f>
        <v>0.4</v>
      </c>
      <c r="M16" s="20">
        <f>+AVERAGE(I15:I18)</f>
        <v>0.32750000000000001</v>
      </c>
      <c r="N16" s="27">
        <f>+AVERAGE(J15:J18)</f>
        <v>0.30019999999999997</v>
      </c>
      <c r="O16" s="20">
        <f>+AVERAGE(K15:K18)</f>
        <v>0.12607499999999999</v>
      </c>
      <c r="P16" s="27">
        <f t="shared" si="4"/>
        <v>2.0304568527918801E-2</v>
      </c>
      <c r="Q16" s="27">
        <f t="shared" si="4"/>
        <v>0.11928934010152289</v>
      </c>
      <c r="R16" s="40">
        <f>+AVERAGE(P15:P18)*100</f>
        <v>8.7172277040221857</v>
      </c>
      <c r="S16" s="40">
        <f>+AVERAGE(Q15:Q18)*100</f>
        <v>7.7224320346301942</v>
      </c>
    </row>
    <row r="17" spans="1:19" x14ac:dyDescent="0.25">
      <c r="A17" s="35">
        <v>2008</v>
      </c>
      <c r="B17" s="36">
        <v>4.34</v>
      </c>
      <c r="C17" s="36">
        <v>3.86</v>
      </c>
      <c r="D17" s="36">
        <v>4.7699999999999996</v>
      </c>
      <c r="E17" s="36"/>
      <c r="F17" s="26">
        <f t="shared" si="0"/>
        <v>0.48</v>
      </c>
      <c r="G17" s="26">
        <f t="shared" si="1"/>
        <v>-0.42999999999999972</v>
      </c>
      <c r="H17" s="27">
        <f t="shared" si="2"/>
        <v>0.48</v>
      </c>
      <c r="I17" s="27">
        <f t="shared" si="2"/>
        <v>0.42999999999999972</v>
      </c>
      <c r="J17" s="27">
        <f t="shared" si="3"/>
        <v>0.23039999999999999</v>
      </c>
      <c r="K17" s="27">
        <f t="shared" si="3"/>
        <v>0.18489999999999976</v>
      </c>
      <c r="L17" s="30"/>
      <c r="M17" s="30"/>
      <c r="N17" s="30"/>
      <c r="O17" s="30"/>
      <c r="P17" s="27">
        <f t="shared" si="4"/>
        <v>0.11059907834101382</v>
      </c>
      <c r="Q17" s="27">
        <f t="shared" si="4"/>
        <v>9.9078341013824817E-2</v>
      </c>
      <c r="R17" s="41"/>
      <c r="S17" s="41"/>
    </row>
    <row r="18" spans="1:19" x14ac:dyDescent="0.25">
      <c r="A18" s="35">
        <v>2009</v>
      </c>
      <c r="B18" s="36">
        <v>4.84</v>
      </c>
      <c r="C18" s="36">
        <v>3.86</v>
      </c>
      <c r="D18" s="36">
        <v>5.13</v>
      </c>
      <c r="E18" s="36"/>
      <c r="F18" s="26">
        <f t="shared" si="0"/>
        <v>0.98</v>
      </c>
      <c r="G18" s="26">
        <f t="shared" si="1"/>
        <v>-0.29000000000000004</v>
      </c>
      <c r="H18" s="27">
        <f t="shared" si="2"/>
        <v>0.98</v>
      </c>
      <c r="I18" s="27">
        <f t="shared" si="2"/>
        <v>0.29000000000000004</v>
      </c>
      <c r="J18" s="27">
        <f t="shared" si="3"/>
        <v>0.96039999999999992</v>
      </c>
      <c r="K18" s="27">
        <f t="shared" si="3"/>
        <v>8.4100000000000022E-2</v>
      </c>
      <c r="L18" s="30"/>
      <c r="M18" s="30"/>
      <c r="N18" s="30"/>
      <c r="O18" s="30"/>
      <c r="P18" s="27">
        <f t="shared" si="4"/>
        <v>0.2024793388429752</v>
      </c>
      <c r="Q18" s="27">
        <f t="shared" si="4"/>
        <v>5.9917355371900835E-2</v>
      </c>
      <c r="R18" s="41"/>
      <c r="S18" s="41"/>
    </row>
  </sheetData>
  <mergeCells count="6"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K27" sqref="K27"/>
    </sheetView>
  </sheetViews>
  <sheetFormatPr defaultRowHeight="15" x14ac:dyDescent="0.25"/>
  <sheetData>
    <row r="1" spans="1:24" x14ac:dyDescent="0.25">
      <c r="A1" s="35"/>
      <c r="B1" s="35"/>
    </row>
    <row r="2" spans="1:24" x14ac:dyDescent="0.25">
      <c r="A2" s="42" t="s">
        <v>91</v>
      </c>
      <c r="B2" s="35"/>
    </row>
    <row r="3" spans="1:24" x14ac:dyDescent="0.25">
      <c r="A3" s="43" t="s">
        <v>92</v>
      </c>
      <c r="B3" s="35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4" x14ac:dyDescent="0.25">
      <c r="A4" s="45" t="s">
        <v>90</v>
      </c>
      <c r="B4" s="45" t="s">
        <v>67</v>
      </c>
      <c r="C4" s="46" t="s">
        <v>90</v>
      </c>
      <c r="D4" s="46" t="s">
        <v>93</v>
      </c>
      <c r="E4" s="46" t="s">
        <v>94</v>
      </c>
      <c r="F4" s="46" t="s">
        <v>95</v>
      </c>
      <c r="G4" s="47" t="s">
        <v>96</v>
      </c>
      <c r="H4" s="48"/>
      <c r="I4" s="48"/>
      <c r="J4" s="49" t="s">
        <v>97</v>
      </c>
      <c r="K4" s="49"/>
      <c r="M4" s="50" t="s">
        <v>98</v>
      </c>
      <c r="N4" s="50" t="s">
        <v>99</v>
      </c>
      <c r="O4" s="50" t="s">
        <v>100</v>
      </c>
      <c r="P4" s="50" t="s">
        <v>101</v>
      </c>
      <c r="Q4" s="50" t="s">
        <v>102</v>
      </c>
      <c r="R4" s="50" t="s">
        <v>103</v>
      </c>
      <c r="S4" s="50" t="s">
        <v>104</v>
      </c>
      <c r="T4" s="50" t="s">
        <v>105</v>
      </c>
      <c r="U4" s="50" t="s">
        <v>106</v>
      </c>
      <c r="V4" s="50" t="s">
        <v>107</v>
      </c>
      <c r="W4" s="50" t="s">
        <v>108</v>
      </c>
      <c r="X4" s="50" t="s">
        <v>109</v>
      </c>
    </row>
    <row r="5" spans="1:24" x14ac:dyDescent="0.25">
      <c r="A5" s="51">
        <v>37742</v>
      </c>
      <c r="B5" s="52">
        <v>6391</v>
      </c>
      <c r="C5">
        <v>1</v>
      </c>
      <c r="D5">
        <v>18</v>
      </c>
      <c r="E5">
        <f>D5-C5</f>
        <v>17</v>
      </c>
      <c r="F5">
        <f>E5^2</f>
        <v>289</v>
      </c>
      <c r="G5">
        <v>5</v>
      </c>
      <c r="J5" s="53" t="s">
        <v>110</v>
      </c>
      <c r="K5" s="53" t="s">
        <v>111</v>
      </c>
      <c r="M5" s="54" t="str">
        <f>IF($G5=1,$D5,"")</f>
        <v/>
      </c>
      <c r="N5" s="55" t="str">
        <f>IF($G5=2,$D5,"")</f>
        <v/>
      </c>
      <c r="O5" s="55" t="str">
        <f>IF($G5=3,$D5,"")</f>
        <v/>
      </c>
      <c r="P5" s="55" t="str">
        <f>IF($G5=4,$D5,"")</f>
        <v/>
      </c>
      <c r="Q5" s="55">
        <f>IF($G5=5,$D5,"")</f>
        <v>18</v>
      </c>
      <c r="R5" s="55" t="str">
        <f>IF($G5=6,$D5,"")</f>
        <v/>
      </c>
      <c r="S5" s="55" t="str">
        <f>IF($G5=7,$D5,"")</f>
        <v/>
      </c>
      <c r="T5" s="55" t="str">
        <f>IF($G5=8,$D5,"")</f>
        <v/>
      </c>
      <c r="U5" s="55" t="str">
        <f>IF($G5=9,$D5,"")</f>
        <v/>
      </c>
      <c r="V5" s="55" t="str">
        <f>IF($G5=10,$D5,"")</f>
        <v/>
      </c>
      <c r="W5" s="55" t="str">
        <f>IF($G5=11,$D5,"")</f>
        <v/>
      </c>
      <c r="X5" s="56" t="str">
        <f>IF($G5=12,$D5,"")</f>
        <v/>
      </c>
    </row>
    <row r="6" spans="1:24" x14ac:dyDescent="0.25">
      <c r="A6" s="51">
        <v>37773</v>
      </c>
      <c r="B6" s="52">
        <v>5981</v>
      </c>
      <c r="C6">
        <v>2</v>
      </c>
      <c r="D6">
        <v>3</v>
      </c>
      <c r="E6">
        <f t="shared" ref="E6:E69" si="0">D6-C6</f>
        <v>1</v>
      </c>
      <c r="F6">
        <f t="shared" ref="F6:F69" si="1">E6^2</f>
        <v>1</v>
      </c>
      <c r="G6">
        <v>6</v>
      </c>
      <c r="J6" s="57">
        <f>1-(6*SUM(F5:F69))/(C69*(C69^2-1))</f>
        <v>0.78955419580419584</v>
      </c>
      <c r="K6" s="57">
        <f>SQRT(C69-1)*J6</f>
        <v>6.3164335664335667</v>
      </c>
      <c r="M6" s="58" t="str">
        <f t="shared" ref="M6:M69" si="2">IF($G6=1,$D6,"")</f>
        <v/>
      </c>
      <c r="N6" s="44" t="str">
        <f t="shared" ref="N6:N69" si="3">IF($G6=2,$D6,"")</f>
        <v/>
      </c>
      <c r="O6" s="44" t="str">
        <f t="shared" ref="O6:O69" si="4">IF($G6=3,$D6,"")</f>
        <v/>
      </c>
      <c r="P6" s="44" t="str">
        <f t="shared" ref="P6:P69" si="5">IF($G6=4,$D6,"")</f>
        <v/>
      </c>
      <c r="Q6" s="44" t="str">
        <f t="shared" ref="Q6:Q69" si="6">IF($G6=5,$D6,"")</f>
        <v/>
      </c>
      <c r="R6" s="44">
        <f t="shared" ref="R6:R69" si="7">IF($G6=6,$D6,"")</f>
        <v>3</v>
      </c>
      <c r="S6" s="44" t="str">
        <f t="shared" ref="S6:S69" si="8">IF($G6=7,$D6,"")</f>
        <v/>
      </c>
      <c r="T6" s="44" t="str">
        <f t="shared" ref="T6:T69" si="9">IF($G6=8,$D6,"")</f>
        <v/>
      </c>
      <c r="U6" s="44" t="str">
        <f t="shared" ref="U6:U69" si="10">IF($G6=9,$D6,"")</f>
        <v/>
      </c>
      <c r="V6" s="44" t="str">
        <f t="shared" ref="V6:V69" si="11">IF($G6=10,$D6,"")</f>
        <v/>
      </c>
      <c r="W6" s="44" t="str">
        <f t="shared" ref="W6:W69" si="12">IF($G6=11,$D6,"")</f>
        <v/>
      </c>
      <c r="X6" s="59" t="str">
        <f t="shared" ref="X6:X69" si="13">IF($G6=12,$D6,"")</f>
        <v/>
      </c>
    </row>
    <row r="7" spans="1:24" x14ac:dyDescent="0.25">
      <c r="A7" s="51">
        <v>37681</v>
      </c>
      <c r="B7" s="52">
        <v>6152</v>
      </c>
      <c r="C7">
        <v>3</v>
      </c>
      <c r="D7">
        <v>6</v>
      </c>
      <c r="E7">
        <f t="shared" si="0"/>
        <v>3</v>
      </c>
      <c r="F7">
        <f t="shared" si="1"/>
        <v>9</v>
      </c>
      <c r="G7">
        <v>7</v>
      </c>
      <c r="J7" s="60" t="s">
        <v>112</v>
      </c>
      <c r="K7" s="60" t="s">
        <v>113</v>
      </c>
      <c r="M7" s="58" t="str">
        <f t="shared" si="2"/>
        <v/>
      </c>
      <c r="N7" s="44" t="str">
        <f t="shared" si="3"/>
        <v/>
      </c>
      <c r="O7" s="44" t="str">
        <f t="shared" si="4"/>
        <v/>
      </c>
      <c r="P7" s="44" t="str">
        <f t="shared" si="5"/>
        <v/>
      </c>
      <c r="Q7" s="44" t="str">
        <f t="shared" si="6"/>
        <v/>
      </c>
      <c r="R7" s="44" t="str">
        <f t="shared" si="7"/>
        <v/>
      </c>
      <c r="S7" s="44">
        <f t="shared" si="8"/>
        <v>6</v>
      </c>
      <c r="T7" s="44" t="str">
        <f t="shared" si="9"/>
        <v/>
      </c>
      <c r="U7" s="44" t="str">
        <f t="shared" si="10"/>
        <v/>
      </c>
      <c r="V7" s="44" t="str">
        <f t="shared" si="11"/>
        <v/>
      </c>
      <c r="W7" s="44" t="str">
        <f t="shared" si="12"/>
        <v/>
      </c>
      <c r="X7" s="59" t="str">
        <f t="shared" si="13"/>
        <v/>
      </c>
    </row>
    <row r="8" spans="1:24" x14ac:dyDescent="0.25">
      <c r="A8" s="51">
        <v>37834</v>
      </c>
      <c r="B8" s="52">
        <v>5973</v>
      </c>
      <c r="C8">
        <v>4</v>
      </c>
      <c r="D8">
        <v>2</v>
      </c>
      <c r="E8">
        <f t="shared" si="0"/>
        <v>-2</v>
      </c>
      <c r="F8">
        <f t="shared" si="1"/>
        <v>4</v>
      </c>
      <c r="G8">
        <v>8</v>
      </c>
      <c r="K8" s="35"/>
      <c r="M8" s="58" t="str">
        <f t="shared" si="2"/>
        <v/>
      </c>
      <c r="N8" s="44" t="str">
        <f t="shared" si="3"/>
        <v/>
      </c>
      <c r="O8" s="44" t="str">
        <f t="shared" si="4"/>
        <v/>
      </c>
      <c r="P8" s="44" t="str">
        <f t="shared" si="5"/>
        <v/>
      </c>
      <c r="Q8" s="44" t="str">
        <f t="shared" si="6"/>
        <v/>
      </c>
      <c r="R8" s="44" t="str">
        <f t="shared" si="7"/>
        <v/>
      </c>
      <c r="S8" s="44" t="str">
        <f t="shared" si="8"/>
        <v/>
      </c>
      <c r="T8" s="44">
        <f t="shared" si="9"/>
        <v>2</v>
      </c>
      <c r="U8" s="44" t="str">
        <f t="shared" si="10"/>
        <v/>
      </c>
      <c r="V8" s="44" t="str">
        <f t="shared" si="11"/>
        <v/>
      </c>
      <c r="W8" s="44" t="str">
        <f t="shared" si="12"/>
        <v/>
      </c>
      <c r="X8" s="59" t="str">
        <f t="shared" si="13"/>
        <v/>
      </c>
    </row>
    <row r="9" spans="1:24" x14ac:dyDescent="0.25">
      <c r="A9" s="51">
        <v>37865</v>
      </c>
      <c r="B9" s="52">
        <v>6406</v>
      </c>
      <c r="C9">
        <v>5</v>
      </c>
      <c r="D9">
        <v>20</v>
      </c>
      <c r="E9">
        <f t="shared" si="0"/>
        <v>15</v>
      </c>
      <c r="F9">
        <f t="shared" si="1"/>
        <v>225</v>
      </c>
      <c r="G9">
        <v>9</v>
      </c>
      <c r="K9" s="35"/>
      <c r="M9" s="58" t="str">
        <f t="shared" si="2"/>
        <v/>
      </c>
      <c r="N9" s="44" t="str">
        <f t="shared" si="3"/>
        <v/>
      </c>
      <c r="O9" s="44" t="str">
        <f t="shared" si="4"/>
        <v/>
      </c>
      <c r="P9" s="44" t="str">
        <f t="shared" si="5"/>
        <v/>
      </c>
      <c r="Q9" s="44" t="str">
        <f t="shared" si="6"/>
        <v/>
      </c>
      <c r="R9" s="44" t="str">
        <f t="shared" si="7"/>
        <v/>
      </c>
      <c r="S9" s="44" t="str">
        <f t="shared" si="8"/>
        <v/>
      </c>
      <c r="T9" s="44" t="str">
        <f t="shared" si="9"/>
        <v/>
      </c>
      <c r="U9" s="44">
        <f t="shared" si="10"/>
        <v>20</v>
      </c>
      <c r="V9" s="44" t="str">
        <f t="shared" si="11"/>
        <v/>
      </c>
      <c r="W9" s="44" t="str">
        <f t="shared" si="12"/>
        <v/>
      </c>
      <c r="X9" s="59" t="str">
        <f t="shared" si="13"/>
        <v/>
      </c>
    </row>
    <row r="10" spans="1:24" x14ac:dyDescent="0.25">
      <c r="A10" s="51">
        <v>37895</v>
      </c>
      <c r="B10" s="52">
        <v>6355</v>
      </c>
      <c r="C10">
        <v>6</v>
      </c>
      <c r="D10">
        <v>16</v>
      </c>
      <c r="E10">
        <f t="shared" si="0"/>
        <v>10</v>
      </c>
      <c r="F10">
        <f t="shared" si="1"/>
        <v>100</v>
      </c>
      <c r="G10">
        <v>10</v>
      </c>
      <c r="J10" s="61" t="s">
        <v>114</v>
      </c>
      <c r="K10" s="61"/>
      <c r="M10" s="58" t="str">
        <f t="shared" si="2"/>
        <v/>
      </c>
      <c r="N10" s="44" t="str">
        <f t="shared" si="3"/>
        <v/>
      </c>
      <c r="O10" s="44" t="str">
        <f t="shared" si="4"/>
        <v/>
      </c>
      <c r="P10" s="44" t="str">
        <f t="shared" si="5"/>
        <v/>
      </c>
      <c r="Q10" s="44" t="str">
        <f t="shared" si="6"/>
        <v/>
      </c>
      <c r="R10" s="44" t="str">
        <f t="shared" si="7"/>
        <v/>
      </c>
      <c r="S10" s="44" t="str">
        <f t="shared" si="8"/>
        <v/>
      </c>
      <c r="T10" s="44" t="str">
        <f t="shared" si="9"/>
        <v/>
      </c>
      <c r="U10" s="44" t="str">
        <f t="shared" si="10"/>
        <v/>
      </c>
      <c r="V10" s="44">
        <f t="shared" si="11"/>
        <v>16</v>
      </c>
      <c r="W10" s="44" t="str">
        <f t="shared" si="12"/>
        <v/>
      </c>
      <c r="X10" s="59" t="str">
        <f t="shared" si="13"/>
        <v/>
      </c>
    </row>
    <row r="11" spans="1:24" x14ac:dyDescent="0.25">
      <c r="A11" s="51">
        <v>37926</v>
      </c>
      <c r="B11" s="52">
        <v>6094</v>
      </c>
      <c r="C11">
        <v>7</v>
      </c>
      <c r="D11">
        <v>5</v>
      </c>
      <c r="E11">
        <f t="shared" si="0"/>
        <v>-2</v>
      </c>
      <c r="F11">
        <f t="shared" si="1"/>
        <v>4</v>
      </c>
      <c r="G11">
        <v>11</v>
      </c>
      <c r="J11" s="60" t="s">
        <v>115</v>
      </c>
      <c r="K11" s="62">
        <f>12/(C69*(C69+1))*Z75-(3*(C69+1))</f>
        <v>16.036083916083896</v>
      </c>
      <c r="M11" s="58" t="str">
        <f t="shared" si="2"/>
        <v/>
      </c>
      <c r="N11" s="44" t="str">
        <f t="shared" si="3"/>
        <v/>
      </c>
      <c r="O11" s="44" t="str">
        <f t="shared" si="4"/>
        <v/>
      </c>
      <c r="P11" s="44" t="str">
        <f t="shared" si="5"/>
        <v/>
      </c>
      <c r="Q11" s="44" t="str">
        <f t="shared" si="6"/>
        <v/>
      </c>
      <c r="R11" s="44" t="str">
        <f t="shared" si="7"/>
        <v/>
      </c>
      <c r="S11" s="44" t="str">
        <f t="shared" si="8"/>
        <v/>
      </c>
      <c r="T11" s="44" t="str">
        <f t="shared" si="9"/>
        <v/>
      </c>
      <c r="U11" s="44" t="str">
        <f t="shared" si="10"/>
        <v/>
      </c>
      <c r="V11" s="44" t="str">
        <f t="shared" si="11"/>
        <v/>
      </c>
      <c r="W11" s="44">
        <f t="shared" si="12"/>
        <v>5</v>
      </c>
      <c r="X11" s="59" t="str">
        <f t="shared" si="13"/>
        <v/>
      </c>
    </row>
    <row r="12" spans="1:24" x14ac:dyDescent="0.25">
      <c r="A12" s="51">
        <v>37956</v>
      </c>
      <c r="B12" s="52">
        <v>6175</v>
      </c>
      <c r="C12">
        <v>8</v>
      </c>
      <c r="D12">
        <v>8</v>
      </c>
      <c r="E12">
        <f t="shared" si="0"/>
        <v>0</v>
      </c>
      <c r="F12">
        <f t="shared" si="1"/>
        <v>0</v>
      </c>
      <c r="G12">
        <v>12</v>
      </c>
      <c r="J12" s="60" t="s">
        <v>116</v>
      </c>
      <c r="K12" s="35"/>
      <c r="M12" s="58" t="str">
        <f t="shared" si="2"/>
        <v/>
      </c>
      <c r="N12" s="44" t="str">
        <f t="shared" si="3"/>
        <v/>
      </c>
      <c r="O12" s="44" t="str">
        <f t="shared" si="4"/>
        <v/>
      </c>
      <c r="P12" s="44" t="str">
        <f t="shared" si="5"/>
        <v/>
      </c>
      <c r="Q12" s="44" t="str">
        <f t="shared" si="6"/>
        <v/>
      </c>
      <c r="R12" s="44" t="str">
        <f t="shared" si="7"/>
        <v/>
      </c>
      <c r="S12" s="44" t="str">
        <f t="shared" si="8"/>
        <v/>
      </c>
      <c r="T12" s="44" t="str">
        <f t="shared" si="9"/>
        <v/>
      </c>
      <c r="U12" s="44" t="str">
        <f t="shared" si="10"/>
        <v/>
      </c>
      <c r="V12" s="44" t="str">
        <f t="shared" si="11"/>
        <v/>
      </c>
      <c r="W12" s="44" t="str">
        <f t="shared" si="12"/>
        <v/>
      </c>
      <c r="X12" s="59">
        <f t="shared" si="13"/>
        <v>8</v>
      </c>
    </row>
    <row r="13" spans="1:24" x14ac:dyDescent="0.25">
      <c r="A13" s="51">
        <v>37987</v>
      </c>
      <c r="B13" s="52">
        <v>6446</v>
      </c>
      <c r="C13">
        <v>9</v>
      </c>
      <c r="D13">
        <v>21</v>
      </c>
      <c r="E13">
        <f t="shared" si="0"/>
        <v>12</v>
      </c>
      <c r="F13">
        <f t="shared" si="1"/>
        <v>144</v>
      </c>
      <c r="G13">
        <v>1</v>
      </c>
      <c r="J13" s="60" t="s">
        <v>117</v>
      </c>
      <c r="K13" s="35"/>
      <c r="M13" s="58">
        <f t="shared" si="2"/>
        <v>21</v>
      </c>
      <c r="N13" s="44" t="str">
        <f t="shared" si="3"/>
        <v/>
      </c>
      <c r="O13" s="44" t="str">
        <f t="shared" si="4"/>
        <v/>
      </c>
      <c r="P13" s="44" t="str">
        <f t="shared" si="5"/>
        <v/>
      </c>
      <c r="Q13" s="44" t="str">
        <f t="shared" si="6"/>
        <v/>
      </c>
      <c r="R13" s="44" t="str">
        <f t="shared" si="7"/>
        <v/>
      </c>
      <c r="S13" s="44" t="str">
        <f t="shared" si="8"/>
        <v/>
      </c>
      <c r="T13" s="44" t="str">
        <f t="shared" si="9"/>
        <v/>
      </c>
      <c r="U13" s="44" t="str">
        <f t="shared" si="10"/>
        <v/>
      </c>
      <c r="V13" s="44" t="str">
        <f t="shared" si="11"/>
        <v/>
      </c>
      <c r="W13" s="44" t="str">
        <f t="shared" si="12"/>
        <v/>
      </c>
      <c r="X13" s="59" t="str">
        <f t="shared" si="13"/>
        <v/>
      </c>
    </row>
    <row r="14" spans="1:24" x14ac:dyDescent="0.25">
      <c r="A14" s="51">
        <v>38018</v>
      </c>
      <c r="B14" s="52">
        <v>5774</v>
      </c>
      <c r="C14">
        <v>10</v>
      </c>
      <c r="D14">
        <v>1</v>
      </c>
      <c r="E14">
        <f t="shared" si="0"/>
        <v>-9</v>
      </c>
      <c r="F14">
        <f t="shared" si="1"/>
        <v>81</v>
      </c>
      <c r="G14">
        <v>2</v>
      </c>
      <c r="K14" s="35"/>
      <c r="M14" s="58" t="str">
        <f t="shared" si="2"/>
        <v/>
      </c>
      <c r="N14" s="44">
        <f t="shared" si="3"/>
        <v>1</v>
      </c>
      <c r="O14" s="44" t="str">
        <f t="shared" si="4"/>
        <v/>
      </c>
      <c r="P14" s="44" t="str">
        <f t="shared" si="5"/>
        <v/>
      </c>
      <c r="Q14" s="44" t="str">
        <f t="shared" si="6"/>
        <v/>
      </c>
      <c r="R14" s="44" t="str">
        <f t="shared" si="7"/>
        <v/>
      </c>
      <c r="S14" s="44" t="str">
        <f t="shared" si="8"/>
        <v/>
      </c>
      <c r="T14" s="44" t="str">
        <f t="shared" si="9"/>
        <v/>
      </c>
      <c r="U14" s="44" t="str">
        <f t="shared" si="10"/>
        <v/>
      </c>
      <c r="V14" s="44" t="str">
        <f t="shared" si="11"/>
        <v/>
      </c>
      <c r="W14" s="44" t="str">
        <f t="shared" si="12"/>
        <v/>
      </c>
      <c r="X14" s="59" t="str">
        <f t="shared" si="13"/>
        <v/>
      </c>
    </row>
    <row r="15" spans="1:24" x14ac:dyDescent="0.25">
      <c r="A15" s="51">
        <v>38047</v>
      </c>
      <c r="B15" s="52">
        <v>6293</v>
      </c>
      <c r="C15">
        <v>11</v>
      </c>
      <c r="D15">
        <v>14</v>
      </c>
      <c r="E15">
        <f t="shared" si="0"/>
        <v>3</v>
      </c>
      <c r="F15">
        <f t="shared" si="1"/>
        <v>9</v>
      </c>
      <c r="G15">
        <v>3</v>
      </c>
      <c r="J15" s="60" t="s">
        <v>118</v>
      </c>
      <c r="K15" s="35"/>
      <c r="M15" s="58" t="str">
        <f t="shared" si="2"/>
        <v/>
      </c>
      <c r="N15" s="44" t="str">
        <f t="shared" si="3"/>
        <v/>
      </c>
      <c r="O15" s="44">
        <f t="shared" si="4"/>
        <v>14</v>
      </c>
      <c r="P15" s="44" t="str">
        <f t="shared" si="5"/>
        <v/>
      </c>
      <c r="Q15" s="44" t="str">
        <f t="shared" si="6"/>
        <v/>
      </c>
      <c r="R15" s="44" t="str">
        <f t="shared" si="7"/>
        <v/>
      </c>
      <c r="S15" s="44" t="str">
        <f t="shared" si="8"/>
        <v/>
      </c>
      <c r="T15" s="44" t="str">
        <f t="shared" si="9"/>
        <v/>
      </c>
      <c r="U15" s="44" t="str">
        <f t="shared" si="10"/>
        <v/>
      </c>
      <c r="V15" s="44" t="str">
        <f t="shared" si="11"/>
        <v/>
      </c>
      <c r="W15" s="44" t="str">
        <f t="shared" si="12"/>
        <v/>
      </c>
      <c r="X15" s="59" t="str">
        <f t="shared" si="13"/>
        <v/>
      </c>
    </row>
    <row r="16" spans="1:24" x14ac:dyDescent="0.25">
      <c r="A16" s="51">
        <v>38078</v>
      </c>
      <c r="B16" s="52">
        <v>6047</v>
      </c>
      <c r="C16">
        <v>12</v>
      </c>
      <c r="D16">
        <v>4</v>
      </c>
      <c r="E16">
        <f t="shared" si="0"/>
        <v>-8</v>
      </c>
      <c r="F16">
        <f t="shared" si="1"/>
        <v>64</v>
      </c>
      <c r="G16">
        <v>4</v>
      </c>
      <c r="J16" s="60" t="s">
        <v>119</v>
      </c>
      <c r="K16" s="35"/>
      <c r="M16" s="58" t="str">
        <f t="shared" si="2"/>
        <v/>
      </c>
      <c r="N16" s="44" t="str">
        <f t="shared" si="3"/>
        <v/>
      </c>
      <c r="O16" s="44" t="str">
        <f t="shared" si="4"/>
        <v/>
      </c>
      <c r="P16" s="44">
        <f t="shared" si="5"/>
        <v>4</v>
      </c>
      <c r="Q16" s="44" t="str">
        <f t="shared" si="6"/>
        <v/>
      </c>
      <c r="R16" s="44" t="str">
        <f t="shared" si="7"/>
        <v/>
      </c>
      <c r="S16" s="44" t="str">
        <f t="shared" si="8"/>
        <v/>
      </c>
      <c r="T16" s="44" t="str">
        <f t="shared" si="9"/>
        <v/>
      </c>
      <c r="U16" s="44" t="str">
        <f t="shared" si="10"/>
        <v/>
      </c>
      <c r="V16" s="44" t="str">
        <f t="shared" si="11"/>
        <v/>
      </c>
      <c r="W16" s="44" t="str">
        <f t="shared" si="12"/>
        <v/>
      </c>
      <c r="X16" s="59" t="str">
        <f t="shared" si="13"/>
        <v/>
      </c>
    </row>
    <row r="17" spans="1:24" x14ac:dyDescent="0.25">
      <c r="A17" s="51">
        <v>38108</v>
      </c>
      <c r="B17" s="52">
        <v>6276</v>
      </c>
      <c r="C17">
        <v>13</v>
      </c>
      <c r="D17">
        <v>12</v>
      </c>
      <c r="E17">
        <f t="shared" si="0"/>
        <v>-1</v>
      </c>
      <c r="F17">
        <f t="shared" si="1"/>
        <v>1</v>
      </c>
      <c r="G17">
        <v>5</v>
      </c>
      <c r="J17" s="60" t="s">
        <v>120</v>
      </c>
      <c r="K17" s="35"/>
      <c r="M17" s="58" t="str">
        <f t="shared" si="2"/>
        <v/>
      </c>
      <c r="N17" s="44" t="str">
        <f t="shared" si="3"/>
        <v/>
      </c>
      <c r="O17" s="44" t="str">
        <f t="shared" si="4"/>
        <v/>
      </c>
      <c r="P17" s="44" t="str">
        <f t="shared" si="5"/>
        <v/>
      </c>
      <c r="Q17" s="44">
        <f t="shared" si="6"/>
        <v>12</v>
      </c>
      <c r="R17" s="44" t="str">
        <f t="shared" si="7"/>
        <v/>
      </c>
      <c r="S17" s="44" t="str">
        <f t="shared" si="8"/>
        <v/>
      </c>
      <c r="T17" s="44" t="str">
        <f t="shared" si="9"/>
        <v/>
      </c>
      <c r="U17" s="44" t="str">
        <f t="shared" si="10"/>
        <v/>
      </c>
      <c r="V17" s="44" t="str">
        <f t="shared" si="11"/>
        <v/>
      </c>
      <c r="W17" s="44" t="str">
        <f t="shared" si="12"/>
        <v/>
      </c>
      <c r="X17" s="59" t="str">
        <f t="shared" si="13"/>
        <v/>
      </c>
    </row>
    <row r="18" spans="1:24" x14ac:dyDescent="0.25">
      <c r="A18" s="51">
        <v>38139</v>
      </c>
      <c r="B18" s="52">
        <v>6231</v>
      </c>
      <c r="C18">
        <v>14</v>
      </c>
      <c r="D18">
        <v>11</v>
      </c>
      <c r="E18">
        <f t="shared" si="0"/>
        <v>-3</v>
      </c>
      <c r="F18">
        <f t="shared" si="1"/>
        <v>9</v>
      </c>
      <c r="G18">
        <v>6</v>
      </c>
      <c r="K18" s="35"/>
      <c r="M18" s="58" t="str">
        <f t="shared" si="2"/>
        <v/>
      </c>
      <c r="N18" s="44" t="str">
        <f t="shared" si="3"/>
        <v/>
      </c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4">
        <f t="shared" si="7"/>
        <v>11</v>
      </c>
      <c r="S18" s="44" t="str">
        <f t="shared" si="8"/>
        <v/>
      </c>
      <c r="T18" s="44" t="str">
        <f t="shared" si="9"/>
        <v/>
      </c>
      <c r="U18" s="44" t="str">
        <f t="shared" si="10"/>
        <v/>
      </c>
      <c r="V18" s="44" t="str">
        <f t="shared" si="11"/>
        <v/>
      </c>
      <c r="W18" s="44" t="str">
        <f t="shared" si="12"/>
        <v/>
      </c>
      <c r="X18" s="59" t="str">
        <f t="shared" si="13"/>
        <v/>
      </c>
    </row>
    <row r="19" spans="1:24" x14ac:dyDescent="0.25">
      <c r="A19" s="51">
        <v>38169</v>
      </c>
      <c r="B19" s="52">
        <v>6726</v>
      </c>
      <c r="C19">
        <v>15</v>
      </c>
      <c r="D19">
        <v>33</v>
      </c>
      <c r="E19">
        <f t="shared" si="0"/>
        <v>18</v>
      </c>
      <c r="F19">
        <f t="shared" si="1"/>
        <v>324</v>
      </c>
      <c r="G19">
        <v>7</v>
      </c>
      <c r="K19" s="35"/>
      <c r="M19" s="58" t="str">
        <f t="shared" si="2"/>
        <v/>
      </c>
      <c r="N19" s="44" t="str">
        <f t="shared" si="3"/>
        <v/>
      </c>
      <c r="O19" s="44" t="str">
        <f t="shared" si="4"/>
        <v/>
      </c>
      <c r="P19" s="44" t="str">
        <f t="shared" si="5"/>
        <v/>
      </c>
      <c r="Q19" s="44" t="str">
        <f t="shared" si="6"/>
        <v/>
      </c>
      <c r="R19" s="44" t="str">
        <f t="shared" si="7"/>
        <v/>
      </c>
      <c r="S19" s="44">
        <f t="shared" si="8"/>
        <v>33</v>
      </c>
      <c r="T19" s="44" t="str">
        <f t="shared" si="9"/>
        <v/>
      </c>
      <c r="U19" s="44" t="str">
        <f t="shared" si="10"/>
        <v/>
      </c>
      <c r="V19" s="44" t="str">
        <f t="shared" si="11"/>
        <v/>
      </c>
      <c r="W19" s="44" t="str">
        <f t="shared" si="12"/>
        <v/>
      </c>
      <c r="X19" s="59" t="str">
        <f t="shared" si="13"/>
        <v/>
      </c>
    </row>
    <row r="20" spans="1:24" x14ac:dyDescent="0.25">
      <c r="A20" s="51">
        <v>38200</v>
      </c>
      <c r="B20" s="52">
        <v>6363</v>
      </c>
      <c r="C20">
        <v>16</v>
      </c>
      <c r="D20">
        <v>17</v>
      </c>
      <c r="E20">
        <f t="shared" si="0"/>
        <v>1</v>
      </c>
      <c r="F20">
        <f t="shared" si="1"/>
        <v>1</v>
      </c>
      <c r="G20">
        <v>8</v>
      </c>
      <c r="K20" s="35"/>
      <c r="M20" s="58" t="str">
        <f t="shared" si="2"/>
        <v/>
      </c>
      <c r="N20" s="44" t="str">
        <f t="shared" si="3"/>
        <v/>
      </c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4" t="str">
        <f t="shared" si="7"/>
        <v/>
      </c>
      <c r="S20" s="44" t="str">
        <f t="shared" si="8"/>
        <v/>
      </c>
      <c r="T20" s="44">
        <f t="shared" si="9"/>
        <v>17</v>
      </c>
      <c r="U20" s="44" t="str">
        <f t="shared" si="10"/>
        <v/>
      </c>
      <c r="V20" s="44" t="str">
        <f t="shared" si="11"/>
        <v/>
      </c>
      <c r="W20" s="44" t="str">
        <f t="shared" si="12"/>
        <v/>
      </c>
      <c r="X20" s="59" t="str">
        <f t="shared" si="13"/>
        <v/>
      </c>
    </row>
    <row r="21" spans="1:24" x14ac:dyDescent="0.25">
      <c r="A21" s="51">
        <v>38231</v>
      </c>
      <c r="B21" s="52">
        <v>6658</v>
      </c>
      <c r="C21">
        <v>17</v>
      </c>
      <c r="D21">
        <v>30</v>
      </c>
      <c r="E21">
        <f t="shared" si="0"/>
        <v>13</v>
      </c>
      <c r="F21">
        <f t="shared" si="1"/>
        <v>169</v>
      </c>
      <c r="G21">
        <v>9</v>
      </c>
      <c r="K21" s="35"/>
      <c r="M21" s="58" t="str">
        <f t="shared" si="2"/>
        <v/>
      </c>
      <c r="N21" s="44" t="str">
        <f t="shared" si="3"/>
        <v/>
      </c>
      <c r="O21" s="44" t="str">
        <f t="shared" si="4"/>
        <v/>
      </c>
      <c r="P21" s="44" t="str">
        <f t="shared" si="5"/>
        <v/>
      </c>
      <c r="Q21" s="44" t="str">
        <f t="shared" si="6"/>
        <v/>
      </c>
      <c r="R21" s="44" t="str">
        <f t="shared" si="7"/>
        <v/>
      </c>
      <c r="S21" s="44" t="str">
        <f t="shared" si="8"/>
        <v/>
      </c>
      <c r="T21" s="44" t="str">
        <f t="shared" si="9"/>
        <v/>
      </c>
      <c r="U21" s="44">
        <f t="shared" si="10"/>
        <v>30</v>
      </c>
      <c r="V21" s="44" t="str">
        <f t="shared" si="11"/>
        <v/>
      </c>
      <c r="W21" s="44" t="str">
        <f t="shared" si="12"/>
        <v/>
      </c>
      <c r="X21" s="59" t="str">
        <f t="shared" si="13"/>
        <v/>
      </c>
    </row>
    <row r="22" spans="1:24" x14ac:dyDescent="0.25">
      <c r="A22" s="51">
        <v>38261</v>
      </c>
      <c r="B22" s="52">
        <v>6781</v>
      </c>
      <c r="C22">
        <v>18</v>
      </c>
      <c r="D22">
        <v>37</v>
      </c>
      <c r="E22">
        <f t="shared" si="0"/>
        <v>19</v>
      </c>
      <c r="F22">
        <f t="shared" si="1"/>
        <v>361</v>
      </c>
      <c r="G22">
        <v>10</v>
      </c>
      <c r="K22" s="35"/>
      <c r="M22" s="58" t="str">
        <f t="shared" si="2"/>
        <v/>
      </c>
      <c r="N22" s="44" t="str">
        <f t="shared" si="3"/>
        <v/>
      </c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4" t="str">
        <f t="shared" si="7"/>
        <v/>
      </c>
      <c r="S22" s="44" t="str">
        <f t="shared" si="8"/>
        <v/>
      </c>
      <c r="T22" s="44" t="str">
        <f t="shared" si="9"/>
        <v/>
      </c>
      <c r="U22" s="44" t="str">
        <f t="shared" si="10"/>
        <v/>
      </c>
      <c r="V22" s="44">
        <f t="shared" si="11"/>
        <v>37</v>
      </c>
      <c r="W22" s="44" t="str">
        <f t="shared" si="12"/>
        <v/>
      </c>
      <c r="X22" s="59" t="str">
        <f t="shared" si="13"/>
        <v/>
      </c>
    </row>
    <row r="23" spans="1:24" x14ac:dyDescent="0.25">
      <c r="A23" s="51">
        <v>38292</v>
      </c>
      <c r="B23" s="52">
        <v>6538</v>
      </c>
      <c r="C23">
        <v>19</v>
      </c>
      <c r="D23">
        <v>23</v>
      </c>
      <c r="E23">
        <f t="shared" si="0"/>
        <v>4</v>
      </c>
      <c r="F23">
        <f t="shared" si="1"/>
        <v>16</v>
      </c>
      <c r="G23">
        <v>11</v>
      </c>
      <c r="K23" s="35"/>
      <c r="M23" s="58" t="str">
        <f t="shared" si="2"/>
        <v/>
      </c>
      <c r="N23" s="44" t="str">
        <f t="shared" si="3"/>
        <v/>
      </c>
      <c r="O23" s="44" t="str">
        <f t="shared" si="4"/>
        <v/>
      </c>
      <c r="P23" s="44" t="str">
        <f t="shared" si="5"/>
        <v/>
      </c>
      <c r="Q23" s="44" t="str">
        <f t="shared" si="6"/>
        <v/>
      </c>
      <c r="R23" s="44" t="str">
        <f t="shared" si="7"/>
        <v/>
      </c>
      <c r="S23" s="44" t="str">
        <f t="shared" si="8"/>
        <v/>
      </c>
      <c r="T23" s="44" t="str">
        <f t="shared" si="9"/>
        <v/>
      </c>
      <c r="U23" s="44" t="str">
        <f t="shared" si="10"/>
        <v/>
      </c>
      <c r="V23" s="44" t="str">
        <f t="shared" si="11"/>
        <v/>
      </c>
      <c r="W23" s="44">
        <f t="shared" si="12"/>
        <v>23</v>
      </c>
      <c r="X23" s="59" t="str">
        <f t="shared" si="13"/>
        <v/>
      </c>
    </row>
    <row r="24" spans="1:24" x14ac:dyDescent="0.25">
      <c r="A24" s="51">
        <v>38322</v>
      </c>
      <c r="B24" s="52">
        <v>6554</v>
      </c>
      <c r="C24">
        <v>20</v>
      </c>
      <c r="D24">
        <v>24</v>
      </c>
      <c r="E24">
        <f t="shared" si="0"/>
        <v>4</v>
      </c>
      <c r="F24">
        <f t="shared" si="1"/>
        <v>16</v>
      </c>
      <c r="G24">
        <v>12</v>
      </c>
      <c r="K24" s="35"/>
      <c r="M24" s="58" t="str">
        <f t="shared" si="2"/>
        <v/>
      </c>
      <c r="N24" s="44" t="str">
        <f t="shared" si="3"/>
        <v/>
      </c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4" t="str">
        <f t="shared" si="7"/>
        <v/>
      </c>
      <c r="S24" s="44" t="str">
        <f t="shared" si="8"/>
        <v/>
      </c>
      <c r="T24" s="44" t="str">
        <f t="shared" si="9"/>
        <v/>
      </c>
      <c r="U24" s="44" t="str">
        <f t="shared" si="10"/>
        <v/>
      </c>
      <c r="V24" s="44" t="str">
        <f t="shared" si="11"/>
        <v/>
      </c>
      <c r="W24" s="44" t="str">
        <f t="shared" si="12"/>
        <v/>
      </c>
      <c r="X24" s="59">
        <f t="shared" si="13"/>
        <v>24</v>
      </c>
    </row>
    <row r="25" spans="1:24" x14ac:dyDescent="0.25">
      <c r="A25" s="51">
        <v>38353</v>
      </c>
      <c r="B25" s="52">
        <v>6771</v>
      </c>
      <c r="C25">
        <v>21</v>
      </c>
      <c r="D25">
        <v>34</v>
      </c>
      <c r="E25">
        <f t="shared" si="0"/>
        <v>13</v>
      </c>
      <c r="F25">
        <f t="shared" si="1"/>
        <v>169</v>
      </c>
      <c r="G25">
        <v>1</v>
      </c>
      <c r="K25" s="35"/>
      <c r="M25" s="58">
        <f t="shared" si="2"/>
        <v>34</v>
      </c>
      <c r="N25" s="44" t="str">
        <f t="shared" si="3"/>
        <v/>
      </c>
      <c r="O25" s="44" t="str">
        <f t="shared" si="4"/>
        <v/>
      </c>
      <c r="P25" s="44" t="str">
        <f t="shared" si="5"/>
        <v/>
      </c>
      <c r="Q25" s="44" t="str">
        <f t="shared" si="6"/>
        <v/>
      </c>
      <c r="R25" s="44" t="str">
        <f t="shared" si="7"/>
        <v/>
      </c>
      <c r="S25" s="44" t="str">
        <f t="shared" si="8"/>
        <v/>
      </c>
      <c r="T25" s="44" t="str">
        <f t="shared" si="9"/>
        <v/>
      </c>
      <c r="U25" s="44" t="str">
        <f t="shared" si="10"/>
        <v/>
      </c>
      <c r="V25" s="44" t="str">
        <f t="shared" si="11"/>
        <v/>
      </c>
      <c r="W25" s="44" t="str">
        <f t="shared" si="12"/>
        <v/>
      </c>
      <c r="X25" s="59" t="str">
        <f t="shared" si="13"/>
        <v/>
      </c>
    </row>
    <row r="26" spans="1:24" x14ac:dyDescent="0.25">
      <c r="A26" s="51">
        <v>38384</v>
      </c>
      <c r="B26" s="52">
        <v>6174</v>
      </c>
      <c r="C26">
        <v>22</v>
      </c>
      <c r="D26">
        <v>7</v>
      </c>
      <c r="E26">
        <f t="shared" si="0"/>
        <v>-15</v>
      </c>
      <c r="F26">
        <f t="shared" si="1"/>
        <v>225</v>
      </c>
      <c r="G26">
        <v>2</v>
      </c>
      <c r="K26" s="35"/>
      <c r="M26" s="58" t="str">
        <f t="shared" si="2"/>
        <v/>
      </c>
      <c r="N26" s="44">
        <f t="shared" si="3"/>
        <v>7</v>
      </c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4" t="str">
        <f t="shared" si="7"/>
        <v/>
      </c>
      <c r="S26" s="44" t="str">
        <f t="shared" si="8"/>
        <v/>
      </c>
      <c r="T26" s="44" t="str">
        <f t="shared" si="9"/>
        <v/>
      </c>
      <c r="U26" s="44" t="str">
        <f t="shared" si="10"/>
        <v/>
      </c>
      <c r="V26" s="44" t="str">
        <f t="shared" si="11"/>
        <v/>
      </c>
      <c r="W26" s="44" t="str">
        <f t="shared" si="12"/>
        <v/>
      </c>
      <c r="X26" s="59" t="str">
        <f t="shared" si="13"/>
        <v/>
      </c>
    </row>
    <row r="27" spans="1:24" x14ac:dyDescent="0.25">
      <c r="A27" s="51">
        <v>38412</v>
      </c>
      <c r="B27" s="52">
        <v>6613</v>
      </c>
      <c r="C27">
        <v>23</v>
      </c>
      <c r="D27">
        <v>28</v>
      </c>
      <c r="E27">
        <f t="shared" si="0"/>
        <v>5</v>
      </c>
      <c r="F27">
        <f t="shared" si="1"/>
        <v>25</v>
      </c>
      <c r="G27">
        <v>3</v>
      </c>
      <c r="K27" s="35"/>
      <c r="M27" s="58" t="str">
        <f t="shared" si="2"/>
        <v/>
      </c>
      <c r="N27" s="44" t="str">
        <f t="shared" si="3"/>
        <v/>
      </c>
      <c r="O27" s="44">
        <f t="shared" si="4"/>
        <v>28</v>
      </c>
      <c r="P27" s="44" t="str">
        <f t="shared" si="5"/>
        <v/>
      </c>
      <c r="Q27" s="44" t="str">
        <f t="shared" si="6"/>
        <v/>
      </c>
      <c r="R27" s="44" t="str">
        <f t="shared" si="7"/>
        <v/>
      </c>
      <c r="S27" s="44" t="str">
        <f t="shared" si="8"/>
        <v/>
      </c>
      <c r="T27" s="44" t="str">
        <f t="shared" si="9"/>
        <v/>
      </c>
      <c r="U27" s="44" t="str">
        <f t="shared" si="10"/>
        <v/>
      </c>
      <c r="V27" s="44" t="str">
        <f t="shared" si="11"/>
        <v/>
      </c>
      <c r="W27" s="44" t="str">
        <f t="shared" si="12"/>
        <v/>
      </c>
      <c r="X27" s="59" t="str">
        <f t="shared" si="13"/>
        <v/>
      </c>
    </row>
    <row r="28" spans="1:24" x14ac:dyDescent="0.25">
      <c r="A28" s="51">
        <v>38443</v>
      </c>
      <c r="B28" s="52">
        <v>6301</v>
      </c>
      <c r="C28">
        <v>24</v>
      </c>
      <c r="D28">
        <v>15</v>
      </c>
      <c r="E28">
        <f t="shared" si="0"/>
        <v>-9</v>
      </c>
      <c r="F28">
        <f t="shared" si="1"/>
        <v>81</v>
      </c>
      <c r="G28">
        <v>4</v>
      </c>
      <c r="K28" s="35"/>
      <c r="M28" s="58" t="str">
        <f t="shared" si="2"/>
        <v/>
      </c>
      <c r="N28" s="44" t="str">
        <f t="shared" si="3"/>
        <v/>
      </c>
      <c r="O28" s="44" t="str">
        <f t="shared" si="4"/>
        <v/>
      </c>
      <c r="P28" s="44">
        <f t="shared" si="5"/>
        <v>15</v>
      </c>
      <c r="Q28" s="44" t="str">
        <f t="shared" si="6"/>
        <v/>
      </c>
      <c r="R28" s="44" t="str">
        <f t="shared" si="7"/>
        <v/>
      </c>
      <c r="S28" s="44" t="str">
        <f t="shared" si="8"/>
        <v/>
      </c>
      <c r="T28" s="44" t="str">
        <f t="shared" si="9"/>
        <v/>
      </c>
      <c r="U28" s="44" t="str">
        <f t="shared" si="10"/>
        <v/>
      </c>
      <c r="V28" s="44" t="str">
        <f t="shared" si="11"/>
        <v/>
      </c>
      <c r="W28" s="44" t="str">
        <f t="shared" si="12"/>
        <v/>
      </c>
      <c r="X28" s="59" t="str">
        <f t="shared" si="13"/>
        <v/>
      </c>
    </row>
    <row r="29" spans="1:24" x14ac:dyDescent="0.25">
      <c r="A29" s="51">
        <v>38473</v>
      </c>
      <c r="B29" s="52">
        <v>6801</v>
      </c>
      <c r="C29">
        <v>25</v>
      </c>
      <c r="D29">
        <v>39</v>
      </c>
      <c r="E29">
        <f t="shared" si="0"/>
        <v>14</v>
      </c>
      <c r="F29">
        <f t="shared" si="1"/>
        <v>196</v>
      </c>
      <c r="G29">
        <v>5</v>
      </c>
      <c r="K29" s="35"/>
      <c r="M29" s="58" t="str">
        <f t="shared" si="2"/>
        <v/>
      </c>
      <c r="N29" s="44" t="str">
        <f t="shared" si="3"/>
        <v/>
      </c>
      <c r="O29" s="44" t="str">
        <f t="shared" si="4"/>
        <v/>
      </c>
      <c r="P29" s="44" t="str">
        <f t="shared" si="5"/>
        <v/>
      </c>
      <c r="Q29" s="44">
        <f t="shared" si="6"/>
        <v>39</v>
      </c>
      <c r="R29" s="44" t="str">
        <f t="shared" si="7"/>
        <v/>
      </c>
      <c r="S29" s="44" t="str">
        <f t="shared" si="8"/>
        <v/>
      </c>
      <c r="T29" s="44" t="str">
        <f t="shared" si="9"/>
        <v/>
      </c>
      <c r="U29" s="44" t="str">
        <f t="shared" si="10"/>
        <v/>
      </c>
      <c r="V29" s="44" t="str">
        <f t="shared" si="11"/>
        <v/>
      </c>
      <c r="W29" s="44" t="str">
        <f t="shared" si="12"/>
        <v/>
      </c>
      <c r="X29" s="59" t="str">
        <f t="shared" si="13"/>
        <v/>
      </c>
    </row>
    <row r="30" spans="1:24" x14ac:dyDescent="0.25">
      <c r="A30" s="51">
        <v>38504</v>
      </c>
      <c r="B30" s="52">
        <v>6277</v>
      </c>
      <c r="C30">
        <v>26</v>
      </c>
      <c r="D30">
        <v>13</v>
      </c>
      <c r="E30">
        <f t="shared" si="0"/>
        <v>-13</v>
      </c>
      <c r="F30">
        <f t="shared" si="1"/>
        <v>169</v>
      </c>
      <c r="G30">
        <v>6</v>
      </c>
      <c r="K30" s="35"/>
      <c r="M30" s="58" t="str">
        <f t="shared" si="2"/>
        <v/>
      </c>
      <c r="N30" s="44" t="str">
        <f t="shared" si="3"/>
        <v/>
      </c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4">
        <f t="shared" si="7"/>
        <v>13</v>
      </c>
      <c r="S30" s="44" t="str">
        <f t="shared" si="8"/>
        <v/>
      </c>
      <c r="T30" s="44" t="str">
        <f t="shared" si="9"/>
        <v/>
      </c>
      <c r="U30" s="44" t="str">
        <f t="shared" si="10"/>
        <v/>
      </c>
      <c r="V30" s="44" t="str">
        <f t="shared" si="11"/>
        <v/>
      </c>
      <c r="W30" s="44" t="str">
        <f t="shared" si="12"/>
        <v/>
      </c>
      <c r="X30" s="59" t="str">
        <f t="shared" si="13"/>
        <v/>
      </c>
    </row>
    <row r="31" spans="1:24" x14ac:dyDescent="0.25">
      <c r="A31" s="51">
        <v>38534</v>
      </c>
      <c r="B31" s="52">
        <v>6555</v>
      </c>
      <c r="C31">
        <v>27</v>
      </c>
      <c r="D31">
        <v>25</v>
      </c>
      <c r="E31">
        <f t="shared" si="0"/>
        <v>-2</v>
      </c>
      <c r="F31">
        <f t="shared" si="1"/>
        <v>4</v>
      </c>
      <c r="G31">
        <v>7</v>
      </c>
      <c r="K31" s="35"/>
      <c r="M31" s="58" t="str">
        <f t="shared" si="2"/>
        <v/>
      </c>
      <c r="N31" s="44" t="str">
        <f t="shared" si="3"/>
        <v/>
      </c>
      <c r="O31" s="44" t="str">
        <f t="shared" si="4"/>
        <v/>
      </c>
      <c r="P31" s="44" t="str">
        <f t="shared" si="5"/>
        <v/>
      </c>
      <c r="Q31" s="44" t="str">
        <f t="shared" si="6"/>
        <v/>
      </c>
      <c r="R31" s="44" t="str">
        <f t="shared" si="7"/>
        <v/>
      </c>
      <c r="S31" s="44">
        <f t="shared" si="8"/>
        <v>25</v>
      </c>
      <c r="T31" s="44" t="str">
        <f t="shared" si="9"/>
        <v/>
      </c>
      <c r="U31" s="44" t="str">
        <f t="shared" si="10"/>
        <v/>
      </c>
      <c r="V31" s="44" t="str">
        <f t="shared" si="11"/>
        <v/>
      </c>
      <c r="W31" s="44" t="str">
        <f t="shared" si="12"/>
        <v/>
      </c>
      <c r="X31" s="59" t="str">
        <f t="shared" si="13"/>
        <v/>
      </c>
    </row>
    <row r="32" spans="1:24" x14ac:dyDescent="0.25">
      <c r="A32" s="51">
        <v>38565</v>
      </c>
      <c r="B32" s="52">
        <v>6771</v>
      </c>
      <c r="C32">
        <v>28</v>
      </c>
      <c r="D32">
        <v>35</v>
      </c>
      <c r="E32">
        <f t="shared" si="0"/>
        <v>7</v>
      </c>
      <c r="F32">
        <f t="shared" si="1"/>
        <v>49</v>
      </c>
      <c r="G32">
        <v>8</v>
      </c>
      <c r="K32" s="35"/>
      <c r="M32" s="58" t="str">
        <f t="shared" si="2"/>
        <v/>
      </c>
      <c r="N32" s="44" t="str">
        <f t="shared" si="3"/>
        <v/>
      </c>
      <c r="O32" s="44" t="str">
        <f t="shared" si="4"/>
        <v/>
      </c>
      <c r="P32" s="44" t="str">
        <f t="shared" si="5"/>
        <v/>
      </c>
      <c r="Q32" s="44" t="str">
        <f t="shared" si="6"/>
        <v/>
      </c>
      <c r="R32" s="44" t="str">
        <f t="shared" si="7"/>
        <v/>
      </c>
      <c r="S32" s="44" t="str">
        <f t="shared" si="8"/>
        <v/>
      </c>
      <c r="T32" s="44">
        <f t="shared" si="9"/>
        <v>35</v>
      </c>
      <c r="U32" s="44" t="str">
        <f t="shared" si="10"/>
        <v/>
      </c>
      <c r="V32" s="44" t="str">
        <f t="shared" si="11"/>
        <v/>
      </c>
      <c r="W32" s="44" t="str">
        <f t="shared" si="12"/>
        <v/>
      </c>
      <c r="X32" s="59" t="str">
        <f t="shared" si="13"/>
        <v/>
      </c>
    </row>
    <row r="33" spans="1:24" x14ac:dyDescent="0.25">
      <c r="A33" s="51">
        <v>38596</v>
      </c>
      <c r="B33" s="52">
        <v>6914</v>
      </c>
      <c r="C33">
        <v>29</v>
      </c>
      <c r="D33">
        <v>46</v>
      </c>
      <c r="E33">
        <f t="shared" si="0"/>
        <v>17</v>
      </c>
      <c r="F33">
        <f t="shared" si="1"/>
        <v>289</v>
      </c>
      <c r="G33">
        <v>9</v>
      </c>
      <c r="K33" s="35"/>
      <c r="M33" s="58" t="str">
        <f t="shared" si="2"/>
        <v/>
      </c>
      <c r="N33" s="44" t="str">
        <f t="shared" si="3"/>
        <v/>
      </c>
      <c r="O33" s="44" t="str">
        <f t="shared" si="4"/>
        <v/>
      </c>
      <c r="P33" s="44" t="str">
        <f t="shared" si="5"/>
        <v/>
      </c>
      <c r="Q33" s="44" t="str">
        <f t="shared" si="6"/>
        <v/>
      </c>
      <c r="R33" s="44" t="str">
        <f t="shared" si="7"/>
        <v/>
      </c>
      <c r="S33" s="44" t="str">
        <f t="shared" si="8"/>
        <v/>
      </c>
      <c r="T33" s="44" t="str">
        <f t="shared" si="9"/>
        <v/>
      </c>
      <c r="U33" s="44">
        <f t="shared" si="10"/>
        <v>46</v>
      </c>
      <c r="V33" s="44" t="str">
        <f t="shared" si="11"/>
        <v/>
      </c>
      <c r="W33" s="44" t="str">
        <f t="shared" si="12"/>
        <v/>
      </c>
      <c r="X33" s="59" t="str">
        <f t="shared" si="13"/>
        <v/>
      </c>
    </row>
    <row r="34" spans="1:24" x14ac:dyDescent="0.25">
      <c r="A34" s="51">
        <v>38626</v>
      </c>
      <c r="B34" s="52">
        <v>6872</v>
      </c>
      <c r="C34">
        <v>30</v>
      </c>
      <c r="D34">
        <v>42</v>
      </c>
      <c r="E34">
        <f t="shared" si="0"/>
        <v>12</v>
      </c>
      <c r="F34">
        <f t="shared" si="1"/>
        <v>144</v>
      </c>
      <c r="G34">
        <v>10</v>
      </c>
      <c r="K34" s="35"/>
      <c r="M34" s="58" t="str">
        <f t="shared" si="2"/>
        <v/>
      </c>
      <c r="N34" s="44" t="str">
        <f t="shared" si="3"/>
        <v/>
      </c>
      <c r="O34" s="44" t="str">
        <f t="shared" si="4"/>
        <v/>
      </c>
      <c r="P34" s="44" t="str">
        <f t="shared" si="5"/>
        <v/>
      </c>
      <c r="Q34" s="44" t="str">
        <f t="shared" si="6"/>
        <v/>
      </c>
      <c r="R34" s="44" t="str">
        <f t="shared" si="7"/>
        <v/>
      </c>
      <c r="S34" s="44" t="str">
        <f t="shared" si="8"/>
        <v/>
      </c>
      <c r="T34" s="44" t="str">
        <f t="shared" si="9"/>
        <v/>
      </c>
      <c r="U34" s="44" t="str">
        <f t="shared" si="10"/>
        <v/>
      </c>
      <c r="V34" s="44">
        <f t="shared" si="11"/>
        <v>42</v>
      </c>
      <c r="W34" s="44" t="str">
        <f t="shared" si="12"/>
        <v/>
      </c>
      <c r="X34" s="59" t="str">
        <f t="shared" si="13"/>
        <v/>
      </c>
    </row>
    <row r="35" spans="1:24" x14ac:dyDescent="0.25">
      <c r="A35" s="51">
        <v>38657</v>
      </c>
      <c r="B35" s="52">
        <v>6786</v>
      </c>
      <c r="C35">
        <v>31</v>
      </c>
      <c r="D35">
        <v>38</v>
      </c>
      <c r="E35">
        <f t="shared" si="0"/>
        <v>7</v>
      </c>
      <c r="F35">
        <f t="shared" si="1"/>
        <v>49</v>
      </c>
      <c r="G35">
        <v>11</v>
      </c>
      <c r="K35" s="35"/>
      <c r="M35" s="58" t="str">
        <f t="shared" si="2"/>
        <v/>
      </c>
      <c r="N35" s="44" t="str">
        <f t="shared" si="3"/>
        <v/>
      </c>
      <c r="O35" s="44" t="str">
        <f t="shared" si="4"/>
        <v/>
      </c>
      <c r="P35" s="44" t="str">
        <f t="shared" si="5"/>
        <v/>
      </c>
      <c r="Q35" s="44" t="str">
        <f t="shared" si="6"/>
        <v/>
      </c>
      <c r="R35" s="44" t="str">
        <f t="shared" si="7"/>
        <v/>
      </c>
      <c r="S35" s="44" t="str">
        <f t="shared" si="8"/>
        <v/>
      </c>
      <c r="T35" s="44" t="str">
        <f t="shared" si="9"/>
        <v/>
      </c>
      <c r="U35" s="44" t="str">
        <f t="shared" si="10"/>
        <v/>
      </c>
      <c r="V35" s="44" t="str">
        <f t="shared" si="11"/>
        <v/>
      </c>
      <c r="W35" s="44">
        <f t="shared" si="12"/>
        <v>38</v>
      </c>
      <c r="X35" s="59" t="str">
        <f t="shared" si="13"/>
        <v/>
      </c>
    </row>
    <row r="36" spans="1:24" x14ac:dyDescent="0.25">
      <c r="A36" s="51">
        <v>38687</v>
      </c>
      <c r="B36" s="52">
        <v>6712</v>
      </c>
      <c r="C36">
        <v>32</v>
      </c>
      <c r="D36">
        <v>32</v>
      </c>
      <c r="E36">
        <f t="shared" si="0"/>
        <v>0</v>
      </c>
      <c r="F36">
        <f t="shared" si="1"/>
        <v>0</v>
      </c>
      <c r="G36">
        <v>12</v>
      </c>
      <c r="K36" s="35"/>
      <c r="M36" s="58" t="str">
        <f t="shared" si="2"/>
        <v/>
      </c>
      <c r="N36" s="44" t="str">
        <f t="shared" si="3"/>
        <v/>
      </c>
      <c r="O36" s="44" t="str">
        <f t="shared" si="4"/>
        <v/>
      </c>
      <c r="P36" s="44" t="str">
        <f t="shared" si="5"/>
        <v/>
      </c>
      <c r="Q36" s="44" t="str">
        <f t="shared" si="6"/>
        <v/>
      </c>
      <c r="R36" s="44" t="str">
        <f t="shared" si="7"/>
        <v/>
      </c>
      <c r="S36" s="44" t="str">
        <f t="shared" si="8"/>
        <v/>
      </c>
      <c r="T36" s="44" t="str">
        <f t="shared" si="9"/>
        <v/>
      </c>
      <c r="U36" s="44" t="str">
        <f t="shared" si="10"/>
        <v/>
      </c>
      <c r="V36" s="44" t="str">
        <f t="shared" si="11"/>
        <v/>
      </c>
      <c r="W36" s="44" t="str">
        <f t="shared" si="12"/>
        <v/>
      </c>
      <c r="X36" s="59">
        <f t="shared" si="13"/>
        <v>32</v>
      </c>
    </row>
    <row r="37" spans="1:24" x14ac:dyDescent="0.25">
      <c r="A37" s="51">
        <v>38718</v>
      </c>
      <c r="B37" s="52">
        <v>6993</v>
      </c>
      <c r="C37">
        <v>33</v>
      </c>
      <c r="D37">
        <v>47</v>
      </c>
      <c r="E37">
        <f t="shared" si="0"/>
        <v>14</v>
      </c>
      <c r="F37">
        <f t="shared" si="1"/>
        <v>196</v>
      </c>
      <c r="G37">
        <v>1</v>
      </c>
      <c r="K37" s="35"/>
      <c r="M37" s="58">
        <f t="shared" si="2"/>
        <v>47</v>
      </c>
      <c r="N37" s="44" t="str">
        <f t="shared" si="3"/>
        <v/>
      </c>
      <c r="O37" s="44" t="str">
        <f t="shared" si="4"/>
        <v/>
      </c>
      <c r="P37" s="44" t="str">
        <f t="shared" si="5"/>
        <v/>
      </c>
      <c r="Q37" s="44" t="str">
        <f t="shared" si="6"/>
        <v/>
      </c>
      <c r="R37" s="44" t="str">
        <f t="shared" si="7"/>
        <v/>
      </c>
      <c r="S37" s="44" t="str">
        <f t="shared" si="8"/>
        <v/>
      </c>
      <c r="T37" s="44" t="str">
        <f t="shared" si="9"/>
        <v/>
      </c>
      <c r="U37" s="44" t="str">
        <f t="shared" si="10"/>
        <v/>
      </c>
      <c r="V37" s="44" t="str">
        <f t="shared" si="11"/>
        <v/>
      </c>
      <c r="W37" s="44" t="str">
        <f t="shared" si="12"/>
        <v/>
      </c>
      <c r="X37" s="59" t="str">
        <f t="shared" si="13"/>
        <v/>
      </c>
    </row>
    <row r="38" spans="1:24" x14ac:dyDescent="0.25">
      <c r="A38" s="51">
        <v>38749</v>
      </c>
      <c r="B38" s="52">
        <v>6219</v>
      </c>
      <c r="C38">
        <v>34</v>
      </c>
      <c r="D38">
        <v>9</v>
      </c>
      <c r="E38">
        <f t="shared" si="0"/>
        <v>-25</v>
      </c>
      <c r="F38">
        <f t="shared" si="1"/>
        <v>625</v>
      </c>
      <c r="G38">
        <v>2</v>
      </c>
      <c r="K38" s="35"/>
      <c r="M38" s="58" t="str">
        <f t="shared" si="2"/>
        <v/>
      </c>
      <c r="N38" s="44">
        <f t="shared" si="3"/>
        <v>9</v>
      </c>
      <c r="O38" s="44" t="str">
        <f t="shared" si="4"/>
        <v/>
      </c>
      <c r="P38" s="44" t="str">
        <f t="shared" si="5"/>
        <v/>
      </c>
      <c r="Q38" s="44" t="str">
        <f t="shared" si="6"/>
        <v/>
      </c>
      <c r="R38" s="44" t="str">
        <f t="shared" si="7"/>
        <v/>
      </c>
      <c r="S38" s="44" t="str">
        <f t="shared" si="8"/>
        <v/>
      </c>
      <c r="T38" s="44" t="str">
        <f t="shared" si="9"/>
        <v/>
      </c>
      <c r="U38" s="44" t="str">
        <f t="shared" si="10"/>
        <v/>
      </c>
      <c r="V38" s="44" t="str">
        <f t="shared" si="11"/>
        <v/>
      </c>
      <c r="W38" s="44" t="str">
        <f t="shared" si="12"/>
        <v/>
      </c>
      <c r="X38" s="59" t="str">
        <f t="shared" si="13"/>
        <v/>
      </c>
    </row>
    <row r="39" spans="1:24" x14ac:dyDescent="0.25">
      <c r="A39" s="51">
        <v>38777</v>
      </c>
      <c r="B39" s="52">
        <v>6890</v>
      </c>
      <c r="C39">
        <v>35</v>
      </c>
      <c r="D39">
        <v>44</v>
      </c>
      <c r="E39">
        <f t="shared" si="0"/>
        <v>9</v>
      </c>
      <c r="F39">
        <f t="shared" si="1"/>
        <v>81</v>
      </c>
      <c r="G39">
        <v>3</v>
      </c>
      <c r="K39" s="35"/>
      <c r="M39" s="58" t="str">
        <f t="shared" si="2"/>
        <v/>
      </c>
      <c r="N39" s="44" t="str">
        <f t="shared" si="3"/>
        <v/>
      </c>
      <c r="O39" s="44">
        <f t="shared" si="4"/>
        <v>44</v>
      </c>
      <c r="P39" s="44" t="str">
        <f t="shared" si="5"/>
        <v/>
      </c>
      <c r="Q39" s="44" t="str">
        <f t="shared" si="6"/>
        <v/>
      </c>
      <c r="R39" s="44" t="str">
        <f t="shared" si="7"/>
        <v/>
      </c>
      <c r="S39" s="44" t="str">
        <f t="shared" si="8"/>
        <v/>
      </c>
      <c r="T39" s="44" t="str">
        <f t="shared" si="9"/>
        <v/>
      </c>
      <c r="U39" s="44" t="str">
        <f t="shared" si="10"/>
        <v/>
      </c>
      <c r="V39" s="44" t="str">
        <f t="shared" si="11"/>
        <v/>
      </c>
      <c r="W39" s="44" t="str">
        <f t="shared" si="12"/>
        <v/>
      </c>
      <c r="X39" s="59" t="str">
        <f t="shared" si="13"/>
        <v/>
      </c>
    </row>
    <row r="40" spans="1:24" x14ac:dyDescent="0.25">
      <c r="A40" s="51">
        <v>38808</v>
      </c>
      <c r="B40" s="52">
        <v>6493</v>
      </c>
      <c r="C40">
        <v>36</v>
      </c>
      <c r="D40">
        <v>22</v>
      </c>
      <c r="E40">
        <f t="shared" si="0"/>
        <v>-14</v>
      </c>
      <c r="F40">
        <f t="shared" si="1"/>
        <v>196</v>
      </c>
      <c r="G40">
        <v>4</v>
      </c>
      <c r="K40" s="35"/>
      <c r="M40" s="58" t="str">
        <f t="shared" si="2"/>
        <v/>
      </c>
      <c r="N40" s="44" t="str">
        <f t="shared" si="3"/>
        <v/>
      </c>
      <c r="O40" s="44" t="str">
        <f t="shared" si="4"/>
        <v/>
      </c>
      <c r="P40" s="44">
        <f t="shared" si="5"/>
        <v>22</v>
      </c>
      <c r="Q40" s="44" t="str">
        <f t="shared" si="6"/>
        <v/>
      </c>
      <c r="R40" s="44" t="str">
        <f t="shared" si="7"/>
        <v/>
      </c>
      <c r="S40" s="44" t="str">
        <f t="shared" si="8"/>
        <v/>
      </c>
      <c r="T40" s="44" t="str">
        <f t="shared" si="9"/>
        <v/>
      </c>
      <c r="U40" s="44" t="str">
        <f t="shared" si="10"/>
        <v/>
      </c>
      <c r="V40" s="44" t="str">
        <f t="shared" si="11"/>
        <v/>
      </c>
      <c r="W40" s="44" t="str">
        <f t="shared" si="12"/>
        <v/>
      </c>
      <c r="X40" s="59" t="str">
        <f t="shared" si="13"/>
        <v/>
      </c>
    </row>
    <row r="41" spans="1:24" x14ac:dyDescent="0.25">
      <c r="A41" s="51">
        <v>38838</v>
      </c>
      <c r="B41" s="52">
        <v>7213</v>
      </c>
      <c r="C41">
        <v>37</v>
      </c>
      <c r="D41">
        <v>55</v>
      </c>
      <c r="E41">
        <f t="shared" si="0"/>
        <v>18</v>
      </c>
      <c r="F41">
        <f t="shared" si="1"/>
        <v>324</v>
      </c>
      <c r="G41">
        <v>5</v>
      </c>
      <c r="K41" s="35"/>
      <c r="M41" s="58" t="str">
        <f t="shared" si="2"/>
        <v/>
      </c>
      <c r="N41" s="44" t="str">
        <f t="shared" si="3"/>
        <v/>
      </c>
      <c r="O41" s="44" t="str">
        <f t="shared" si="4"/>
        <v/>
      </c>
      <c r="P41" s="44" t="str">
        <f t="shared" si="5"/>
        <v/>
      </c>
      <c r="Q41" s="44">
        <f t="shared" si="6"/>
        <v>55</v>
      </c>
      <c r="R41" s="44" t="str">
        <f t="shared" si="7"/>
        <v/>
      </c>
      <c r="S41" s="44" t="str">
        <f t="shared" si="8"/>
        <v/>
      </c>
      <c r="T41" s="44" t="str">
        <f t="shared" si="9"/>
        <v/>
      </c>
      <c r="U41" s="44" t="str">
        <f t="shared" si="10"/>
        <v/>
      </c>
      <c r="V41" s="44" t="str">
        <f t="shared" si="11"/>
        <v/>
      </c>
      <c r="W41" s="44" t="str">
        <f t="shared" si="12"/>
        <v/>
      </c>
      <c r="X41" s="59" t="str">
        <f t="shared" si="13"/>
        <v/>
      </c>
    </row>
    <row r="42" spans="1:24" x14ac:dyDescent="0.25">
      <c r="A42" s="51">
        <v>38869</v>
      </c>
      <c r="B42" s="52">
        <v>6776</v>
      </c>
      <c r="C42">
        <v>38</v>
      </c>
      <c r="D42">
        <v>36</v>
      </c>
      <c r="E42">
        <f t="shared" si="0"/>
        <v>-2</v>
      </c>
      <c r="F42">
        <f t="shared" si="1"/>
        <v>4</v>
      </c>
      <c r="G42">
        <v>6</v>
      </c>
      <c r="K42" s="35"/>
      <c r="M42" s="58" t="str">
        <f t="shared" si="2"/>
        <v/>
      </c>
      <c r="N42" s="44" t="str">
        <f t="shared" si="3"/>
        <v/>
      </c>
      <c r="O42" s="44" t="str">
        <f t="shared" si="4"/>
        <v/>
      </c>
      <c r="P42" s="44" t="str">
        <f t="shared" si="5"/>
        <v/>
      </c>
      <c r="Q42" s="44" t="str">
        <f t="shared" si="6"/>
        <v/>
      </c>
      <c r="R42" s="44">
        <f t="shared" si="7"/>
        <v>36</v>
      </c>
      <c r="S42" s="44" t="str">
        <f t="shared" si="8"/>
        <v/>
      </c>
      <c r="T42" s="44" t="str">
        <f t="shared" si="9"/>
        <v/>
      </c>
      <c r="U42" s="44" t="str">
        <f t="shared" si="10"/>
        <v/>
      </c>
      <c r="V42" s="44" t="str">
        <f t="shared" si="11"/>
        <v/>
      </c>
      <c r="W42" s="44" t="str">
        <f t="shared" si="12"/>
        <v/>
      </c>
      <c r="X42" s="59" t="str">
        <f t="shared" si="13"/>
        <v/>
      </c>
    </row>
    <row r="43" spans="1:24" x14ac:dyDescent="0.25">
      <c r="A43" s="51">
        <v>38899</v>
      </c>
      <c r="B43" s="52">
        <v>6801</v>
      </c>
      <c r="C43">
        <v>39</v>
      </c>
      <c r="D43">
        <v>40</v>
      </c>
      <c r="E43">
        <f t="shared" si="0"/>
        <v>1</v>
      </c>
      <c r="F43">
        <f t="shared" si="1"/>
        <v>1</v>
      </c>
      <c r="G43">
        <v>7</v>
      </c>
      <c r="K43" s="35"/>
      <c r="M43" s="58" t="str">
        <f t="shared" si="2"/>
        <v/>
      </c>
      <c r="N43" s="44" t="str">
        <f t="shared" si="3"/>
        <v/>
      </c>
      <c r="O43" s="44" t="str">
        <f t="shared" si="4"/>
        <v/>
      </c>
      <c r="P43" s="44" t="str">
        <f t="shared" si="5"/>
        <v/>
      </c>
      <c r="Q43" s="44" t="str">
        <f t="shared" si="6"/>
        <v/>
      </c>
      <c r="R43" s="44" t="str">
        <f t="shared" si="7"/>
        <v/>
      </c>
      <c r="S43" s="44">
        <f t="shared" si="8"/>
        <v>40</v>
      </c>
      <c r="T43" s="44" t="str">
        <f t="shared" si="9"/>
        <v/>
      </c>
      <c r="U43" s="44" t="str">
        <f t="shared" si="10"/>
        <v/>
      </c>
      <c r="V43" s="44" t="str">
        <f t="shared" si="11"/>
        <v/>
      </c>
      <c r="W43" s="44" t="str">
        <f t="shared" si="12"/>
        <v/>
      </c>
      <c r="X43" s="59" t="str">
        <f t="shared" si="13"/>
        <v/>
      </c>
    </row>
    <row r="44" spans="1:24" x14ac:dyDescent="0.25">
      <c r="A44" s="51">
        <v>38930</v>
      </c>
      <c r="B44" s="52">
        <v>6612</v>
      </c>
      <c r="C44">
        <v>40</v>
      </c>
      <c r="D44">
        <v>27</v>
      </c>
      <c r="E44">
        <f t="shared" si="0"/>
        <v>-13</v>
      </c>
      <c r="F44">
        <f t="shared" si="1"/>
        <v>169</v>
      </c>
      <c r="G44">
        <v>8</v>
      </c>
      <c r="K44" s="35"/>
      <c r="M44" s="58" t="str">
        <f t="shared" si="2"/>
        <v/>
      </c>
      <c r="N44" s="44" t="str">
        <f t="shared" si="3"/>
        <v/>
      </c>
      <c r="O44" s="44" t="str">
        <f t="shared" si="4"/>
        <v/>
      </c>
      <c r="P44" s="44" t="str">
        <f t="shared" si="5"/>
        <v/>
      </c>
      <c r="Q44" s="44" t="str">
        <f t="shared" si="6"/>
        <v/>
      </c>
      <c r="R44" s="44" t="str">
        <f t="shared" si="7"/>
        <v/>
      </c>
      <c r="S44" s="44" t="str">
        <f t="shared" si="8"/>
        <v/>
      </c>
      <c r="T44" s="44">
        <f t="shared" si="9"/>
        <v>27</v>
      </c>
      <c r="U44" s="44" t="str">
        <f t="shared" si="10"/>
        <v/>
      </c>
      <c r="V44" s="44" t="str">
        <f t="shared" si="11"/>
        <v/>
      </c>
      <c r="W44" s="44" t="str">
        <f t="shared" si="12"/>
        <v/>
      </c>
      <c r="X44" s="59" t="str">
        <f t="shared" si="13"/>
        <v/>
      </c>
    </row>
    <row r="45" spans="1:24" x14ac:dyDescent="0.25">
      <c r="A45" s="51">
        <v>38961</v>
      </c>
      <c r="B45" s="52">
        <v>7127</v>
      </c>
      <c r="C45">
        <v>41</v>
      </c>
      <c r="D45">
        <v>52</v>
      </c>
      <c r="E45">
        <f t="shared" si="0"/>
        <v>11</v>
      </c>
      <c r="F45">
        <f t="shared" si="1"/>
        <v>121</v>
      </c>
      <c r="G45">
        <v>9</v>
      </c>
      <c r="K45" s="35"/>
      <c r="M45" s="58" t="str">
        <f t="shared" si="2"/>
        <v/>
      </c>
      <c r="N45" s="44" t="str">
        <f t="shared" si="3"/>
        <v/>
      </c>
      <c r="O45" s="44" t="str">
        <f t="shared" si="4"/>
        <v/>
      </c>
      <c r="P45" s="44" t="str">
        <f t="shared" si="5"/>
        <v/>
      </c>
      <c r="Q45" s="44" t="str">
        <f t="shared" si="6"/>
        <v/>
      </c>
      <c r="R45" s="44" t="str">
        <f t="shared" si="7"/>
        <v/>
      </c>
      <c r="S45" s="44" t="str">
        <f t="shared" si="8"/>
        <v/>
      </c>
      <c r="T45" s="44" t="str">
        <f t="shared" si="9"/>
        <v/>
      </c>
      <c r="U45" s="44">
        <f t="shared" si="10"/>
        <v>52</v>
      </c>
      <c r="V45" s="44" t="str">
        <f t="shared" si="11"/>
        <v/>
      </c>
      <c r="W45" s="44" t="str">
        <f t="shared" si="12"/>
        <v/>
      </c>
      <c r="X45" s="59" t="str">
        <f t="shared" si="13"/>
        <v/>
      </c>
    </row>
    <row r="46" spans="1:24" x14ac:dyDescent="0.25">
      <c r="A46" s="51">
        <v>38991</v>
      </c>
      <c r="B46" s="52">
        <v>7470</v>
      </c>
      <c r="C46">
        <v>42</v>
      </c>
      <c r="D46">
        <v>59</v>
      </c>
      <c r="E46">
        <f t="shared" si="0"/>
        <v>17</v>
      </c>
      <c r="F46">
        <f t="shared" si="1"/>
        <v>289</v>
      </c>
      <c r="G46">
        <v>10</v>
      </c>
      <c r="K46" s="35"/>
      <c r="M46" s="58" t="str">
        <f t="shared" si="2"/>
        <v/>
      </c>
      <c r="N46" s="44" t="str">
        <f t="shared" si="3"/>
        <v/>
      </c>
      <c r="O46" s="44" t="str">
        <f t="shared" si="4"/>
        <v/>
      </c>
      <c r="P46" s="44" t="str">
        <f t="shared" si="5"/>
        <v/>
      </c>
      <c r="Q46" s="44" t="str">
        <f t="shared" si="6"/>
        <v/>
      </c>
      <c r="R46" s="44" t="str">
        <f t="shared" si="7"/>
        <v/>
      </c>
      <c r="S46" s="44" t="str">
        <f t="shared" si="8"/>
        <v/>
      </c>
      <c r="T46" s="44" t="str">
        <f t="shared" si="9"/>
        <v/>
      </c>
      <c r="U46" s="44" t="str">
        <f t="shared" si="10"/>
        <v/>
      </c>
      <c r="V46" s="44">
        <f t="shared" si="11"/>
        <v>59</v>
      </c>
      <c r="W46" s="44" t="str">
        <f t="shared" si="12"/>
        <v/>
      </c>
      <c r="X46" s="59" t="str">
        <f t="shared" si="13"/>
        <v/>
      </c>
    </row>
    <row r="47" spans="1:24" x14ac:dyDescent="0.25">
      <c r="A47" s="51">
        <v>39022</v>
      </c>
      <c r="B47" s="52">
        <v>6899</v>
      </c>
      <c r="C47">
        <v>43</v>
      </c>
      <c r="D47">
        <v>45</v>
      </c>
      <c r="E47">
        <f t="shared" si="0"/>
        <v>2</v>
      </c>
      <c r="F47">
        <f t="shared" si="1"/>
        <v>4</v>
      </c>
      <c r="G47">
        <v>11</v>
      </c>
      <c r="K47" s="35"/>
      <c r="M47" s="58" t="str">
        <f t="shared" si="2"/>
        <v/>
      </c>
      <c r="N47" s="44" t="str">
        <f t="shared" si="3"/>
        <v/>
      </c>
      <c r="O47" s="44" t="str">
        <f t="shared" si="4"/>
        <v/>
      </c>
      <c r="P47" s="44" t="str">
        <f t="shared" si="5"/>
        <v/>
      </c>
      <c r="Q47" s="44" t="str">
        <f t="shared" si="6"/>
        <v/>
      </c>
      <c r="R47" s="44" t="str">
        <f t="shared" si="7"/>
        <v/>
      </c>
      <c r="S47" s="44" t="str">
        <f t="shared" si="8"/>
        <v/>
      </c>
      <c r="T47" s="44" t="str">
        <f t="shared" si="9"/>
        <v/>
      </c>
      <c r="U47" s="44" t="str">
        <f t="shared" si="10"/>
        <v/>
      </c>
      <c r="V47" s="44" t="str">
        <f t="shared" si="11"/>
        <v/>
      </c>
      <c r="W47" s="44">
        <f t="shared" si="12"/>
        <v>45</v>
      </c>
      <c r="X47" s="59" t="str">
        <f t="shared" si="13"/>
        <v/>
      </c>
    </row>
    <row r="48" spans="1:24" x14ac:dyDescent="0.25">
      <c r="A48" s="51">
        <v>39052</v>
      </c>
      <c r="B48" s="52">
        <v>6584</v>
      </c>
      <c r="C48">
        <v>44</v>
      </c>
      <c r="D48">
        <v>26</v>
      </c>
      <c r="E48">
        <f t="shared" si="0"/>
        <v>-18</v>
      </c>
      <c r="F48">
        <f t="shared" si="1"/>
        <v>324</v>
      </c>
      <c r="G48">
        <v>12</v>
      </c>
      <c r="K48" s="35"/>
      <c r="M48" s="58" t="str">
        <f t="shared" si="2"/>
        <v/>
      </c>
      <c r="N48" s="44" t="str">
        <f t="shared" si="3"/>
        <v/>
      </c>
      <c r="O48" s="44" t="str">
        <f t="shared" si="4"/>
        <v/>
      </c>
      <c r="P48" s="44" t="str">
        <f t="shared" si="5"/>
        <v/>
      </c>
      <c r="Q48" s="44" t="str">
        <f t="shared" si="6"/>
        <v/>
      </c>
      <c r="R48" s="44" t="str">
        <f t="shared" si="7"/>
        <v/>
      </c>
      <c r="S48" s="44" t="str">
        <f t="shared" si="8"/>
        <v/>
      </c>
      <c r="T48" s="44" t="str">
        <f t="shared" si="9"/>
        <v/>
      </c>
      <c r="U48" s="44" t="str">
        <f t="shared" si="10"/>
        <v/>
      </c>
      <c r="V48" s="44" t="str">
        <f t="shared" si="11"/>
        <v/>
      </c>
      <c r="W48" s="44" t="str">
        <f t="shared" si="12"/>
        <v/>
      </c>
      <c r="X48" s="59">
        <f t="shared" si="13"/>
        <v>26</v>
      </c>
    </row>
    <row r="49" spans="1:24" x14ac:dyDescent="0.25">
      <c r="A49" s="51">
        <v>39083</v>
      </c>
      <c r="B49" s="52">
        <v>7481</v>
      </c>
      <c r="C49">
        <v>45</v>
      </c>
      <c r="D49">
        <v>60</v>
      </c>
      <c r="E49">
        <f t="shared" si="0"/>
        <v>15</v>
      </c>
      <c r="F49">
        <f t="shared" si="1"/>
        <v>225</v>
      </c>
      <c r="G49">
        <v>1</v>
      </c>
      <c r="K49" s="35"/>
      <c r="M49" s="58">
        <f t="shared" si="2"/>
        <v>60</v>
      </c>
      <c r="N49" s="44" t="str">
        <f t="shared" si="3"/>
        <v/>
      </c>
      <c r="O49" s="44" t="str">
        <f t="shared" si="4"/>
        <v/>
      </c>
      <c r="P49" s="44" t="str">
        <f t="shared" si="5"/>
        <v/>
      </c>
      <c r="Q49" s="44" t="str">
        <f t="shared" si="6"/>
        <v/>
      </c>
      <c r="R49" s="44" t="str">
        <f t="shared" si="7"/>
        <v/>
      </c>
      <c r="S49" s="44" t="str">
        <f t="shared" si="8"/>
        <v/>
      </c>
      <c r="T49" s="44" t="str">
        <f t="shared" si="9"/>
        <v/>
      </c>
      <c r="U49" s="44" t="str">
        <f t="shared" si="10"/>
        <v/>
      </c>
      <c r="V49" s="44" t="str">
        <f t="shared" si="11"/>
        <v/>
      </c>
      <c r="W49" s="44" t="str">
        <f t="shared" si="12"/>
        <v/>
      </c>
      <c r="X49" s="59" t="str">
        <f t="shared" si="13"/>
        <v/>
      </c>
    </row>
    <row r="50" spans="1:24" x14ac:dyDescent="0.25">
      <c r="A50" s="51">
        <v>39114</v>
      </c>
      <c r="B50" s="52">
        <v>6229</v>
      </c>
      <c r="C50">
        <v>46</v>
      </c>
      <c r="D50">
        <v>10</v>
      </c>
      <c r="E50">
        <f t="shared" si="0"/>
        <v>-36</v>
      </c>
      <c r="F50">
        <f t="shared" si="1"/>
        <v>1296</v>
      </c>
      <c r="G50">
        <v>2</v>
      </c>
      <c r="K50" s="35"/>
      <c r="M50" s="58" t="str">
        <f t="shared" si="2"/>
        <v/>
      </c>
      <c r="N50" s="44">
        <f t="shared" si="3"/>
        <v>10</v>
      </c>
      <c r="O50" s="44" t="str">
        <f t="shared" si="4"/>
        <v/>
      </c>
      <c r="P50" s="44" t="str">
        <f t="shared" si="5"/>
        <v/>
      </c>
      <c r="Q50" s="44" t="str">
        <f t="shared" si="6"/>
        <v/>
      </c>
      <c r="R50" s="44" t="str">
        <f t="shared" si="7"/>
        <v/>
      </c>
      <c r="S50" s="44" t="str">
        <f t="shared" si="8"/>
        <v/>
      </c>
      <c r="T50" s="44" t="str">
        <f t="shared" si="9"/>
        <v/>
      </c>
      <c r="U50" s="44" t="str">
        <f t="shared" si="10"/>
        <v/>
      </c>
      <c r="V50" s="44" t="str">
        <f t="shared" si="11"/>
        <v/>
      </c>
      <c r="W50" s="44" t="str">
        <f t="shared" si="12"/>
        <v/>
      </c>
      <c r="X50" s="59" t="str">
        <f t="shared" si="13"/>
        <v/>
      </c>
    </row>
    <row r="51" spans="1:24" x14ac:dyDescent="0.25">
      <c r="A51" s="51">
        <v>39142</v>
      </c>
      <c r="B51" s="52">
        <v>6868</v>
      </c>
      <c r="C51">
        <v>47</v>
      </c>
      <c r="D51">
        <v>41</v>
      </c>
      <c r="E51">
        <f t="shared" si="0"/>
        <v>-6</v>
      </c>
      <c r="F51">
        <f t="shared" si="1"/>
        <v>36</v>
      </c>
      <c r="G51">
        <v>3</v>
      </c>
      <c r="K51" s="35"/>
      <c r="M51" s="58" t="str">
        <f t="shared" si="2"/>
        <v/>
      </c>
      <c r="N51" s="44" t="str">
        <f t="shared" si="3"/>
        <v/>
      </c>
      <c r="O51" s="44">
        <f t="shared" si="4"/>
        <v>41</v>
      </c>
      <c r="P51" s="44" t="str">
        <f t="shared" si="5"/>
        <v/>
      </c>
      <c r="Q51" s="44" t="str">
        <f t="shared" si="6"/>
        <v/>
      </c>
      <c r="R51" s="44" t="str">
        <f t="shared" si="7"/>
        <v/>
      </c>
      <c r="S51" s="44" t="str">
        <f t="shared" si="8"/>
        <v/>
      </c>
      <c r="T51" s="44" t="str">
        <f t="shared" si="9"/>
        <v/>
      </c>
      <c r="U51" s="44" t="str">
        <f t="shared" si="10"/>
        <v/>
      </c>
      <c r="V51" s="44" t="str">
        <f t="shared" si="11"/>
        <v/>
      </c>
      <c r="W51" s="44" t="str">
        <f t="shared" si="12"/>
        <v/>
      </c>
      <c r="X51" s="59" t="str">
        <f t="shared" si="13"/>
        <v/>
      </c>
    </row>
    <row r="52" spans="1:24" x14ac:dyDescent="0.25">
      <c r="A52" s="51">
        <v>39173</v>
      </c>
      <c r="B52" s="52">
        <v>6397</v>
      </c>
      <c r="C52">
        <v>48</v>
      </c>
      <c r="D52">
        <v>19</v>
      </c>
      <c r="E52">
        <f t="shared" si="0"/>
        <v>-29</v>
      </c>
      <c r="F52">
        <f t="shared" si="1"/>
        <v>841</v>
      </c>
      <c r="G52">
        <v>4</v>
      </c>
      <c r="K52" s="35"/>
      <c r="M52" s="58" t="str">
        <f t="shared" si="2"/>
        <v/>
      </c>
      <c r="N52" s="44" t="str">
        <f t="shared" si="3"/>
        <v/>
      </c>
      <c r="O52" s="44" t="str">
        <f t="shared" si="4"/>
        <v/>
      </c>
      <c r="P52" s="44">
        <f t="shared" si="5"/>
        <v>19</v>
      </c>
      <c r="Q52" s="44" t="str">
        <f t="shared" si="6"/>
        <v/>
      </c>
      <c r="R52" s="44" t="str">
        <f t="shared" si="7"/>
        <v/>
      </c>
      <c r="S52" s="44" t="str">
        <f t="shared" si="8"/>
        <v/>
      </c>
      <c r="T52" s="44" t="str">
        <f t="shared" si="9"/>
        <v/>
      </c>
      <c r="U52" s="44" t="str">
        <f t="shared" si="10"/>
        <v/>
      </c>
      <c r="V52" s="44" t="str">
        <f t="shared" si="11"/>
        <v/>
      </c>
      <c r="W52" s="44" t="str">
        <f t="shared" si="12"/>
        <v/>
      </c>
      <c r="X52" s="59" t="str">
        <f t="shared" si="13"/>
        <v/>
      </c>
    </row>
    <row r="53" spans="1:24" x14ac:dyDescent="0.25">
      <c r="A53" s="51">
        <v>39203</v>
      </c>
      <c r="B53" s="52">
        <v>7071</v>
      </c>
      <c r="C53">
        <v>49</v>
      </c>
      <c r="D53">
        <v>49</v>
      </c>
      <c r="E53">
        <f t="shared" si="0"/>
        <v>0</v>
      </c>
      <c r="F53">
        <f t="shared" si="1"/>
        <v>0</v>
      </c>
      <c r="G53">
        <v>5</v>
      </c>
      <c r="K53" s="35"/>
      <c r="M53" s="58" t="str">
        <f t="shared" si="2"/>
        <v/>
      </c>
      <c r="N53" s="44" t="str">
        <f t="shared" si="3"/>
        <v/>
      </c>
      <c r="O53" s="44" t="str">
        <f t="shared" si="4"/>
        <v/>
      </c>
      <c r="P53" s="44" t="str">
        <f t="shared" si="5"/>
        <v/>
      </c>
      <c r="Q53" s="44">
        <f t="shared" si="6"/>
        <v>49</v>
      </c>
      <c r="R53" s="44" t="str">
        <f t="shared" si="7"/>
        <v/>
      </c>
      <c r="S53" s="44" t="str">
        <f t="shared" si="8"/>
        <v/>
      </c>
      <c r="T53" s="44" t="str">
        <f t="shared" si="9"/>
        <v/>
      </c>
      <c r="U53" s="44" t="str">
        <f t="shared" si="10"/>
        <v/>
      </c>
      <c r="V53" s="44" t="str">
        <f t="shared" si="11"/>
        <v/>
      </c>
      <c r="W53" s="44" t="str">
        <f t="shared" si="12"/>
        <v/>
      </c>
      <c r="X53" s="59" t="str">
        <f t="shared" si="13"/>
        <v/>
      </c>
    </row>
    <row r="54" spans="1:24" x14ac:dyDescent="0.25">
      <c r="A54" s="51">
        <v>39234</v>
      </c>
      <c r="B54" s="52">
        <v>6691</v>
      </c>
      <c r="C54">
        <v>50</v>
      </c>
      <c r="D54">
        <v>31</v>
      </c>
      <c r="E54">
        <f t="shared" si="0"/>
        <v>-19</v>
      </c>
      <c r="F54">
        <f t="shared" si="1"/>
        <v>361</v>
      </c>
      <c r="G54">
        <v>6</v>
      </c>
      <c r="K54" s="35"/>
      <c r="M54" s="58" t="str">
        <f t="shared" si="2"/>
        <v/>
      </c>
      <c r="N54" s="44" t="str">
        <f t="shared" si="3"/>
        <v/>
      </c>
      <c r="O54" s="44" t="str">
        <f t="shared" si="4"/>
        <v/>
      </c>
      <c r="P54" s="44" t="str">
        <f t="shared" si="5"/>
        <v/>
      </c>
      <c r="Q54" s="44" t="str">
        <f t="shared" si="6"/>
        <v/>
      </c>
      <c r="R54" s="44">
        <f t="shared" si="7"/>
        <v>31</v>
      </c>
      <c r="S54" s="44" t="str">
        <f t="shared" si="8"/>
        <v/>
      </c>
      <c r="T54" s="44" t="str">
        <f t="shared" si="9"/>
        <v/>
      </c>
      <c r="U54" s="44" t="str">
        <f t="shared" si="10"/>
        <v/>
      </c>
      <c r="V54" s="44" t="str">
        <f t="shared" si="11"/>
        <v/>
      </c>
      <c r="W54" s="44" t="str">
        <f t="shared" si="12"/>
        <v/>
      </c>
      <c r="X54" s="59" t="str">
        <f t="shared" si="13"/>
        <v/>
      </c>
    </row>
    <row r="55" spans="1:24" x14ac:dyDescent="0.25">
      <c r="A55" s="51">
        <v>39264</v>
      </c>
      <c r="B55" s="52">
        <v>7129</v>
      </c>
      <c r="C55">
        <v>51</v>
      </c>
      <c r="D55">
        <v>53</v>
      </c>
      <c r="E55">
        <f t="shared" si="0"/>
        <v>2</v>
      </c>
      <c r="F55">
        <f t="shared" si="1"/>
        <v>4</v>
      </c>
      <c r="G55">
        <v>7</v>
      </c>
      <c r="K55" s="35"/>
      <c r="M55" s="58" t="str">
        <f t="shared" si="2"/>
        <v/>
      </c>
      <c r="N55" s="44" t="str">
        <f t="shared" si="3"/>
        <v/>
      </c>
      <c r="O55" s="44" t="str">
        <f t="shared" si="4"/>
        <v/>
      </c>
      <c r="P55" s="44" t="str">
        <f t="shared" si="5"/>
        <v/>
      </c>
      <c r="Q55" s="44" t="str">
        <f t="shared" si="6"/>
        <v/>
      </c>
      <c r="R55" s="44" t="str">
        <f t="shared" si="7"/>
        <v/>
      </c>
      <c r="S55" s="44">
        <f t="shared" si="8"/>
        <v>53</v>
      </c>
      <c r="T55" s="44" t="str">
        <f t="shared" si="9"/>
        <v/>
      </c>
      <c r="U55" s="44" t="str">
        <f t="shared" si="10"/>
        <v/>
      </c>
      <c r="V55" s="44" t="str">
        <f t="shared" si="11"/>
        <v/>
      </c>
      <c r="W55" s="44" t="str">
        <f t="shared" si="12"/>
        <v/>
      </c>
      <c r="X55" s="59" t="str">
        <f t="shared" si="13"/>
        <v/>
      </c>
    </row>
    <row r="56" spans="1:24" x14ac:dyDescent="0.25">
      <c r="A56" s="51">
        <v>39295</v>
      </c>
      <c r="B56" s="52">
        <v>7072</v>
      </c>
      <c r="C56">
        <v>52</v>
      </c>
      <c r="D56">
        <v>50</v>
      </c>
      <c r="E56">
        <f t="shared" si="0"/>
        <v>-2</v>
      </c>
      <c r="F56">
        <f t="shared" si="1"/>
        <v>4</v>
      </c>
      <c r="G56">
        <v>8</v>
      </c>
      <c r="K56" s="35"/>
      <c r="M56" s="58" t="str">
        <f t="shared" si="2"/>
        <v/>
      </c>
      <c r="N56" s="44" t="str">
        <f t="shared" si="3"/>
        <v/>
      </c>
      <c r="O56" s="44" t="str">
        <f t="shared" si="4"/>
        <v/>
      </c>
      <c r="P56" s="44" t="str">
        <f t="shared" si="5"/>
        <v/>
      </c>
      <c r="Q56" s="44" t="str">
        <f t="shared" si="6"/>
        <v/>
      </c>
      <c r="R56" s="44" t="str">
        <f t="shared" si="7"/>
        <v/>
      </c>
      <c r="S56" s="44" t="str">
        <f t="shared" si="8"/>
        <v/>
      </c>
      <c r="T56" s="44">
        <f t="shared" si="9"/>
        <v>50</v>
      </c>
      <c r="U56" s="44" t="str">
        <f t="shared" si="10"/>
        <v/>
      </c>
      <c r="V56" s="44" t="str">
        <f t="shared" si="11"/>
        <v/>
      </c>
      <c r="W56" s="44" t="str">
        <f t="shared" si="12"/>
        <v/>
      </c>
      <c r="X56" s="59" t="str">
        <f t="shared" si="13"/>
        <v/>
      </c>
    </row>
    <row r="57" spans="1:24" x14ac:dyDescent="0.25">
      <c r="A57" s="51">
        <v>39326</v>
      </c>
      <c r="B57" s="52">
        <v>7283</v>
      </c>
      <c r="C57">
        <v>53</v>
      </c>
      <c r="D57">
        <v>58</v>
      </c>
      <c r="E57">
        <f t="shared" si="0"/>
        <v>5</v>
      </c>
      <c r="F57">
        <f t="shared" si="1"/>
        <v>25</v>
      </c>
      <c r="G57">
        <v>9</v>
      </c>
      <c r="K57" s="35"/>
      <c r="M57" s="58" t="str">
        <f t="shared" si="2"/>
        <v/>
      </c>
      <c r="N57" s="44" t="str">
        <f t="shared" si="3"/>
        <v/>
      </c>
      <c r="O57" s="44" t="str">
        <f t="shared" si="4"/>
        <v/>
      </c>
      <c r="P57" s="44" t="str">
        <f t="shared" si="5"/>
        <v/>
      </c>
      <c r="Q57" s="44" t="str">
        <f t="shared" si="6"/>
        <v/>
      </c>
      <c r="R57" s="44" t="str">
        <f t="shared" si="7"/>
        <v/>
      </c>
      <c r="S57" s="44" t="str">
        <f t="shared" si="8"/>
        <v/>
      </c>
      <c r="T57" s="44" t="str">
        <f t="shared" si="9"/>
        <v/>
      </c>
      <c r="U57" s="44">
        <f t="shared" si="10"/>
        <v>58</v>
      </c>
      <c r="V57" s="44" t="str">
        <f t="shared" si="11"/>
        <v/>
      </c>
      <c r="W57" s="44" t="str">
        <f t="shared" si="12"/>
        <v/>
      </c>
      <c r="X57" s="59" t="str">
        <f t="shared" si="13"/>
        <v/>
      </c>
    </row>
    <row r="58" spans="1:24" x14ac:dyDescent="0.25">
      <c r="A58" s="51">
        <v>39356</v>
      </c>
      <c r="B58" s="52">
        <v>7508</v>
      </c>
      <c r="C58">
        <v>54</v>
      </c>
      <c r="D58">
        <v>61</v>
      </c>
      <c r="E58">
        <f t="shared" si="0"/>
        <v>7</v>
      </c>
      <c r="F58">
        <f t="shared" si="1"/>
        <v>49</v>
      </c>
      <c r="G58">
        <v>10</v>
      </c>
      <c r="K58" s="35"/>
      <c r="M58" s="58" t="str">
        <f t="shared" si="2"/>
        <v/>
      </c>
      <c r="N58" s="44" t="str">
        <f t="shared" si="3"/>
        <v/>
      </c>
      <c r="O58" s="44" t="str">
        <f t="shared" si="4"/>
        <v/>
      </c>
      <c r="P58" s="44" t="str">
        <f t="shared" si="5"/>
        <v/>
      </c>
      <c r="Q58" s="44" t="str">
        <f t="shared" si="6"/>
        <v/>
      </c>
      <c r="R58" s="44" t="str">
        <f t="shared" si="7"/>
        <v/>
      </c>
      <c r="S58" s="44" t="str">
        <f t="shared" si="8"/>
        <v/>
      </c>
      <c r="T58" s="44" t="str">
        <f t="shared" si="9"/>
        <v/>
      </c>
      <c r="U58" s="44" t="str">
        <f t="shared" si="10"/>
        <v/>
      </c>
      <c r="V58" s="44">
        <f t="shared" si="11"/>
        <v>61</v>
      </c>
      <c r="W58" s="44" t="str">
        <f t="shared" si="12"/>
        <v/>
      </c>
      <c r="X58" s="59" t="str">
        <f t="shared" si="13"/>
        <v/>
      </c>
    </row>
    <row r="59" spans="1:24" x14ac:dyDescent="0.25">
      <c r="A59" s="51">
        <v>39387</v>
      </c>
      <c r="B59" s="52">
        <v>7099</v>
      </c>
      <c r="C59">
        <v>55</v>
      </c>
      <c r="D59">
        <v>51</v>
      </c>
      <c r="E59">
        <f t="shared" si="0"/>
        <v>-4</v>
      </c>
      <c r="F59">
        <f t="shared" si="1"/>
        <v>16</v>
      </c>
      <c r="G59">
        <v>11</v>
      </c>
      <c r="K59" s="35"/>
      <c r="M59" s="58" t="str">
        <f t="shared" si="2"/>
        <v/>
      </c>
      <c r="N59" s="44" t="str">
        <f t="shared" si="3"/>
        <v/>
      </c>
      <c r="O59" s="44" t="str">
        <f t="shared" si="4"/>
        <v/>
      </c>
      <c r="P59" s="44" t="str">
        <f t="shared" si="5"/>
        <v/>
      </c>
      <c r="Q59" s="44" t="str">
        <f t="shared" si="6"/>
        <v/>
      </c>
      <c r="R59" s="44" t="str">
        <f t="shared" si="7"/>
        <v/>
      </c>
      <c r="S59" s="44" t="str">
        <f t="shared" si="8"/>
        <v/>
      </c>
      <c r="T59" s="44" t="str">
        <f t="shared" si="9"/>
        <v/>
      </c>
      <c r="U59" s="44" t="str">
        <f t="shared" si="10"/>
        <v/>
      </c>
      <c r="V59" s="44" t="str">
        <f t="shared" si="11"/>
        <v/>
      </c>
      <c r="W59" s="44">
        <f t="shared" si="12"/>
        <v>51</v>
      </c>
      <c r="X59" s="59" t="str">
        <f t="shared" si="13"/>
        <v/>
      </c>
    </row>
    <row r="60" spans="1:24" x14ac:dyDescent="0.25">
      <c r="A60" s="51">
        <v>39417</v>
      </c>
      <c r="B60" s="52">
        <v>6888</v>
      </c>
      <c r="C60">
        <v>56</v>
      </c>
      <c r="D60">
        <v>43</v>
      </c>
      <c r="E60">
        <f t="shared" si="0"/>
        <v>-13</v>
      </c>
      <c r="F60">
        <f t="shared" si="1"/>
        <v>169</v>
      </c>
      <c r="G60">
        <v>12</v>
      </c>
      <c r="K60" s="35"/>
      <c r="M60" s="58" t="str">
        <f t="shared" si="2"/>
        <v/>
      </c>
      <c r="N60" s="44" t="str">
        <f t="shared" si="3"/>
        <v/>
      </c>
      <c r="O60" s="44" t="str">
        <f t="shared" si="4"/>
        <v/>
      </c>
      <c r="P60" s="44" t="str">
        <f t="shared" si="5"/>
        <v/>
      </c>
      <c r="Q60" s="44" t="str">
        <f t="shared" si="6"/>
        <v/>
      </c>
      <c r="R60" s="44" t="str">
        <f t="shared" si="7"/>
        <v/>
      </c>
      <c r="S60" s="44" t="str">
        <f t="shared" si="8"/>
        <v/>
      </c>
      <c r="T60" s="44" t="str">
        <f t="shared" si="9"/>
        <v/>
      </c>
      <c r="U60" s="44" t="str">
        <f t="shared" si="10"/>
        <v/>
      </c>
      <c r="V60" s="44" t="str">
        <f t="shared" si="11"/>
        <v/>
      </c>
      <c r="W60" s="44" t="str">
        <f t="shared" si="12"/>
        <v/>
      </c>
      <c r="X60" s="59">
        <f t="shared" si="13"/>
        <v>43</v>
      </c>
    </row>
    <row r="61" spans="1:24" x14ac:dyDescent="0.25">
      <c r="A61" s="51">
        <v>39448</v>
      </c>
      <c r="B61" s="52">
        <v>7270</v>
      </c>
      <c r="C61">
        <v>57</v>
      </c>
      <c r="D61">
        <v>56</v>
      </c>
      <c r="E61">
        <f t="shared" si="0"/>
        <v>-1</v>
      </c>
      <c r="F61">
        <f t="shared" si="1"/>
        <v>1</v>
      </c>
      <c r="G61">
        <v>1</v>
      </c>
      <c r="K61" s="35"/>
      <c r="M61" s="58">
        <f t="shared" si="2"/>
        <v>56</v>
      </c>
      <c r="N61" s="44" t="str">
        <f t="shared" si="3"/>
        <v/>
      </c>
      <c r="O61" s="44" t="str">
        <f t="shared" si="4"/>
        <v/>
      </c>
      <c r="P61" s="44" t="str">
        <f t="shared" si="5"/>
        <v/>
      </c>
      <c r="Q61" s="44" t="str">
        <f t="shared" si="6"/>
        <v/>
      </c>
      <c r="R61" s="44" t="str">
        <f t="shared" si="7"/>
        <v/>
      </c>
      <c r="S61" s="44" t="str">
        <f t="shared" si="8"/>
        <v/>
      </c>
      <c r="T61" s="44" t="str">
        <f t="shared" si="9"/>
        <v/>
      </c>
      <c r="U61" s="44" t="str">
        <f t="shared" si="10"/>
        <v/>
      </c>
      <c r="V61" s="44" t="str">
        <f t="shared" si="11"/>
        <v/>
      </c>
      <c r="W61" s="44" t="str">
        <f t="shared" si="12"/>
        <v/>
      </c>
      <c r="X61" s="59" t="str">
        <f t="shared" si="13"/>
        <v/>
      </c>
    </row>
    <row r="62" spans="1:24" x14ac:dyDescent="0.25">
      <c r="A62" s="51">
        <v>39479</v>
      </c>
      <c r="B62" s="52">
        <v>6613</v>
      </c>
      <c r="C62">
        <v>58</v>
      </c>
      <c r="D62">
        <v>29</v>
      </c>
      <c r="E62">
        <f t="shared" si="0"/>
        <v>-29</v>
      </c>
      <c r="F62">
        <f t="shared" si="1"/>
        <v>841</v>
      </c>
      <c r="G62">
        <v>2</v>
      </c>
      <c r="K62" s="35"/>
      <c r="M62" s="58" t="str">
        <f t="shared" si="2"/>
        <v/>
      </c>
      <c r="N62" s="44">
        <f t="shared" si="3"/>
        <v>29</v>
      </c>
      <c r="O62" s="44" t="str">
        <f t="shared" si="4"/>
        <v/>
      </c>
      <c r="P62" s="44" t="str">
        <f t="shared" si="5"/>
        <v/>
      </c>
      <c r="Q62" s="44" t="str">
        <f t="shared" si="6"/>
        <v/>
      </c>
      <c r="R62" s="44" t="str">
        <f t="shared" si="7"/>
        <v/>
      </c>
      <c r="S62" s="44" t="str">
        <f t="shared" si="8"/>
        <v/>
      </c>
      <c r="T62" s="44" t="str">
        <f t="shared" si="9"/>
        <v/>
      </c>
      <c r="U62" s="44" t="str">
        <f t="shared" si="10"/>
        <v/>
      </c>
      <c r="V62" s="44" t="str">
        <f t="shared" si="11"/>
        <v/>
      </c>
      <c r="W62" s="44" t="str">
        <f t="shared" si="12"/>
        <v/>
      </c>
      <c r="X62" s="59" t="str">
        <f t="shared" si="13"/>
        <v/>
      </c>
    </row>
    <row r="63" spans="1:24" x14ac:dyDescent="0.25">
      <c r="A63" s="51">
        <v>39508</v>
      </c>
      <c r="B63" s="52">
        <v>7020</v>
      </c>
      <c r="C63">
        <v>59</v>
      </c>
      <c r="D63">
        <v>48</v>
      </c>
      <c r="E63">
        <f t="shared" si="0"/>
        <v>-11</v>
      </c>
      <c r="F63">
        <f t="shared" si="1"/>
        <v>121</v>
      </c>
      <c r="G63">
        <v>3</v>
      </c>
      <c r="K63" s="35"/>
      <c r="M63" s="58" t="str">
        <f t="shared" si="2"/>
        <v/>
      </c>
      <c r="N63" s="44" t="str">
        <f t="shared" si="3"/>
        <v/>
      </c>
      <c r="O63" s="44">
        <f t="shared" si="4"/>
        <v>48</v>
      </c>
      <c r="P63" s="44" t="str">
        <f t="shared" si="5"/>
        <v/>
      </c>
      <c r="Q63" s="44" t="str">
        <f t="shared" si="6"/>
        <v/>
      </c>
      <c r="R63" s="44" t="str">
        <f t="shared" si="7"/>
        <v/>
      </c>
      <c r="S63" s="44" t="str">
        <f t="shared" si="8"/>
        <v/>
      </c>
      <c r="T63" s="44" t="str">
        <f t="shared" si="9"/>
        <v/>
      </c>
      <c r="U63" s="44" t="str">
        <f t="shared" si="10"/>
        <v/>
      </c>
      <c r="V63" s="44" t="str">
        <f t="shared" si="11"/>
        <v/>
      </c>
      <c r="W63" s="44" t="str">
        <f t="shared" si="12"/>
        <v/>
      </c>
      <c r="X63" s="59" t="str">
        <f t="shared" si="13"/>
        <v/>
      </c>
    </row>
    <row r="64" spans="1:24" x14ac:dyDescent="0.25">
      <c r="A64" s="51">
        <v>39539</v>
      </c>
      <c r="B64" s="52">
        <v>7275</v>
      </c>
      <c r="C64">
        <v>60</v>
      </c>
      <c r="D64">
        <v>57</v>
      </c>
      <c r="E64">
        <f t="shared" si="0"/>
        <v>-3</v>
      </c>
      <c r="F64">
        <f t="shared" si="1"/>
        <v>9</v>
      </c>
      <c r="G64">
        <v>4</v>
      </c>
      <c r="K64" s="35"/>
      <c r="M64" s="58" t="str">
        <f t="shared" si="2"/>
        <v/>
      </c>
      <c r="N64" s="44" t="str">
        <f t="shared" si="3"/>
        <v/>
      </c>
      <c r="O64" s="44" t="str">
        <f t="shared" si="4"/>
        <v/>
      </c>
      <c r="P64" s="44">
        <f t="shared" si="5"/>
        <v>57</v>
      </c>
      <c r="Q64" s="44" t="str">
        <f t="shared" si="6"/>
        <v/>
      </c>
      <c r="R64" s="44" t="str">
        <f t="shared" si="7"/>
        <v/>
      </c>
      <c r="S64" s="44" t="str">
        <f t="shared" si="8"/>
        <v/>
      </c>
      <c r="T64" s="44" t="str">
        <f t="shared" si="9"/>
        <v/>
      </c>
      <c r="U64" s="44" t="str">
        <f t="shared" si="10"/>
        <v/>
      </c>
      <c r="V64" s="44" t="str">
        <f t="shared" si="11"/>
        <v/>
      </c>
      <c r="W64" s="44" t="str">
        <f t="shared" si="12"/>
        <v/>
      </c>
      <c r="X64" s="59" t="str">
        <f t="shared" si="13"/>
        <v/>
      </c>
    </row>
    <row r="65" spans="1:26" x14ac:dyDescent="0.25">
      <c r="A65" s="51">
        <v>39569</v>
      </c>
      <c r="B65" s="52">
        <v>7612</v>
      </c>
      <c r="C65">
        <v>61</v>
      </c>
      <c r="D65">
        <v>62</v>
      </c>
      <c r="E65">
        <f t="shared" si="0"/>
        <v>1</v>
      </c>
      <c r="F65">
        <f t="shared" si="1"/>
        <v>1</v>
      </c>
      <c r="G65">
        <v>5</v>
      </c>
      <c r="K65" s="35"/>
      <c r="M65" s="58" t="str">
        <f t="shared" si="2"/>
        <v/>
      </c>
      <c r="N65" s="44" t="str">
        <f t="shared" si="3"/>
        <v/>
      </c>
      <c r="O65" s="44" t="str">
        <f t="shared" si="4"/>
        <v/>
      </c>
      <c r="P65" s="44" t="str">
        <f t="shared" si="5"/>
        <v/>
      </c>
      <c r="Q65" s="44">
        <f t="shared" si="6"/>
        <v>62</v>
      </c>
      <c r="R65" s="44" t="str">
        <f t="shared" si="7"/>
        <v/>
      </c>
      <c r="S65" s="44" t="str">
        <f t="shared" si="8"/>
        <v/>
      </c>
      <c r="T65" s="44" t="str">
        <f t="shared" si="9"/>
        <v/>
      </c>
      <c r="U65" s="44" t="str">
        <f t="shared" si="10"/>
        <v/>
      </c>
      <c r="V65" s="44" t="str">
        <f t="shared" si="11"/>
        <v/>
      </c>
      <c r="W65" s="44" t="str">
        <f t="shared" si="12"/>
        <v/>
      </c>
      <c r="X65" s="59" t="str">
        <f t="shared" si="13"/>
        <v/>
      </c>
    </row>
    <row r="66" spans="1:26" x14ac:dyDescent="0.25">
      <c r="A66" s="51">
        <v>39600</v>
      </c>
      <c r="B66" s="52">
        <v>7211</v>
      </c>
      <c r="C66">
        <v>62</v>
      </c>
      <c r="D66">
        <v>54</v>
      </c>
      <c r="E66">
        <f t="shared" si="0"/>
        <v>-8</v>
      </c>
      <c r="F66">
        <f t="shared" si="1"/>
        <v>64</v>
      </c>
      <c r="G66">
        <v>6</v>
      </c>
      <c r="K66" s="35"/>
      <c r="M66" s="58" t="str">
        <f t="shared" si="2"/>
        <v/>
      </c>
      <c r="N66" s="44" t="str">
        <f t="shared" si="3"/>
        <v/>
      </c>
      <c r="O66" s="44" t="str">
        <f t="shared" si="4"/>
        <v/>
      </c>
      <c r="P66" s="44" t="str">
        <f t="shared" si="5"/>
        <v/>
      </c>
      <c r="Q66" s="44" t="str">
        <f t="shared" si="6"/>
        <v/>
      </c>
      <c r="R66" s="44">
        <f t="shared" si="7"/>
        <v>54</v>
      </c>
      <c r="S66" s="44" t="str">
        <f t="shared" si="8"/>
        <v/>
      </c>
      <c r="T66" s="44" t="str">
        <f t="shared" si="9"/>
        <v/>
      </c>
      <c r="U66" s="44" t="str">
        <f t="shared" si="10"/>
        <v/>
      </c>
      <c r="V66" s="44" t="str">
        <f t="shared" si="11"/>
        <v/>
      </c>
      <c r="W66" s="44" t="str">
        <f t="shared" si="12"/>
        <v/>
      </c>
      <c r="X66" s="59" t="str">
        <f t="shared" si="13"/>
        <v/>
      </c>
    </row>
    <row r="67" spans="1:26" x14ac:dyDescent="0.25">
      <c r="A67" s="51">
        <v>39630</v>
      </c>
      <c r="B67" s="52">
        <v>7894</v>
      </c>
      <c r="C67">
        <v>63</v>
      </c>
      <c r="D67">
        <v>65</v>
      </c>
      <c r="E67">
        <f t="shared" si="0"/>
        <v>2</v>
      </c>
      <c r="F67">
        <f t="shared" si="1"/>
        <v>4</v>
      </c>
      <c r="G67">
        <v>7</v>
      </c>
      <c r="K67" s="35"/>
      <c r="M67" s="58" t="str">
        <f t="shared" si="2"/>
        <v/>
      </c>
      <c r="N67" s="44" t="str">
        <f t="shared" si="3"/>
        <v/>
      </c>
      <c r="O67" s="44" t="str">
        <f t="shared" si="4"/>
        <v/>
      </c>
      <c r="P67" s="44" t="str">
        <f t="shared" si="5"/>
        <v/>
      </c>
      <c r="Q67" s="44" t="str">
        <f t="shared" si="6"/>
        <v/>
      </c>
      <c r="R67" s="44" t="str">
        <f t="shared" si="7"/>
        <v/>
      </c>
      <c r="S67" s="44">
        <f t="shared" si="8"/>
        <v>65</v>
      </c>
      <c r="T67" s="44" t="str">
        <f t="shared" si="9"/>
        <v/>
      </c>
      <c r="U67" s="44" t="str">
        <f t="shared" si="10"/>
        <v/>
      </c>
      <c r="V67" s="44" t="str">
        <f t="shared" si="11"/>
        <v/>
      </c>
      <c r="W67" s="44" t="str">
        <f t="shared" si="12"/>
        <v/>
      </c>
      <c r="X67" s="59" t="str">
        <f t="shared" si="13"/>
        <v/>
      </c>
    </row>
    <row r="68" spans="1:26" x14ac:dyDescent="0.25">
      <c r="A68" s="51">
        <v>39661</v>
      </c>
      <c r="B68" s="52">
        <v>7692</v>
      </c>
      <c r="C68">
        <v>64</v>
      </c>
      <c r="D68">
        <v>63</v>
      </c>
      <c r="E68">
        <f t="shared" si="0"/>
        <v>-1</v>
      </c>
      <c r="F68">
        <f t="shared" si="1"/>
        <v>1</v>
      </c>
      <c r="G68">
        <v>8</v>
      </c>
      <c r="J68" s="44"/>
      <c r="K68" s="63"/>
      <c r="M68" s="58" t="str">
        <f t="shared" si="2"/>
        <v/>
      </c>
      <c r="N68" s="44" t="str">
        <f t="shared" si="3"/>
        <v/>
      </c>
      <c r="O68" s="44" t="str">
        <f t="shared" si="4"/>
        <v/>
      </c>
      <c r="P68" s="44" t="str">
        <f t="shared" si="5"/>
        <v/>
      </c>
      <c r="Q68" s="44" t="str">
        <f t="shared" si="6"/>
        <v/>
      </c>
      <c r="R68" s="44" t="str">
        <f t="shared" si="7"/>
        <v/>
      </c>
      <c r="S68" s="44" t="str">
        <f t="shared" si="8"/>
        <v/>
      </c>
      <c r="T68" s="44">
        <f t="shared" si="9"/>
        <v>63</v>
      </c>
      <c r="U68" s="44" t="str">
        <f t="shared" si="10"/>
        <v/>
      </c>
      <c r="V68" s="44" t="str">
        <f t="shared" si="11"/>
        <v/>
      </c>
      <c r="W68" s="44" t="str">
        <f t="shared" si="12"/>
        <v/>
      </c>
      <c r="X68" s="59" t="str">
        <f t="shared" si="13"/>
        <v/>
      </c>
    </row>
    <row r="69" spans="1:26" x14ac:dyDescent="0.25">
      <c r="A69" s="64">
        <v>39692</v>
      </c>
      <c r="B69" s="65">
        <v>7775</v>
      </c>
      <c r="C69" s="66">
        <v>65</v>
      </c>
      <c r="D69" s="66">
        <v>64</v>
      </c>
      <c r="E69" s="66">
        <f t="shared" si="0"/>
        <v>-1</v>
      </c>
      <c r="F69" s="66">
        <f t="shared" si="1"/>
        <v>1</v>
      </c>
      <c r="G69" s="66">
        <v>9</v>
      </c>
      <c r="H69" s="44"/>
      <c r="I69" s="44"/>
      <c r="L69" s="66"/>
      <c r="M69" s="67" t="str">
        <f t="shared" si="2"/>
        <v/>
      </c>
      <c r="N69" s="66" t="str">
        <f t="shared" si="3"/>
        <v/>
      </c>
      <c r="O69" s="66" t="str">
        <f t="shared" si="4"/>
        <v/>
      </c>
      <c r="P69" s="66" t="str">
        <f t="shared" si="5"/>
        <v/>
      </c>
      <c r="Q69" s="66" t="str">
        <f t="shared" si="6"/>
        <v/>
      </c>
      <c r="R69" s="66" t="str">
        <f t="shared" si="7"/>
        <v/>
      </c>
      <c r="S69" s="66" t="str">
        <f t="shared" si="8"/>
        <v/>
      </c>
      <c r="T69" s="66" t="str">
        <f t="shared" si="9"/>
        <v/>
      </c>
      <c r="U69" s="66">
        <f t="shared" si="10"/>
        <v>64</v>
      </c>
      <c r="V69" s="66" t="str">
        <f t="shared" si="11"/>
        <v/>
      </c>
      <c r="W69" s="66" t="str">
        <f t="shared" si="12"/>
        <v/>
      </c>
      <c r="X69" s="68" t="str">
        <f t="shared" si="13"/>
        <v/>
      </c>
    </row>
    <row r="70" spans="1:26" x14ac:dyDescent="0.25">
      <c r="A70" s="35"/>
      <c r="B70" s="35"/>
      <c r="L70" s="69" t="s">
        <v>121</v>
      </c>
      <c r="M70" s="70">
        <f>SUM(M5:M69)</f>
        <v>218</v>
      </c>
      <c r="N70" s="70">
        <f t="shared" ref="N70:X70" si="14">SUM(N5:N69)</f>
        <v>56</v>
      </c>
      <c r="O70" s="70">
        <f t="shared" si="14"/>
        <v>175</v>
      </c>
      <c r="P70" s="70">
        <f t="shared" si="14"/>
        <v>117</v>
      </c>
      <c r="Q70" s="70">
        <f t="shared" si="14"/>
        <v>235</v>
      </c>
      <c r="R70" s="70">
        <f t="shared" si="14"/>
        <v>148</v>
      </c>
      <c r="S70" s="70">
        <f t="shared" si="14"/>
        <v>222</v>
      </c>
      <c r="T70" s="70">
        <f t="shared" si="14"/>
        <v>194</v>
      </c>
      <c r="U70" s="70">
        <f t="shared" si="14"/>
        <v>270</v>
      </c>
      <c r="V70" s="70">
        <f t="shared" si="14"/>
        <v>215</v>
      </c>
      <c r="W70" s="70">
        <f t="shared" si="14"/>
        <v>162</v>
      </c>
      <c r="X70" s="70">
        <f t="shared" si="14"/>
        <v>133</v>
      </c>
    </row>
    <row r="71" spans="1:26" x14ac:dyDescent="0.25">
      <c r="A71" s="35"/>
      <c r="B71" s="35"/>
      <c r="L71" s="69" t="s">
        <v>122</v>
      </c>
      <c r="M71" s="70">
        <f>M70^2</f>
        <v>47524</v>
      </c>
      <c r="N71" s="70">
        <f t="shared" ref="N71:X71" si="15">N70^2</f>
        <v>3136</v>
      </c>
      <c r="O71" s="70">
        <f t="shared" si="15"/>
        <v>30625</v>
      </c>
      <c r="P71" s="70">
        <f t="shared" si="15"/>
        <v>13689</v>
      </c>
      <c r="Q71" s="70">
        <f t="shared" si="15"/>
        <v>55225</v>
      </c>
      <c r="R71" s="70">
        <f t="shared" si="15"/>
        <v>21904</v>
      </c>
      <c r="S71" s="70">
        <f t="shared" si="15"/>
        <v>49284</v>
      </c>
      <c r="T71" s="70">
        <f t="shared" si="15"/>
        <v>37636</v>
      </c>
      <c r="U71" s="70">
        <f t="shared" si="15"/>
        <v>72900</v>
      </c>
      <c r="V71" s="70">
        <f t="shared" si="15"/>
        <v>46225</v>
      </c>
      <c r="W71" s="70">
        <f t="shared" si="15"/>
        <v>26244</v>
      </c>
      <c r="X71" s="70">
        <f t="shared" si="15"/>
        <v>17689</v>
      </c>
    </row>
    <row r="72" spans="1:26" x14ac:dyDescent="0.25">
      <c r="A72" s="35"/>
      <c r="B72" s="35"/>
    </row>
    <row r="73" spans="1:26" x14ac:dyDescent="0.25">
      <c r="A73" s="35"/>
      <c r="B73" s="35"/>
      <c r="L73" s="69" t="s">
        <v>123</v>
      </c>
      <c r="M73">
        <f>COUNT(M5:M69)</f>
        <v>5</v>
      </c>
      <c r="N73">
        <f t="shared" ref="N73:X73" si="16">COUNT(N5:N69)</f>
        <v>5</v>
      </c>
      <c r="O73">
        <f t="shared" si="16"/>
        <v>5</v>
      </c>
      <c r="P73">
        <f t="shared" si="16"/>
        <v>5</v>
      </c>
      <c r="Q73">
        <f t="shared" si="16"/>
        <v>6</v>
      </c>
      <c r="R73">
        <f t="shared" si="16"/>
        <v>6</v>
      </c>
      <c r="S73">
        <f t="shared" si="16"/>
        <v>6</v>
      </c>
      <c r="T73">
        <f t="shared" si="16"/>
        <v>6</v>
      </c>
      <c r="U73">
        <f t="shared" si="16"/>
        <v>6</v>
      </c>
      <c r="V73">
        <f t="shared" si="16"/>
        <v>5</v>
      </c>
      <c r="W73">
        <f t="shared" si="16"/>
        <v>5</v>
      </c>
      <c r="X73">
        <f t="shared" si="16"/>
        <v>5</v>
      </c>
    </row>
    <row r="74" spans="1:26" x14ac:dyDescent="0.25">
      <c r="A74" s="35"/>
      <c r="B74" s="35"/>
      <c r="Z74" s="69" t="s">
        <v>124</v>
      </c>
    </row>
    <row r="75" spans="1:26" x14ac:dyDescent="0.25">
      <c r="A75" s="35"/>
      <c r="B75" s="35"/>
      <c r="L75" s="69" t="s">
        <v>125</v>
      </c>
      <c r="M75" s="71">
        <f>M71/M73</f>
        <v>9504.7999999999993</v>
      </c>
      <c r="N75" s="71">
        <f t="shared" ref="N75:X75" si="17">N71/N73</f>
        <v>627.20000000000005</v>
      </c>
      <c r="O75" s="71">
        <f t="shared" si="17"/>
        <v>6125</v>
      </c>
      <c r="P75" s="71">
        <f t="shared" si="17"/>
        <v>2737.8</v>
      </c>
      <c r="Q75" s="71">
        <f t="shared" si="17"/>
        <v>9204.1666666666661</v>
      </c>
      <c r="R75" s="71">
        <f t="shared" si="17"/>
        <v>3650.6666666666665</v>
      </c>
      <c r="S75" s="71">
        <f t="shared" si="17"/>
        <v>8214</v>
      </c>
      <c r="T75" s="71">
        <f t="shared" si="17"/>
        <v>6272.666666666667</v>
      </c>
      <c r="U75" s="71">
        <f t="shared" si="17"/>
        <v>12150</v>
      </c>
      <c r="V75" s="71">
        <f t="shared" si="17"/>
        <v>9245</v>
      </c>
      <c r="W75" s="71">
        <f t="shared" si="17"/>
        <v>5248.8</v>
      </c>
      <c r="X75" s="71">
        <f t="shared" si="17"/>
        <v>3537.8</v>
      </c>
      <c r="Z75" s="71">
        <f>SUM(M75:X75)</f>
        <v>76517.899999999994</v>
      </c>
    </row>
  </sheetData>
  <mergeCells count="2">
    <mergeCell ref="J4:K4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26" sqref="E26"/>
    </sheetView>
  </sheetViews>
  <sheetFormatPr defaultRowHeight="15" x14ac:dyDescent="0.25"/>
  <sheetData>
    <row r="1" spans="1:15" x14ac:dyDescent="0.25">
      <c r="A1" s="72" t="s">
        <v>126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18"/>
      <c r="B2" s="18"/>
      <c r="C2" s="18"/>
      <c r="D2" s="18"/>
      <c r="E2" s="18"/>
      <c r="F2" s="18"/>
      <c r="G2" s="18" t="s">
        <v>127</v>
      </c>
      <c r="H2" s="18"/>
      <c r="I2" s="18"/>
      <c r="J2" s="18"/>
      <c r="K2" s="18" t="s">
        <v>128</v>
      </c>
      <c r="L2" s="18"/>
      <c r="M2" s="18"/>
      <c r="N2" s="18"/>
      <c r="O2" s="18"/>
    </row>
    <row r="3" spans="1:15" x14ac:dyDescent="0.25">
      <c r="A3" s="11" t="s">
        <v>90</v>
      </c>
      <c r="B3" s="11" t="s">
        <v>67</v>
      </c>
      <c r="C3" s="14" t="s">
        <v>129</v>
      </c>
      <c r="D3" s="18" t="s">
        <v>130</v>
      </c>
      <c r="E3" s="18" t="s">
        <v>131</v>
      </c>
      <c r="F3" s="18" t="s">
        <v>132</v>
      </c>
      <c r="G3" s="14" t="s">
        <v>133</v>
      </c>
      <c r="H3" s="18" t="s">
        <v>130</v>
      </c>
      <c r="I3" s="18" t="s">
        <v>131</v>
      </c>
      <c r="J3" s="18" t="s">
        <v>132</v>
      </c>
      <c r="K3" s="14" t="s">
        <v>134</v>
      </c>
      <c r="L3" s="18" t="s">
        <v>130</v>
      </c>
      <c r="M3" s="18" t="s">
        <v>131</v>
      </c>
      <c r="N3" s="18" t="s">
        <v>132</v>
      </c>
      <c r="O3" s="18"/>
    </row>
    <row r="4" spans="1:15" x14ac:dyDescent="0.25">
      <c r="A4" s="74">
        <v>40210</v>
      </c>
      <c r="B4" s="75">
        <v>159.82</v>
      </c>
      <c r="C4" s="18">
        <f>AVERAGE($B$4:$B$14)</f>
        <v>154.54636363636362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76" t="s">
        <v>135</v>
      </c>
      <c r="B5" s="15">
        <v>150.51</v>
      </c>
      <c r="C5" s="18">
        <f t="shared" ref="C5:C19" si="0">AVERAGE($B$4:$B$14)</f>
        <v>154.54636363636362</v>
      </c>
      <c r="D5" s="18"/>
      <c r="E5" s="18"/>
      <c r="F5" s="18"/>
      <c r="G5" s="18"/>
      <c r="H5" s="18"/>
      <c r="I5" s="18"/>
      <c r="J5" s="18"/>
      <c r="K5" s="75">
        <v>159.82</v>
      </c>
      <c r="L5" s="18"/>
      <c r="M5" s="18"/>
      <c r="N5" s="18"/>
      <c r="O5" s="18"/>
    </row>
    <row r="6" spans="1:15" x14ac:dyDescent="0.25">
      <c r="A6" s="74">
        <v>40269</v>
      </c>
      <c r="B6" s="15">
        <v>158.5</v>
      </c>
      <c r="C6" s="18">
        <f t="shared" si="0"/>
        <v>154.54636363636362</v>
      </c>
      <c r="D6" s="18"/>
      <c r="E6" s="18"/>
      <c r="F6" s="18"/>
      <c r="G6" s="18"/>
      <c r="H6" s="18"/>
      <c r="I6" s="18"/>
      <c r="J6" s="18"/>
      <c r="K6" s="18">
        <f>0.3*B5+(1-0.3)*K5</f>
        <v>157.02699999999999</v>
      </c>
      <c r="L6" s="18"/>
      <c r="M6" s="18"/>
      <c r="N6" s="18"/>
      <c r="O6" s="18"/>
    </row>
    <row r="7" spans="1:15" x14ac:dyDescent="0.25">
      <c r="A7" s="76" t="s">
        <v>136</v>
      </c>
      <c r="B7" s="15">
        <v>152.84</v>
      </c>
      <c r="C7" s="18">
        <f t="shared" si="0"/>
        <v>154.54636363636362</v>
      </c>
      <c r="D7" s="18"/>
      <c r="E7" s="18"/>
      <c r="F7" s="18"/>
      <c r="G7" s="18"/>
      <c r="H7" s="18"/>
      <c r="I7" s="18"/>
      <c r="J7" s="18"/>
      <c r="K7" s="18">
        <f t="shared" ref="K7:K14" si="1">0.3*B6+(1-0.3)*K6</f>
        <v>157.46889999999996</v>
      </c>
      <c r="L7" s="18"/>
      <c r="M7" s="18"/>
      <c r="N7" s="18"/>
      <c r="O7" s="18"/>
    </row>
    <row r="8" spans="1:15" x14ac:dyDescent="0.25">
      <c r="A8" s="76" t="s">
        <v>137</v>
      </c>
      <c r="B8" s="15">
        <v>151.49</v>
      </c>
      <c r="C8" s="18">
        <f t="shared" si="0"/>
        <v>154.54636363636362</v>
      </c>
      <c r="D8" s="18"/>
      <c r="E8" s="18"/>
      <c r="F8" s="18"/>
      <c r="G8" s="18">
        <f>AVERAGE(B4:B7)</f>
        <v>155.41749999999999</v>
      </c>
      <c r="H8" s="18"/>
      <c r="I8" s="18"/>
      <c r="J8" s="18"/>
      <c r="K8" s="18">
        <f t="shared" si="1"/>
        <v>156.08022999999997</v>
      </c>
      <c r="L8" s="18"/>
      <c r="M8" s="18"/>
      <c r="N8" s="18"/>
      <c r="O8" s="18"/>
    </row>
    <row r="9" spans="1:15" x14ac:dyDescent="0.25">
      <c r="A9" s="76" t="s">
        <v>138</v>
      </c>
      <c r="B9" s="15">
        <v>152.85</v>
      </c>
      <c r="C9" s="18">
        <f t="shared" si="0"/>
        <v>154.54636363636362</v>
      </c>
      <c r="D9" s="18"/>
      <c r="E9" s="18"/>
      <c r="F9" s="18"/>
      <c r="G9" s="18">
        <f>AVERAGE(B5:B8)</f>
        <v>153.33500000000001</v>
      </c>
      <c r="H9" s="18"/>
      <c r="I9" s="18"/>
      <c r="J9" s="18"/>
      <c r="K9" s="18">
        <f t="shared" si="1"/>
        <v>154.70316099999997</v>
      </c>
      <c r="L9" s="18"/>
      <c r="M9" s="18"/>
      <c r="N9" s="18"/>
      <c r="O9" s="18"/>
    </row>
    <row r="10" spans="1:15" x14ac:dyDescent="0.25">
      <c r="A10" s="74">
        <v>40026</v>
      </c>
      <c r="B10" s="15">
        <v>151.13</v>
      </c>
      <c r="C10" s="18">
        <f t="shared" si="0"/>
        <v>154.54636363636362</v>
      </c>
      <c r="D10" s="18"/>
      <c r="E10" s="18"/>
      <c r="F10" s="18"/>
      <c r="G10" s="18">
        <f>AVERAGE(B6:B9)</f>
        <v>153.92000000000002</v>
      </c>
      <c r="H10" s="18"/>
      <c r="I10" s="18"/>
      <c r="J10" s="18"/>
      <c r="K10" s="18">
        <f t="shared" si="1"/>
        <v>154.14721269999995</v>
      </c>
      <c r="L10" s="18"/>
      <c r="M10" s="18"/>
      <c r="N10" s="18"/>
      <c r="O10" s="18"/>
    </row>
    <row r="11" spans="1:15" x14ac:dyDescent="0.25">
      <c r="A11" s="76" t="s">
        <v>139</v>
      </c>
      <c r="B11" s="15">
        <v>158.91</v>
      </c>
      <c r="C11" s="18">
        <f t="shared" si="0"/>
        <v>154.54636363636362</v>
      </c>
      <c r="D11" s="18"/>
      <c r="E11" s="18"/>
      <c r="F11" s="18"/>
      <c r="G11" s="18">
        <f>AVERAGE(B7:B10)</f>
        <v>152.07750000000001</v>
      </c>
      <c r="H11" s="18"/>
      <c r="I11" s="18"/>
      <c r="J11" s="18"/>
      <c r="K11" s="18">
        <f t="shared" si="1"/>
        <v>153.24204888999998</v>
      </c>
      <c r="L11" s="18"/>
      <c r="M11" s="18"/>
      <c r="N11" s="18"/>
      <c r="O11" s="18"/>
    </row>
    <row r="12" spans="1:15" x14ac:dyDescent="0.25">
      <c r="A12" s="74">
        <v>40087</v>
      </c>
      <c r="B12" s="15">
        <v>151.6</v>
      </c>
      <c r="C12" s="18">
        <f t="shared" si="0"/>
        <v>154.54636363636362</v>
      </c>
      <c r="D12" s="18"/>
      <c r="E12" s="18"/>
      <c r="F12" s="18"/>
      <c r="G12" s="18">
        <f t="shared" ref="G12:G14" si="2">AVERAGE(B8:B11)</f>
        <v>153.595</v>
      </c>
      <c r="H12" s="18"/>
      <c r="I12" s="18"/>
      <c r="J12" s="18"/>
      <c r="K12" s="18">
        <f t="shared" si="1"/>
        <v>154.94243422299996</v>
      </c>
      <c r="L12" s="18"/>
      <c r="M12" s="18"/>
      <c r="N12" s="18"/>
      <c r="O12" s="18"/>
    </row>
    <row r="13" spans="1:15" x14ac:dyDescent="0.25">
      <c r="A13" s="76" t="s">
        <v>140</v>
      </c>
      <c r="B13" s="15">
        <v>155.34</v>
      </c>
      <c r="C13" s="18">
        <f t="shared" si="0"/>
        <v>154.54636363636362</v>
      </c>
      <c r="D13" s="18"/>
      <c r="E13" s="18"/>
      <c r="F13" s="18"/>
      <c r="G13" s="18">
        <f t="shared" si="2"/>
        <v>153.6225</v>
      </c>
      <c r="H13" s="18"/>
      <c r="I13" s="18"/>
      <c r="J13" s="18"/>
      <c r="K13" s="18">
        <f t="shared" si="1"/>
        <v>153.93970395609998</v>
      </c>
      <c r="L13" s="18"/>
      <c r="M13" s="18"/>
      <c r="N13" s="18"/>
      <c r="O13" s="18"/>
    </row>
    <row r="14" spans="1:15" ht="15.75" thickBot="1" x14ac:dyDescent="0.3">
      <c r="A14" s="77" t="s">
        <v>141</v>
      </c>
      <c r="B14" s="22">
        <v>157.02000000000001</v>
      </c>
      <c r="C14" s="18">
        <f t="shared" si="0"/>
        <v>154.54636363636362</v>
      </c>
      <c r="D14" s="18"/>
      <c r="E14" s="18"/>
      <c r="F14" s="18"/>
      <c r="G14" s="18">
        <f t="shared" si="2"/>
        <v>154.245</v>
      </c>
      <c r="H14" s="18"/>
      <c r="I14" s="18"/>
      <c r="J14" s="18"/>
      <c r="K14" s="18">
        <f t="shared" si="1"/>
        <v>154.35979276926997</v>
      </c>
      <c r="L14" s="18"/>
      <c r="M14" s="18"/>
      <c r="N14" s="18"/>
      <c r="O14" s="18"/>
    </row>
    <row r="15" spans="1:15" x14ac:dyDescent="0.25">
      <c r="A15" s="76" t="s">
        <v>142</v>
      </c>
      <c r="B15" s="15">
        <v>153.15</v>
      </c>
      <c r="C15" s="18">
        <f t="shared" si="0"/>
        <v>154.54636363636362</v>
      </c>
      <c r="D15" s="18">
        <f>B15-C15</f>
        <v>-1.3963636363636169</v>
      </c>
      <c r="E15" s="18">
        <f>ABS(D15)</f>
        <v>1.3963636363636169</v>
      </c>
      <c r="F15" s="18">
        <f>D15^2</f>
        <v>1.9498314049586234</v>
      </c>
      <c r="G15" s="18">
        <f>AVERAGE(B$11:B$14)</f>
        <v>155.7175</v>
      </c>
      <c r="H15" s="18">
        <f>B15-G15</f>
        <v>-2.5674999999999955</v>
      </c>
      <c r="I15" s="18">
        <f>ABS(H15)</f>
        <v>2.5674999999999955</v>
      </c>
      <c r="J15" s="18">
        <f>H15^2</f>
        <v>6.5920562499999766</v>
      </c>
      <c r="K15" s="18">
        <f>0.3*B$14+(1-0.3)*K$14</f>
        <v>155.15785493848898</v>
      </c>
      <c r="L15" s="18">
        <f>B15-K15</f>
        <v>-2.0078549384889754</v>
      </c>
      <c r="M15" s="18">
        <f>ABS(L15)</f>
        <v>2.0078549384889754</v>
      </c>
      <c r="N15" s="18">
        <f>M15^2</f>
        <v>4.0314814540145676</v>
      </c>
      <c r="O15" s="18">
        <f>M15/ABS(B15)</f>
        <v>1.3110381576813421E-2</v>
      </c>
    </row>
    <row r="16" spans="1:15" x14ac:dyDescent="0.25">
      <c r="A16" s="74">
        <v>40210</v>
      </c>
      <c r="B16" s="15">
        <v>153.88999999999999</v>
      </c>
      <c r="C16" s="18">
        <f t="shared" si="0"/>
        <v>154.54636363636362</v>
      </c>
      <c r="D16" s="18">
        <f>B16-C16</f>
        <v>-0.65636363636363626</v>
      </c>
      <c r="E16" s="18">
        <f>ABS(D16)</f>
        <v>0.65636363636363626</v>
      </c>
      <c r="F16" s="18">
        <f>D16^2</f>
        <v>0.43081322314049575</v>
      </c>
      <c r="G16" s="18">
        <f>AVERAGE(B$11:B$14)</f>
        <v>155.7175</v>
      </c>
      <c r="H16" s="18">
        <f>B16-G16</f>
        <v>-1.8275000000000148</v>
      </c>
      <c r="I16" s="18">
        <f>ABS(H16)</f>
        <v>1.8275000000000148</v>
      </c>
      <c r="J16" s="18">
        <f>H16^2</f>
        <v>3.3397562500000539</v>
      </c>
      <c r="K16" s="18">
        <f>0.3*B$14+(1-0.3)*K$14</f>
        <v>155.15785493848898</v>
      </c>
      <c r="L16" s="18">
        <f>B16-K16</f>
        <v>-1.2678549384889948</v>
      </c>
      <c r="M16" s="18">
        <f>ABS(L16)</f>
        <v>1.2678549384889948</v>
      </c>
      <c r="N16" s="18">
        <f>M16^2</f>
        <v>1.6074561450509328</v>
      </c>
      <c r="O16" s="18">
        <f>M16/ABS(B16)</f>
        <v>8.2387090680940602E-3</v>
      </c>
    </row>
    <row r="17" spans="1:15" x14ac:dyDescent="0.25">
      <c r="A17" s="76" t="s">
        <v>135</v>
      </c>
      <c r="B17" s="15">
        <v>159.61000000000001</v>
      </c>
      <c r="C17" s="18">
        <f t="shared" si="0"/>
        <v>154.54636363636362</v>
      </c>
      <c r="D17" s="18">
        <f>B17-C17</f>
        <v>5.063636363636391</v>
      </c>
      <c r="E17" s="18">
        <f>ABS(D17)</f>
        <v>5.063636363636391</v>
      </c>
      <c r="F17" s="18">
        <f>D17^2</f>
        <v>25.640413223140772</v>
      </c>
      <c r="G17" s="18">
        <f>AVERAGE(B$11:B$14)</f>
        <v>155.7175</v>
      </c>
      <c r="H17" s="18">
        <f>B17-G17</f>
        <v>3.8925000000000125</v>
      </c>
      <c r="I17" s="18">
        <f>ABS(H17)</f>
        <v>3.8925000000000125</v>
      </c>
      <c r="J17" s="18">
        <f>H17^2</f>
        <v>15.151556250000098</v>
      </c>
      <c r="K17" s="18">
        <f>0.3*B$14+(1-0.3)*K$14</f>
        <v>155.15785493848898</v>
      </c>
      <c r="L17" s="18">
        <f>B17-K17</f>
        <v>4.4521450615110325</v>
      </c>
      <c r="M17" s="18">
        <f>ABS(L17)</f>
        <v>4.4521450615110325</v>
      </c>
      <c r="N17" s="18">
        <f>M17^2</f>
        <v>19.821595648737077</v>
      </c>
      <c r="O17" s="18">
        <f>M17/ABS(B17)</f>
        <v>2.7893898010845387E-2</v>
      </c>
    </row>
    <row r="18" spans="1:15" x14ac:dyDescent="0.25">
      <c r="A18" s="74">
        <v>40269</v>
      </c>
      <c r="B18" s="15">
        <v>158.55000000000001</v>
      </c>
      <c r="C18" s="18">
        <f t="shared" si="0"/>
        <v>154.54636363636362</v>
      </c>
      <c r="D18" s="18">
        <f>B18-C18</f>
        <v>4.0036363636363888</v>
      </c>
      <c r="E18" s="18">
        <f>ABS(D18)</f>
        <v>4.0036363636363888</v>
      </c>
      <c r="F18" s="18">
        <f>D18^2</f>
        <v>16.029104132231605</v>
      </c>
      <c r="G18" s="18">
        <f>AVERAGE(B$11:B$14)</f>
        <v>155.7175</v>
      </c>
      <c r="H18" s="18">
        <f>B18-G18</f>
        <v>2.8325000000000102</v>
      </c>
      <c r="I18" s="18">
        <f>ABS(H18)</f>
        <v>2.8325000000000102</v>
      </c>
      <c r="J18" s="18">
        <f>H18^2</f>
        <v>8.0230562500000584</v>
      </c>
      <c r="K18" s="18">
        <f>0.3*B$14+(1-0.3)*K$14</f>
        <v>155.15785493848898</v>
      </c>
      <c r="L18" s="18">
        <f>B18-K18</f>
        <v>3.3921450615110302</v>
      </c>
      <c r="M18" s="18">
        <f>ABS(L18)</f>
        <v>3.3921450615110302</v>
      </c>
      <c r="N18" s="18">
        <f>M18^2</f>
        <v>11.506648118333672</v>
      </c>
      <c r="O18" s="18">
        <f>M18/ABS(B18)</f>
        <v>2.1394796982094167E-2</v>
      </c>
    </row>
    <row r="19" spans="1:15" x14ac:dyDescent="0.25">
      <c r="A19" s="76" t="s">
        <v>136</v>
      </c>
      <c r="B19" s="15">
        <v>151.34</v>
      </c>
      <c r="C19" s="18">
        <f t="shared" si="0"/>
        <v>154.54636363636362</v>
      </c>
      <c r="D19" s="18">
        <f>B19-C19</f>
        <v>-3.2063636363636192</v>
      </c>
      <c r="E19" s="18">
        <f>ABS(D19)</f>
        <v>3.2063636363636192</v>
      </c>
      <c r="F19" s="18">
        <f>D19^2</f>
        <v>10.280767768594931</v>
      </c>
      <c r="G19" s="18">
        <f>AVERAGE(B$11:B$14)</f>
        <v>155.7175</v>
      </c>
      <c r="H19" s="18">
        <f>B19-G19</f>
        <v>-4.3774999999999977</v>
      </c>
      <c r="I19" s="18">
        <f>ABS(H19)</f>
        <v>4.3774999999999977</v>
      </c>
      <c r="J19" s="18">
        <f>H19^2</f>
        <v>19.162506249999979</v>
      </c>
      <c r="K19" s="18">
        <f>0.3*B$14+(1-0.3)*K$14</f>
        <v>155.15785493848898</v>
      </c>
      <c r="L19" s="18">
        <f>B19-K19</f>
        <v>-3.8178549384889777</v>
      </c>
      <c r="M19" s="18">
        <f>ABS(L19)</f>
        <v>3.8178549384889777</v>
      </c>
      <c r="N19" s="18">
        <f>M19^2</f>
        <v>14.576016331344675</v>
      </c>
      <c r="O19" s="18">
        <f>M19/ABS(B19)</f>
        <v>2.5227005011820916E-2</v>
      </c>
    </row>
    <row r="20" spans="1:15" x14ac:dyDescent="0.25">
      <c r="A20" s="18"/>
      <c r="B20" s="18"/>
      <c r="C20" s="18"/>
      <c r="D20" s="18"/>
      <c r="E20" s="78" t="s">
        <v>64</v>
      </c>
      <c r="F20" s="18" t="s">
        <v>65</v>
      </c>
      <c r="G20" s="18"/>
      <c r="H20" s="18"/>
      <c r="I20" s="78" t="s">
        <v>64</v>
      </c>
      <c r="J20" s="18" t="s">
        <v>65</v>
      </c>
      <c r="K20" s="18"/>
      <c r="L20" s="18"/>
      <c r="M20" s="78" t="s">
        <v>64</v>
      </c>
      <c r="N20" s="18" t="s">
        <v>65</v>
      </c>
      <c r="O20" s="18" t="s">
        <v>143</v>
      </c>
    </row>
    <row r="21" spans="1:15" x14ac:dyDescent="0.25">
      <c r="A21" s="18"/>
      <c r="B21" s="18"/>
      <c r="C21" s="18"/>
      <c r="D21" s="18"/>
      <c r="E21" s="18">
        <f>AVERAGE(E15:E19)</f>
        <v>2.8652727272727305</v>
      </c>
      <c r="F21" s="18">
        <f>AVERAGE(F15:F19)</f>
        <v>10.866185950413286</v>
      </c>
      <c r="G21" s="18"/>
      <c r="H21" s="18"/>
      <c r="I21" s="18">
        <f>AVERAGE(I15:I19)</f>
        <v>3.0995000000000061</v>
      </c>
      <c r="J21" s="18">
        <f>AVERAGE(J15:J19)</f>
        <v>10.453786250000032</v>
      </c>
      <c r="K21" s="18"/>
      <c r="L21" s="18"/>
      <c r="M21" s="18">
        <f>AVERAGE(M15:M19)</f>
        <v>2.987570987697802</v>
      </c>
      <c r="N21" s="18">
        <f>AVERAGE(N15:N19)</f>
        <v>10.308639539496184</v>
      </c>
      <c r="O21" s="18">
        <f>AVERAGE(O15:O19)</f>
        <v>1.9172958129933589E-2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27" sqref="H27"/>
    </sheetView>
  </sheetViews>
  <sheetFormatPr defaultRowHeight="15" x14ac:dyDescent="0.25"/>
  <sheetData>
    <row r="1" spans="1:15" x14ac:dyDescent="0.25">
      <c r="A1" s="72" t="s">
        <v>144</v>
      </c>
    </row>
    <row r="2" spans="1:15" x14ac:dyDescent="0.25">
      <c r="A2" s="72"/>
      <c r="G2" s="60" t="s">
        <v>145</v>
      </c>
      <c r="K2" s="60" t="s">
        <v>146</v>
      </c>
    </row>
    <row r="3" spans="1:15" ht="15.75" thickBot="1" x14ac:dyDescent="0.3">
      <c r="A3" s="79" t="s">
        <v>147</v>
      </c>
      <c r="B3" s="80" t="s">
        <v>67</v>
      </c>
      <c r="C3" s="14" t="s">
        <v>129</v>
      </c>
      <c r="D3" s="18" t="s">
        <v>130</v>
      </c>
      <c r="E3" s="18" t="s">
        <v>131</v>
      </c>
      <c r="F3" s="18" t="s">
        <v>132</v>
      </c>
      <c r="G3" s="14" t="s">
        <v>133</v>
      </c>
      <c r="H3" s="18" t="s">
        <v>130</v>
      </c>
      <c r="I3" s="18" t="s">
        <v>131</v>
      </c>
      <c r="J3" s="18" t="s">
        <v>132</v>
      </c>
      <c r="K3" s="14" t="s">
        <v>134</v>
      </c>
      <c r="L3" s="18" t="s">
        <v>130</v>
      </c>
      <c r="M3" s="18" t="s">
        <v>131</v>
      </c>
      <c r="N3" s="18" t="s">
        <v>132</v>
      </c>
    </row>
    <row r="4" spans="1:15" x14ac:dyDescent="0.25">
      <c r="A4" s="81">
        <v>2004</v>
      </c>
      <c r="B4" s="82">
        <v>16</v>
      </c>
      <c r="C4" s="83">
        <f>AVERAGE(B4:B8)</f>
        <v>17</v>
      </c>
    </row>
    <row r="5" spans="1:15" x14ac:dyDescent="0.25">
      <c r="A5" s="81">
        <v>2005</v>
      </c>
      <c r="B5" s="82">
        <v>18</v>
      </c>
      <c r="C5" s="83">
        <f t="shared" ref="C5:C8" si="0">AVERAGE(B5:B9)</f>
        <v>17.2</v>
      </c>
      <c r="K5">
        <v>16</v>
      </c>
    </row>
    <row r="6" spans="1:15" x14ac:dyDescent="0.25">
      <c r="A6" s="81">
        <v>2006</v>
      </c>
      <c r="B6" s="82">
        <v>19</v>
      </c>
      <c r="C6" s="83">
        <f t="shared" si="0"/>
        <v>17.2</v>
      </c>
      <c r="G6" s="83">
        <f>AVERAGE(B4:B5)</f>
        <v>17</v>
      </c>
      <c r="K6">
        <f>0.3*B5+(1-0.3)*K5</f>
        <v>16.599999999999998</v>
      </c>
    </row>
    <row r="7" spans="1:15" x14ac:dyDescent="0.25">
      <c r="A7" s="81">
        <v>2007</v>
      </c>
      <c r="B7" s="82">
        <v>17</v>
      </c>
      <c r="C7" s="83">
        <f t="shared" si="0"/>
        <v>16.75</v>
      </c>
      <c r="G7" s="83">
        <f>AVERAGE(B5:B6)</f>
        <v>18.5</v>
      </c>
      <c r="K7">
        <f>0.3*B6+(1-0.3)*K6</f>
        <v>17.319999999999997</v>
      </c>
    </row>
    <row r="8" spans="1:15" ht="15.75" thickBot="1" x14ac:dyDescent="0.3">
      <c r="A8" s="79">
        <v>2008</v>
      </c>
      <c r="B8" s="84">
        <v>15</v>
      </c>
      <c r="C8" s="83">
        <f t="shared" si="0"/>
        <v>16.666666666666668</v>
      </c>
      <c r="G8" s="83">
        <f>AVERAGE(B6:B7)</f>
        <v>18</v>
      </c>
      <c r="K8">
        <f>0.3*B7+(1-0.3)*K7</f>
        <v>17.223999999999997</v>
      </c>
    </row>
    <row r="9" spans="1:15" x14ac:dyDescent="0.25">
      <c r="A9" s="81">
        <v>2009</v>
      </c>
      <c r="B9" s="82">
        <v>17</v>
      </c>
      <c r="C9" s="83">
        <v>17</v>
      </c>
      <c r="D9" s="83">
        <f>B9-C9</f>
        <v>0</v>
      </c>
      <c r="E9">
        <f>ABS(D9)</f>
        <v>0</v>
      </c>
      <c r="F9" s="83">
        <f>D9^2</f>
        <v>0</v>
      </c>
      <c r="G9" s="83">
        <f>AVERAGE(B7:B8)</f>
        <v>16</v>
      </c>
      <c r="H9" s="83">
        <f>B9-G9</f>
        <v>1</v>
      </c>
      <c r="I9">
        <f>ABS(H9)</f>
        <v>1</v>
      </c>
      <c r="J9">
        <f>I9^2</f>
        <v>1</v>
      </c>
      <c r="K9">
        <f>0.3*B8+(1-0.3)*K8</f>
        <v>16.556799999999996</v>
      </c>
      <c r="L9" s="85">
        <f>B9-K9</f>
        <v>0.44320000000000448</v>
      </c>
      <c r="M9">
        <f>ABS(L9)</f>
        <v>0.44320000000000448</v>
      </c>
      <c r="N9">
        <f>M9^2</f>
        <v>0.19642624000000397</v>
      </c>
      <c r="O9" s="86">
        <f>E9/ABS(B9)</f>
        <v>0</v>
      </c>
    </row>
    <row r="10" spans="1:15" x14ac:dyDescent="0.25">
      <c r="A10" s="81">
        <v>2010</v>
      </c>
      <c r="B10" s="82">
        <v>18</v>
      </c>
      <c r="C10" s="83">
        <v>17</v>
      </c>
      <c r="D10" s="83">
        <f>B10-C10</f>
        <v>1</v>
      </c>
      <c r="E10">
        <f>ABS(D10)</f>
        <v>1</v>
      </c>
      <c r="F10" s="83">
        <f>D10^2</f>
        <v>1</v>
      </c>
      <c r="G10">
        <v>16</v>
      </c>
      <c r="H10" s="83">
        <f>B10-G10</f>
        <v>2</v>
      </c>
      <c r="I10">
        <f>ABS(H10)</f>
        <v>2</v>
      </c>
      <c r="J10">
        <f>I10^2</f>
        <v>4</v>
      </c>
      <c r="K10">
        <v>16.556799999999999</v>
      </c>
      <c r="L10" s="85">
        <f>B10-K10</f>
        <v>1.4432000000000009</v>
      </c>
      <c r="M10">
        <f>ABS(L10)</f>
        <v>1.4432000000000009</v>
      </c>
      <c r="N10">
        <f>M10^2</f>
        <v>2.0828262400000028</v>
      </c>
      <c r="O10" s="86">
        <f>E10/ABS(B10)</f>
        <v>5.5555555555555552E-2</v>
      </c>
    </row>
    <row r="11" spans="1:15" x14ac:dyDescent="0.25">
      <c r="E11" s="78" t="s">
        <v>64</v>
      </c>
      <c r="F11" s="18" t="s">
        <v>65</v>
      </c>
      <c r="G11" s="18"/>
      <c r="H11" s="83"/>
      <c r="I11" s="78" t="s">
        <v>64</v>
      </c>
      <c r="J11" s="18" t="s">
        <v>65</v>
      </c>
      <c r="K11" s="18"/>
      <c r="L11" s="18"/>
      <c r="M11" s="78" t="s">
        <v>64</v>
      </c>
      <c r="N11" s="18" t="s">
        <v>65</v>
      </c>
      <c r="O11" s="87" t="s">
        <v>143</v>
      </c>
    </row>
    <row r="12" spans="1:15" x14ac:dyDescent="0.25">
      <c r="E12" s="18">
        <f>AVERAGE(E9:E10)</f>
        <v>0.5</v>
      </c>
      <c r="F12" s="88">
        <f>AVERAGE(F9:F10)</f>
        <v>0.5</v>
      </c>
      <c r="G12" s="18"/>
      <c r="H12" s="18"/>
      <c r="I12" s="18">
        <f>AVERAGE(I9:I10)</f>
        <v>1.5</v>
      </c>
      <c r="J12" s="18">
        <f>AVERAGE(J9:J10)</f>
        <v>2.5</v>
      </c>
      <c r="K12" s="18"/>
      <c r="L12" s="18"/>
      <c r="M12" s="18">
        <f>AVERAGE(M9:M10)</f>
        <v>0.9432000000000027</v>
      </c>
      <c r="N12" s="19">
        <f>AVERAGE(N9:N10)</f>
        <v>1.1396262400000035</v>
      </c>
      <c r="O12" s="87">
        <f>AVERAGE(O9:O10)</f>
        <v>2.7777777777777776E-2</v>
      </c>
    </row>
    <row r="13" spans="1:15" x14ac:dyDescent="0.25">
      <c r="O13" s="89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6" sqref="D16"/>
    </sheetView>
  </sheetViews>
  <sheetFormatPr defaultRowHeight="15" x14ac:dyDescent="0.25"/>
  <cols>
    <col min="2" max="2" width="18.5703125" customWidth="1"/>
  </cols>
  <sheetData>
    <row r="1" spans="1:9" x14ac:dyDescent="0.25">
      <c r="A1" s="43" t="s">
        <v>149</v>
      </c>
      <c r="C1" t="s">
        <v>150</v>
      </c>
      <c r="D1">
        <v>0.4</v>
      </c>
    </row>
    <row r="2" spans="1:9" x14ac:dyDescent="0.25">
      <c r="A2" s="95" t="s">
        <v>157</v>
      </c>
      <c r="C2" t="s">
        <v>151</v>
      </c>
      <c r="D2">
        <v>0.6</v>
      </c>
    </row>
    <row r="4" spans="1:9" ht="15.75" thickBot="1" x14ac:dyDescent="0.3">
      <c r="A4" s="90" t="s">
        <v>152</v>
      </c>
      <c r="B4" s="91" t="s">
        <v>67</v>
      </c>
      <c r="C4" t="s">
        <v>152</v>
      </c>
      <c r="D4" t="s">
        <v>153</v>
      </c>
      <c r="E4" t="s">
        <v>60</v>
      </c>
      <c r="F4" t="s">
        <v>154</v>
      </c>
      <c r="G4" t="s">
        <v>130</v>
      </c>
      <c r="H4" t="s">
        <v>155</v>
      </c>
      <c r="I4" t="s">
        <v>156</v>
      </c>
    </row>
    <row r="5" spans="1:9" x14ac:dyDescent="0.25">
      <c r="A5" s="32">
        <v>2003</v>
      </c>
      <c r="B5" s="92">
        <v>49</v>
      </c>
    </row>
    <row r="6" spans="1:9" x14ac:dyDescent="0.25">
      <c r="A6" s="32">
        <v>2004</v>
      </c>
      <c r="B6" s="92">
        <v>50</v>
      </c>
    </row>
    <row r="7" spans="1:9" x14ac:dyDescent="0.25">
      <c r="A7" s="32">
        <v>2005</v>
      </c>
      <c r="B7" s="92">
        <v>51</v>
      </c>
    </row>
    <row r="8" spans="1:9" x14ac:dyDescent="0.25">
      <c r="A8" s="32">
        <v>2006</v>
      </c>
      <c r="B8" s="92">
        <v>57</v>
      </c>
      <c r="C8">
        <v>61.779000000000003</v>
      </c>
      <c r="D8">
        <v>2.4209999999999998</v>
      </c>
    </row>
    <row r="9" spans="1:9" x14ac:dyDescent="0.25">
      <c r="A9" s="32">
        <v>2007</v>
      </c>
      <c r="B9" s="92">
        <v>59</v>
      </c>
      <c r="C9">
        <f>D$2*B9+(1-D$2)*E9</f>
        <v>61.08</v>
      </c>
      <c r="D9">
        <f>D$1*(C9-C8)+(1-D$1)*D8</f>
        <v>1.1729999999999978</v>
      </c>
      <c r="E9">
        <f>C8+D8</f>
        <v>64.2</v>
      </c>
    </row>
    <row r="10" spans="1:9" ht="15.75" thickBot="1" x14ac:dyDescent="0.3">
      <c r="A10" s="93">
        <v>2008</v>
      </c>
      <c r="B10" s="94">
        <v>62</v>
      </c>
      <c r="C10">
        <f>D$2*B10+(1-D$2)*E10</f>
        <v>62.101199999999992</v>
      </c>
      <c r="D10">
        <f>D$1*(C10-C9)+(1-D$1)*D9</f>
        <v>1.1122799999999959</v>
      </c>
      <c r="E10">
        <f>C9+D9</f>
        <v>62.252999999999993</v>
      </c>
    </row>
    <row r="11" spans="1:9" ht="15.75" thickTop="1" x14ac:dyDescent="0.25">
      <c r="A11" s="32">
        <v>2009</v>
      </c>
      <c r="B11" s="92">
        <v>62</v>
      </c>
      <c r="E11">
        <f>C10+D10</f>
        <v>63.21347999999999</v>
      </c>
    </row>
    <row r="12" spans="1:9" x14ac:dyDescent="0.25">
      <c r="A12" s="32">
        <v>2010</v>
      </c>
      <c r="B12" s="92">
        <v>68</v>
      </c>
      <c r="E12">
        <f>C10+2*D10</f>
        <v>64.325759999999988</v>
      </c>
      <c r="F12">
        <f>$C$10+(A12-$A$10)*$D$10</f>
        <v>64.325759999999988</v>
      </c>
    </row>
    <row r="13" spans="1:9" x14ac:dyDescent="0.25">
      <c r="A13" s="32">
        <v>2011</v>
      </c>
      <c r="F13">
        <f t="shared" ref="F13:F18" si="0">$C$10+(A13-$A$10)*$D$10</f>
        <v>65.438039999999972</v>
      </c>
    </row>
    <row r="14" spans="1:9" x14ac:dyDescent="0.25">
      <c r="A14" s="32">
        <v>2012</v>
      </c>
      <c r="F14">
        <f t="shared" si="0"/>
        <v>66.550319999999971</v>
      </c>
    </row>
    <row r="15" spans="1:9" x14ac:dyDescent="0.25">
      <c r="A15" s="32">
        <v>2013</v>
      </c>
      <c r="F15">
        <f t="shared" si="0"/>
        <v>67.662599999999969</v>
      </c>
    </row>
    <row r="16" spans="1:9" x14ac:dyDescent="0.25">
      <c r="A16" s="32">
        <v>2014</v>
      </c>
      <c r="F16">
        <f t="shared" si="0"/>
        <v>68.774879999999968</v>
      </c>
    </row>
    <row r="17" spans="1:6" x14ac:dyDescent="0.25">
      <c r="A17" s="32">
        <v>2015</v>
      </c>
      <c r="F17">
        <f t="shared" si="0"/>
        <v>69.887159999999966</v>
      </c>
    </row>
    <row r="18" spans="1:6" x14ac:dyDescent="0.25">
      <c r="A18" s="32">
        <v>2016</v>
      </c>
      <c r="F18">
        <f t="shared" si="0"/>
        <v>70.999439999999964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23" sqref="F23"/>
    </sheetView>
  </sheetViews>
  <sheetFormatPr defaultRowHeight="15" x14ac:dyDescent="0.25"/>
  <cols>
    <col min="2" max="2" width="25.85546875" customWidth="1"/>
  </cols>
  <sheetData>
    <row r="1" spans="1:7" x14ac:dyDescent="0.25">
      <c r="A1" s="43" t="s">
        <v>158</v>
      </c>
    </row>
    <row r="2" spans="1:7" x14ac:dyDescent="0.25">
      <c r="A2" s="95" t="s">
        <v>163</v>
      </c>
    </row>
    <row r="3" spans="1:7" x14ac:dyDescent="0.25">
      <c r="C3" t="s">
        <v>159</v>
      </c>
      <c r="D3">
        <v>3</v>
      </c>
    </row>
    <row r="4" spans="1:7" ht="15.75" thickBot="1" x14ac:dyDescent="0.3">
      <c r="A4" s="90" t="s">
        <v>152</v>
      </c>
      <c r="B4" s="91" t="s">
        <v>67</v>
      </c>
      <c r="C4" t="s">
        <v>160</v>
      </c>
      <c r="D4" t="s">
        <v>161</v>
      </c>
      <c r="E4" t="s">
        <v>152</v>
      </c>
      <c r="F4" t="s">
        <v>153</v>
      </c>
      <c r="G4" t="s">
        <v>162</v>
      </c>
    </row>
    <row r="5" spans="1:7" x14ac:dyDescent="0.25">
      <c r="A5" s="32">
        <v>2003</v>
      </c>
      <c r="B5" s="92">
        <v>141</v>
      </c>
    </row>
    <row r="6" spans="1:7" x14ac:dyDescent="0.25">
      <c r="A6" s="32">
        <v>2004</v>
      </c>
      <c r="B6" s="92">
        <v>143</v>
      </c>
    </row>
    <row r="7" spans="1:7" x14ac:dyDescent="0.25">
      <c r="A7" s="32">
        <v>2005</v>
      </c>
      <c r="B7" s="92">
        <v>147</v>
      </c>
      <c r="C7">
        <f>AVERAGE(B5:B7)</f>
        <v>143.66666666666666</v>
      </c>
    </row>
    <row r="8" spans="1:7" x14ac:dyDescent="0.25">
      <c r="A8" s="32">
        <v>2006</v>
      </c>
      <c r="B8" s="92">
        <v>150</v>
      </c>
      <c r="C8">
        <f>AVERAGE(B6:B8)</f>
        <v>146.66666666666666</v>
      </c>
    </row>
    <row r="9" spans="1:7" x14ac:dyDescent="0.25">
      <c r="A9" s="32">
        <v>2007</v>
      </c>
      <c r="B9" s="92">
        <v>152</v>
      </c>
      <c r="C9">
        <f>AVERAGE(B7:B9)</f>
        <v>149.66666666666666</v>
      </c>
      <c r="D9">
        <f>AVERAGE(C7:C9)</f>
        <v>146.66666666666666</v>
      </c>
      <c r="E9">
        <f>2*C9-D9</f>
        <v>152.66666666666666</v>
      </c>
      <c r="F9">
        <f>(2/(D$3-1))*(C9-D9)</f>
        <v>3</v>
      </c>
    </row>
    <row r="10" spans="1:7" ht="15.75" thickBot="1" x14ac:dyDescent="0.3">
      <c r="A10" s="93">
        <v>2008</v>
      </c>
      <c r="B10" s="94">
        <v>154</v>
      </c>
      <c r="C10">
        <f>AVERAGE(B8:B10)</f>
        <v>152</v>
      </c>
      <c r="D10">
        <f>AVERAGE(C8:C10)</f>
        <v>149.44444444444443</v>
      </c>
      <c r="E10">
        <f>2*C10-D10</f>
        <v>154.55555555555557</v>
      </c>
      <c r="F10">
        <f>(2/(D$3-1))*(C10-D10)</f>
        <v>2.5555555555555713</v>
      </c>
      <c r="G10">
        <f>E9+F9</f>
        <v>155.66666666666666</v>
      </c>
    </row>
    <row r="11" spans="1:7" ht="15.75" thickTop="1" x14ac:dyDescent="0.25">
      <c r="A11" s="32">
        <v>2009</v>
      </c>
      <c r="B11" s="92">
        <v>160</v>
      </c>
      <c r="G11">
        <f>$E$10+(A11-$A$10)*$F$10</f>
        <v>157.11111111111114</v>
      </c>
    </row>
    <row r="12" spans="1:7" x14ac:dyDescent="0.25">
      <c r="A12" s="32">
        <v>2010</v>
      </c>
      <c r="B12" s="92">
        <v>162</v>
      </c>
      <c r="G12">
        <f>$E$10+(A12-$A$10)*$F$10</f>
        <v>159.66666666666671</v>
      </c>
    </row>
    <row r="16" spans="1:7" x14ac:dyDescent="0.25">
      <c r="A16" t="s">
        <v>164</v>
      </c>
    </row>
    <row r="18" spans="1:7" x14ac:dyDescent="0.25">
      <c r="A18" s="43" t="s">
        <v>168</v>
      </c>
    </row>
    <row r="19" spans="1:7" ht="15.75" thickBot="1" x14ac:dyDescent="0.3">
      <c r="A19" s="90" t="s">
        <v>152</v>
      </c>
      <c r="B19" s="91" t="s">
        <v>67</v>
      </c>
      <c r="C19" t="s">
        <v>90</v>
      </c>
      <c r="D19" s="60" t="s">
        <v>165</v>
      </c>
      <c r="E19" s="60" t="s">
        <v>130</v>
      </c>
      <c r="F19" s="60" t="s">
        <v>166</v>
      </c>
      <c r="G19" s="60" t="s">
        <v>167</v>
      </c>
    </row>
    <row r="20" spans="1:7" x14ac:dyDescent="0.25">
      <c r="A20" s="32">
        <v>2003</v>
      </c>
      <c r="B20" s="92">
        <v>141</v>
      </c>
      <c r="C20">
        <v>1</v>
      </c>
      <c r="D20">
        <f>138.33+2.714*C20</f>
        <v>141.04400000000001</v>
      </c>
    </row>
    <row r="21" spans="1:7" x14ac:dyDescent="0.25">
      <c r="A21" s="32">
        <v>2004</v>
      </c>
      <c r="B21" s="92">
        <v>143</v>
      </c>
      <c r="C21">
        <v>2</v>
      </c>
      <c r="D21">
        <f t="shared" ref="D21:D27" si="0">138.33+2.714*C21</f>
        <v>143.75800000000001</v>
      </c>
    </row>
    <row r="22" spans="1:7" x14ac:dyDescent="0.25">
      <c r="A22" s="32">
        <v>2005</v>
      </c>
      <c r="B22" s="92">
        <v>147</v>
      </c>
      <c r="C22">
        <v>3</v>
      </c>
      <c r="D22">
        <f>138.33+2.714*C22</f>
        <v>146.47200000000001</v>
      </c>
    </row>
    <row r="23" spans="1:7" x14ac:dyDescent="0.25">
      <c r="A23" s="32">
        <v>2006</v>
      </c>
      <c r="B23" s="92">
        <v>150</v>
      </c>
      <c r="C23">
        <v>4</v>
      </c>
      <c r="D23">
        <f t="shared" si="0"/>
        <v>149.18600000000001</v>
      </c>
    </row>
    <row r="24" spans="1:7" x14ac:dyDescent="0.25">
      <c r="A24" s="32">
        <v>2007</v>
      </c>
      <c r="B24" s="92">
        <v>152</v>
      </c>
      <c r="C24">
        <v>5</v>
      </c>
      <c r="D24">
        <f t="shared" si="0"/>
        <v>151.9</v>
      </c>
    </row>
    <row r="25" spans="1:7" ht="15.75" thickBot="1" x14ac:dyDescent="0.3">
      <c r="A25" s="93">
        <v>2008</v>
      </c>
      <c r="B25" s="94">
        <v>154</v>
      </c>
      <c r="C25">
        <v>6</v>
      </c>
      <c r="D25">
        <f t="shared" si="0"/>
        <v>154.614</v>
      </c>
    </row>
    <row r="26" spans="1:7" ht="15.75" thickTop="1" x14ac:dyDescent="0.25">
      <c r="A26" s="32">
        <v>2009</v>
      </c>
      <c r="B26" s="92">
        <v>160</v>
      </c>
      <c r="C26">
        <v>7</v>
      </c>
      <c r="D26">
        <f>138.33+2.714*C26</f>
        <v>157.328</v>
      </c>
    </row>
    <row r="27" spans="1:7" x14ac:dyDescent="0.25">
      <c r="A27" s="32">
        <v>2010</v>
      </c>
      <c r="B27" s="92">
        <v>162</v>
      </c>
      <c r="C27">
        <v>8</v>
      </c>
      <c r="D27">
        <f t="shared" si="0"/>
        <v>160.042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32" sqref="G32"/>
    </sheetView>
  </sheetViews>
  <sheetFormatPr defaultRowHeight="15" x14ac:dyDescent="0.25"/>
  <sheetData>
    <row r="1" spans="1:9" x14ac:dyDescent="0.25">
      <c r="A1" t="s">
        <v>169</v>
      </c>
    </row>
    <row r="2" spans="1:9" ht="15.75" thickBot="1" x14ac:dyDescent="0.3"/>
    <row r="3" spans="1:9" x14ac:dyDescent="0.25">
      <c r="A3" s="96" t="s">
        <v>170</v>
      </c>
      <c r="B3" s="96"/>
    </row>
    <row r="4" spans="1:9" x14ac:dyDescent="0.25">
      <c r="A4" s="97" t="s">
        <v>171</v>
      </c>
      <c r="B4" s="97">
        <v>0.99269396607518201</v>
      </c>
    </row>
    <row r="5" spans="1:9" x14ac:dyDescent="0.25">
      <c r="A5" s="97" t="s">
        <v>172</v>
      </c>
      <c r="B5" s="97">
        <v>0.98544131028207471</v>
      </c>
    </row>
    <row r="6" spans="1:9" x14ac:dyDescent="0.25">
      <c r="A6" s="97" t="s">
        <v>173</v>
      </c>
      <c r="B6" s="97">
        <v>0.98180163785259333</v>
      </c>
    </row>
    <row r="7" spans="1:9" x14ac:dyDescent="0.25">
      <c r="A7" s="97" t="s">
        <v>174</v>
      </c>
      <c r="B7" s="97">
        <v>0.69006555934235503</v>
      </c>
    </row>
    <row r="8" spans="1:9" ht="15.75" thickBot="1" x14ac:dyDescent="0.3">
      <c r="A8" s="98" t="s">
        <v>175</v>
      </c>
      <c r="B8" s="98">
        <v>6</v>
      </c>
    </row>
    <row r="10" spans="1:9" ht="15.75" thickBot="1" x14ac:dyDescent="0.3">
      <c r="A10" t="s">
        <v>176</v>
      </c>
    </row>
    <row r="11" spans="1:9" x14ac:dyDescent="0.25">
      <c r="A11" s="99"/>
      <c r="B11" s="99" t="s">
        <v>177</v>
      </c>
      <c r="C11" s="99" t="s">
        <v>178</v>
      </c>
      <c r="D11" s="99" t="s">
        <v>179</v>
      </c>
      <c r="E11" s="99" t="s">
        <v>180</v>
      </c>
      <c r="F11" s="99" t="s">
        <v>181</v>
      </c>
    </row>
    <row r="12" spans="1:9" x14ac:dyDescent="0.25">
      <c r="A12" s="97" t="s">
        <v>182</v>
      </c>
      <c r="B12" s="97">
        <v>1</v>
      </c>
      <c r="C12" s="97">
        <v>128.92857142857142</v>
      </c>
      <c r="D12" s="97">
        <v>128.92857142857142</v>
      </c>
      <c r="E12" s="97">
        <v>270.74999999999932</v>
      </c>
      <c r="F12" s="97">
        <v>7.9872206345326876E-5</v>
      </c>
    </row>
    <row r="13" spans="1:9" x14ac:dyDescent="0.25">
      <c r="A13" s="97" t="s">
        <v>183</v>
      </c>
      <c r="B13" s="97">
        <v>4</v>
      </c>
      <c r="C13" s="97">
        <v>1.9047619047619095</v>
      </c>
      <c r="D13" s="97">
        <v>0.47619047619047739</v>
      </c>
      <c r="E13" s="97"/>
      <c r="F13" s="97"/>
    </row>
    <row r="14" spans="1:9" ht="15.75" thickBot="1" x14ac:dyDescent="0.3">
      <c r="A14" s="98" t="s">
        <v>184</v>
      </c>
      <c r="B14" s="98">
        <v>5</v>
      </c>
      <c r="C14" s="98">
        <v>130.83333333333331</v>
      </c>
      <c r="D14" s="98"/>
      <c r="E14" s="98"/>
      <c r="F14" s="98"/>
    </row>
    <row r="15" spans="1:9" ht="15.75" thickBot="1" x14ac:dyDescent="0.3"/>
    <row r="16" spans="1:9" x14ac:dyDescent="0.25">
      <c r="A16" s="99"/>
      <c r="B16" s="99" t="s">
        <v>185</v>
      </c>
      <c r="C16" s="99" t="s">
        <v>174</v>
      </c>
      <c r="D16" s="99" t="s">
        <v>186</v>
      </c>
      <c r="E16" s="99" t="s">
        <v>187</v>
      </c>
      <c r="F16" s="99" t="s">
        <v>188</v>
      </c>
      <c r="G16" s="99" t="s">
        <v>189</v>
      </c>
      <c r="H16" s="99" t="s">
        <v>190</v>
      </c>
      <c r="I16" s="99" t="s">
        <v>191</v>
      </c>
    </row>
    <row r="17" spans="1:9" x14ac:dyDescent="0.25">
      <c r="A17" s="97" t="s">
        <v>192</v>
      </c>
      <c r="B17" s="100">
        <v>138.33333333333334</v>
      </c>
      <c r="C17" s="97">
        <v>0.64241607443962179</v>
      </c>
      <c r="D17" s="97">
        <v>215.33292649004966</v>
      </c>
      <c r="E17" s="97">
        <v>2.7902752102744076E-9</v>
      </c>
      <c r="F17" s="97">
        <v>136.54970036795507</v>
      </c>
      <c r="G17" s="97">
        <v>140.11696629871162</v>
      </c>
      <c r="H17" s="97">
        <v>136.54970036795507</v>
      </c>
      <c r="I17" s="97">
        <v>140.11696629871162</v>
      </c>
    </row>
    <row r="18" spans="1:9" ht="15.75" thickBot="1" x14ac:dyDescent="0.3">
      <c r="A18" s="98" t="s">
        <v>193</v>
      </c>
      <c r="B18" s="101">
        <v>2.7142857142857153</v>
      </c>
      <c r="C18" s="98">
        <v>0.16495721976846472</v>
      </c>
      <c r="D18" s="98">
        <v>16.454482671904319</v>
      </c>
      <c r="E18" s="98">
        <v>7.9872206345326741E-5</v>
      </c>
      <c r="F18" s="98">
        <v>2.2562910488925247</v>
      </c>
      <c r="G18" s="98">
        <v>3.1722803796789059</v>
      </c>
      <c r="H18" s="98">
        <v>2.2562910488925247</v>
      </c>
      <c r="I18" s="98">
        <v>3.1722803796789059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Sheet3</vt:lpstr>
      <vt:lpstr>Sheet4</vt:lpstr>
      <vt:lpstr>Sheet5</vt:lpstr>
      <vt:lpstr>tipus 1</vt:lpstr>
      <vt:lpstr>tipus 1.1</vt:lpstr>
      <vt:lpstr>tipus 3</vt:lpstr>
      <vt:lpstr>tipus3.1</vt:lpstr>
      <vt:lpstr>tipus3.1(regresio)</vt:lpstr>
      <vt:lpstr>enunciat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</dc:creator>
  <cp:lastModifiedBy>FME</cp:lastModifiedBy>
  <dcterms:created xsi:type="dcterms:W3CDTF">2017-10-16T11:52:55Z</dcterms:created>
  <dcterms:modified xsi:type="dcterms:W3CDTF">2017-10-16T12:34:46Z</dcterms:modified>
</cp:coreProperties>
</file>