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5480" windowHeight="7995"/>
  </bookViews>
  <sheets>
    <sheet name="Sèrie curta" sheetId="2" r:id="rId1"/>
    <sheet name="Descomposició" sheetId="3" r:id="rId2"/>
    <sheet name="Regressió" sheetId="5" r:id="rId3"/>
    <sheet name="AEHW" sheetId="4" r:id="rId4"/>
  </sheets>
  <calcPr calcId="125725"/>
</workbook>
</file>

<file path=xl/calcChain.xml><?xml version="1.0" encoding="utf-8"?>
<calcChain xmlns="http://schemas.openxmlformats.org/spreadsheetml/2006/main">
  <c r="H3" i="2"/>
  <c r="L4" i="3"/>
  <c r="Q12" l="1"/>
  <c r="I2"/>
  <c r="AB11"/>
  <c r="AC8"/>
  <c r="V8"/>
  <c r="D68"/>
  <c r="E67" s="1"/>
  <c r="D67"/>
  <c r="G93" i="4" l="1"/>
  <c r="G94"/>
  <c r="G95"/>
  <c r="G96"/>
  <c r="G97"/>
  <c r="G98"/>
  <c r="G99"/>
  <c r="G100"/>
  <c r="G101"/>
  <c r="G92"/>
  <c r="G91"/>
  <c r="G90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19"/>
  <c r="G18"/>
  <c r="D20"/>
  <c r="E20" s="1"/>
  <c r="F19"/>
  <c r="E19"/>
  <c r="D19"/>
  <c r="E18"/>
  <c r="F18"/>
  <c r="D18"/>
  <c r="H3" i="3"/>
  <c r="H2"/>
  <c r="Q8"/>
  <c r="D8"/>
  <c r="E8" s="1"/>
  <c r="F8" s="1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X8"/>
  <c r="Y8"/>
  <c r="Z8"/>
  <c r="AA8"/>
  <c r="AB8"/>
  <c r="W8"/>
  <c r="R8"/>
  <c r="S8"/>
  <c r="T8"/>
  <c r="U8"/>
  <c r="E13"/>
  <c r="F13" s="1"/>
  <c r="E21"/>
  <c r="F21" s="1"/>
  <c r="D9"/>
  <c r="E9" s="1"/>
  <c r="F9" s="1"/>
  <c r="D10"/>
  <c r="E10" s="1"/>
  <c r="F10" s="1"/>
  <c r="D11"/>
  <c r="D12"/>
  <c r="E11" s="1"/>
  <c r="F11" s="1"/>
  <c r="D13"/>
  <c r="D14"/>
  <c r="E14"/>
  <c r="F14" s="1"/>
  <c r="D15"/>
  <c r="D16"/>
  <c r="E16" s="1"/>
  <c r="F16" s="1"/>
  <c r="D17"/>
  <c r="E17" s="1"/>
  <c r="F17" s="1"/>
  <c r="D18"/>
  <c r="E18" s="1"/>
  <c r="F18" s="1"/>
  <c r="D19"/>
  <c r="D20"/>
  <c r="E19" s="1"/>
  <c r="F19" s="1"/>
  <c r="D21"/>
  <c r="D22"/>
  <c r="E22"/>
  <c r="F22" s="1"/>
  <c r="D23"/>
  <c r="D24"/>
  <c r="E24" s="1"/>
  <c r="F24" s="1"/>
  <c r="D25"/>
  <c r="E25" s="1"/>
  <c r="F25" s="1"/>
  <c r="D26"/>
  <c r="E26" s="1"/>
  <c r="F26" s="1"/>
  <c r="D27"/>
  <c r="D28"/>
  <c r="E27" s="1"/>
  <c r="F27" s="1"/>
  <c r="D29"/>
  <c r="E29" s="1"/>
  <c r="F29" s="1"/>
  <c r="D30"/>
  <c r="E30"/>
  <c r="F30" s="1"/>
  <c r="D31"/>
  <c r="D32"/>
  <c r="E32" s="1"/>
  <c r="F32" s="1"/>
  <c r="D33"/>
  <c r="E33" s="1"/>
  <c r="F33" s="1"/>
  <c r="D34"/>
  <c r="E34" s="1"/>
  <c r="F34" s="1"/>
  <c r="D35"/>
  <c r="D36"/>
  <c r="E35" s="1"/>
  <c r="F35" s="1"/>
  <c r="D37"/>
  <c r="D38"/>
  <c r="E38"/>
  <c r="F38" s="1"/>
  <c r="D39"/>
  <c r="D40"/>
  <c r="E40" s="1"/>
  <c r="F40" s="1"/>
  <c r="D41"/>
  <c r="E41" s="1"/>
  <c r="F41" s="1"/>
  <c r="D42"/>
  <c r="E42" s="1"/>
  <c r="F42" s="1"/>
  <c r="D43"/>
  <c r="D44"/>
  <c r="E43" s="1"/>
  <c r="F43" s="1"/>
  <c r="D45"/>
  <c r="D46"/>
  <c r="E46"/>
  <c r="F46" s="1"/>
  <c r="D47"/>
  <c r="D48"/>
  <c r="E48" s="1"/>
  <c r="F48" s="1"/>
  <c r="D49"/>
  <c r="E49" s="1"/>
  <c r="F49" s="1"/>
  <c r="D50"/>
  <c r="E50" s="1"/>
  <c r="F50" s="1"/>
  <c r="D51"/>
  <c r="D52"/>
  <c r="E51" s="1"/>
  <c r="F51" s="1"/>
  <c r="D53"/>
  <c r="D54"/>
  <c r="E54"/>
  <c r="F54" s="1"/>
  <c r="D55"/>
  <c r="D56"/>
  <c r="E56" s="1"/>
  <c r="F56" s="1"/>
  <c r="D57"/>
  <c r="E57" s="1"/>
  <c r="F57" s="1"/>
  <c r="D58"/>
  <c r="E58" s="1"/>
  <c r="F58" s="1"/>
  <c r="D59"/>
  <c r="D60"/>
  <c r="E59" s="1"/>
  <c r="F59" s="1"/>
  <c r="D61"/>
  <c r="D62"/>
  <c r="E62"/>
  <c r="F62" s="1"/>
  <c r="D63"/>
  <c r="D64"/>
  <c r="E64" s="1"/>
  <c r="F64" s="1"/>
  <c r="D65"/>
  <c r="E65" s="1"/>
  <c r="F65" s="1"/>
  <c r="D66"/>
  <c r="E66" s="1"/>
  <c r="F66" s="1"/>
  <c r="F67"/>
  <c r="H4" i="2"/>
  <c r="I4" s="1"/>
  <c r="J4" s="1"/>
  <c r="H5"/>
  <c r="I5" s="1"/>
  <c r="J5" s="1"/>
  <c r="H6"/>
  <c r="I6" s="1"/>
  <c r="J6" s="1"/>
  <c r="H7"/>
  <c r="I7"/>
  <c r="J7" s="1"/>
  <c r="H8"/>
  <c r="I8" s="1"/>
  <c r="J8" s="1"/>
  <c r="H9"/>
  <c r="I9"/>
  <c r="J9" s="1"/>
  <c r="H10"/>
  <c r="I10" s="1"/>
  <c r="J10" s="1"/>
  <c r="H11"/>
  <c r="I11" s="1"/>
  <c r="J11" s="1"/>
  <c r="H12"/>
  <c r="I12" s="1"/>
  <c r="J12" s="1"/>
  <c r="H13"/>
  <c r="I13" s="1"/>
  <c r="J13" s="1"/>
  <c r="H14"/>
  <c r="I14" s="1"/>
  <c r="J14" s="1"/>
  <c r="I3"/>
  <c r="J3" s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3"/>
  <c r="E61" i="3"/>
  <c r="F61"/>
  <c r="E53"/>
  <c r="F53"/>
  <c r="E45"/>
  <c r="F45"/>
  <c r="E37"/>
  <c r="F37"/>
  <c r="E63"/>
  <c r="F63" s="1"/>
  <c r="E55"/>
  <c r="F55" s="1"/>
  <c r="E47"/>
  <c r="F47" s="1"/>
  <c r="E39"/>
  <c r="F39" s="1"/>
  <c r="E31"/>
  <c r="F31" s="1"/>
  <c r="E23"/>
  <c r="F23" s="1"/>
  <c r="E15"/>
  <c r="F15" s="1"/>
  <c r="Q13" l="1"/>
  <c r="J2" s="1"/>
  <c r="K2" s="1"/>
  <c r="U9"/>
  <c r="D21" i="4"/>
  <c r="F20"/>
  <c r="M4" i="2"/>
  <c r="E60" i="3"/>
  <c r="F60" s="1"/>
  <c r="E52"/>
  <c r="F52" s="1"/>
  <c r="E44"/>
  <c r="F44" s="1"/>
  <c r="E36"/>
  <c r="F36" s="1"/>
  <c r="E28"/>
  <c r="F28" s="1"/>
  <c r="E20"/>
  <c r="F20" s="1"/>
  <c r="E12"/>
  <c r="F12" s="1"/>
  <c r="M3" i="2"/>
  <c r="J79" i="3" l="1"/>
  <c r="K79" s="1"/>
  <c r="I38"/>
  <c r="J38" s="1"/>
  <c r="K38" s="1"/>
  <c r="L38" s="1"/>
  <c r="N38" s="1"/>
  <c r="I60"/>
  <c r="J60" s="1"/>
  <c r="K60" s="1"/>
  <c r="M60" s="1"/>
  <c r="I27"/>
  <c r="J27" s="1"/>
  <c r="K27" s="1"/>
  <c r="L27" s="1"/>
  <c r="N27" s="1"/>
  <c r="I58"/>
  <c r="J58" s="1"/>
  <c r="K58" s="1"/>
  <c r="L58" s="1"/>
  <c r="N58" s="1"/>
  <c r="I72"/>
  <c r="J72" s="1"/>
  <c r="K72" s="1"/>
  <c r="L72" s="1"/>
  <c r="N72" s="1"/>
  <c r="I69"/>
  <c r="J69" s="1"/>
  <c r="K69" s="1"/>
  <c r="I6"/>
  <c r="J6" s="1"/>
  <c r="K6" s="1"/>
  <c r="L6" s="1"/>
  <c r="N6" s="1"/>
  <c r="I52"/>
  <c r="J52" s="1"/>
  <c r="K52" s="1"/>
  <c r="M52" s="1"/>
  <c r="I11"/>
  <c r="J11" s="1"/>
  <c r="K11" s="1"/>
  <c r="M11" s="1"/>
  <c r="I50"/>
  <c r="J50" s="1"/>
  <c r="K50" s="1"/>
  <c r="I16"/>
  <c r="J16" s="1"/>
  <c r="K16" s="1"/>
  <c r="I53"/>
  <c r="J53" s="1"/>
  <c r="K53" s="1"/>
  <c r="M53" s="1"/>
  <c r="I63"/>
  <c r="J63" s="1"/>
  <c r="K63" s="1"/>
  <c r="I44"/>
  <c r="J44" s="1"/>
  <c r="K44" s="1"/>
  <c r="M44" s="1"/>
  <c r="J83"/>
  <c r="K83" s="1"/>
  <c r="M83" s="1"/>
  <c r="I18"/>
  <c r="J18" s="1"/>
  <c r="K18" s="1"/>
  <c r="M18" s="1"/>
  <c r="I8"/>
  <c r="J8" s="1"/>
  <c r="K8" s="1"/>
  <c r="M8" s="1"/>
  <c r="I37"/>
  <c r="J37" s="1"/>
  <c r="K37" s="1"/>
  <c r="M37" s="1"/>
  <c r="I47"/>
  <c r="J47" s="1"/>
  <c r="K47" s="1"/>
  <c r="M47" s="1"/>
  <c r="I12"/>
  <c r="J12" s="1"/>
  <c r="K12" s="1"/>
  <c r="J75"/>
  <c r="K75" s="1"/>
  <c r="M75" s="1"/>
  <c r="I10"/>
  <c r="J10" s="1"/>
  <c r="K10" s="1"/>
  <c r="M10" s="1"/>
  <c r="I67"/>
  <c r="J67" s="1"/>
  <c r="K67" s="1"/>
  <c r="L67" s="1"/>
  <c r="N67" s="1"/>
  <c r="I17"/>
  <c r="J17" s="1"/>
  <c r="K17" s="1"/>
  <c r="L17" s="1"/>
  <c r="N17" s="1"/>
  <c r="I39"/>
  <c r="J39" s="1"/>
  <c r="K39" s="1"/>
  <c r="L39" s="1"/>
  <c r="N39" s="1"/>
  <c r="I3"/>
  <c r="J3" s="1"/>
  <c r="K3" s="1"/>
  <c r="M3" s="1"/>
  <c r="I68"/>
  <c r="J68" s="1"/>
  <c r="K68" s="1"/>
  <c r="L68" s="1"/>
  <c r="N68" s="1"/>
  <c r="I66"/>
  <c r="J66" s="1"/>
  <c r="K66" s="1"/>
  <c r="I70"/>
  <c r="J70" s="1"/>
  <c r="K70" s="1"/>
  <c r="I31"/>
  <c r="J31" s="1"/>
  <c r="K31" s="1"/>
  <c r="I4"/>
  <c r="J4" s="1"/>
  <c r="K4" s="1"/>
  <c r="N4" s="1"/>
  <c r="I61"/>
  <c r="J61" s="1"/>
  <c r="K61" s="1"/>
  <c r="L61" s="1"/>
  <c r="N61" s="1"/>
  <c r="I71"/>
  <c r="J71" s="1"/>
  <c r="K71" s="1"/>
  <c r="L71" s="1"/>
  <c r="N71" s="1"/>
  <c r="I54"/>
  <c r="J54" s="1"/>
  <c r="K54" s="1"/>
  <c r="M54" s="1"/>
  <c r="J80"/>
  <c r="K80" s="1"/>
  <c r="M80" s="1"/>
  <c r="J77"/>
  <c r="K77" s="1"/>
  <c r="L77" s="1"/>
  <c r="N77" s="1"/>
  <c r="I46"/>
  <c r="J46" s="1"/>
  <c r="K46" s="1"/>
  <c r="J76"/>
  <c r="K76" s="1"/>
  <c r="L76" s="1"/>
  <c r="N76" s="1"/>
  <c r="I9"/>
  <c r="J9" s="1"/>
  <c r="K9" s="1"/>
  <c r="L9" s="1"/>
  <c r="N9" s="1"/>
  <c r="I62"/>
  <c r="J62" s="1"/>
  <c r="K62" s="1"/>
  <c r="M62" s="1"/>
  <c r="I15"/>
  <c r="J15" s="1"/>
  <c r="K15" s="1"/>
  <c r="L15" s="1"/>
  <c r="N15" s="1"/>
  <c r="J84"/>
  <c r="K84" s="1"/>
  <c r="L84" s="1"/>
  <c r="N84" s="1"/>
  <c r="J85"/>
  <c r="K85" s="1"/>
  <c r="M85" s="1"/>
  <c r="I55"/>
  <c r="J55" s="1"/>
  <c r="K55" s="1"/>
  <c r="M55" s="1"/>
  <c r="I51"/>
  <c r="J51" s="1"/>
  <c r="K51" s="1"/>
  <c r="M51" s="1"/>
  <c r="I21"/>
  <c r="J21" s="1"/>
  <c r="K21" s="1"/>
  <c r="M21" s="1"/>
  <c r="I30"/>
  <c r="J30" s="1"/>
  <c r="K30" s="1"/>
  <c r="M30" s="1"/>
  <c r="I65"/>
  <c r="J65" s="1"/>
  <c r="K65" s="1"/>
  <c r="M65" s="1"/>
  <c r="I36"/>
  <c r="J36" s="1"/>
  <c r="K36" s="1"/>
  <c r="L36" s="1"/>
  <c r="N36" s="1"/>
  <c r="I45"/>
  <c r="J45" s="1"/>
  <c r="K45" s="1"/>
  <c r="L45" s="1"/>
  <c r="N45" s="1"/>
  <c r="I42"/>
  <c r="J42" s="1"/>
  <c r="K42" s="1"/>
  <c r="I23"/>
  <c r="J23" s="1"/>
  <c r="K23" s="1"/>
  <c r="L23" s="1"/>
  <c r="N23" s="1"/>
  <c r="I64"/>
  <c r="J64" s="1"/>
  <c r="K64" s="1"/>
  <c r="J74"/>
  <c r="K74" s="1"/>
  <c r="M74" s="1"/>
  <c r="I35"/>
  <c r="J35" s="1"/>
  <c r="K35" s="1"/>
  <c r="L35" s="1"/>
  <c r="N35" s="1"/>
  <c r="I5"/>
  <c r="J5" s="1"/>
  <c r="K5" s="1"/>
  <c r="L5" s="1"/>
  <c r="N5" s="1"/>
  <c r="I22"/>
  <c r="J22" s="1"/>
  <c r="K22" s="1"/>
  <c r="M22" s="1"/>
  <c r="I49"/>
  <c r="J49" s="1"/>
  <c r="K49" s="1"/>
  <c r="L49" s="1"/>
  <c r="N49" s="1"/>
  <c r="I28"/>
  <c r="J28" s="1"/>
  <c r="K28" s="1"/>
  <c r="L28" s="1"/>
  <c r="N28" s="1"/>
  <c r="I59"/>
  <c r="J59" s="1"/>
  <c r="K59" s="1"/>
  <c r="L59" s="1"/>
  <c r="N59" s="1"/>
  <c r="I29"/>
  <c r="J29" s="1"/>
  <c r="K29" s="1"/>
  <c r="M29" s="1"/>
  <c r="I34"/>
  <c r="J34" s="1"/>
  <c r="K34" s="1"/>
  <c r="M34" s="1"/>
  <c r="I7"/>
  <c r="J7" s="1"/>
  <c r="K7" s="1"/>
  <c r="L7" s="1"/>
  <c r="N7" s="1"/>
  <c r="I56"/>
  <c r="J56" s="1"/>
  <c r="K56" s="1"/>
  <c r="M56" s="1"/>
  <c r="J82"/>
  <c r="K82" s="1"/>
  <c r="L82" s="1"/>
  <c r="N82" s="1"/>
  <c r="I19"/>
  <c r="J19" s="1"/>
  <c r="K19" s="1"/>
  <c r="L19" s="1"/>
  <c r="N19" s="1"/>
  <c r="J81"/>
  <c r="K81" s="1"/>
  <c r="L81" s="1"/>
  <c r="N81" s="1"/>
  <c r="I14"/>
  <c r="J14" s="1"/>
  <c r="K14" s="1"/>
  <c r="L14" s="1"/>
  <c r="N14" s="1"/>
  <c r="I33"/>
  <c r="J33" s="1"/>
  <c r="K33" s="1"/>
  <c r="M33" s="1"/>
  <c r="I20"/>
  <c r="J20" s="1"/>
  <c r="K20" s="1"/>
  <c r="M20" s="1"/>
  <c r="I43"/>
  <c r="J43" s="1"/>
  <c r="K43" s="1"/>
  <c r="M43" s="1"/>
  <c r="I13"/>
  <c r="J13" s="1"/>
  <c r="K13" s="1"/>
  <c r="L13" s="1"/>
  <c r="N13" s="1"/>
  <c r="I26"/>
  <c r="J26" s="1"/>
  <c r="K26" s="1"/>
  <c r="L26" s="1"/>
  <c r="N26" s="1"/>
  <c r="I73"/>
  <c r="J73" s="1"/>
  <c r="K73" s="1"/>
  <c r="L73" s="1"/>
  <c r="N73" s="1"/>
  <c r="I48"/>
  <c r="J48" s="1"/>
  <c r="K48" s="1"/>
  <c r="M48" s="1"/>
  <c r="J78"/>
  <c r="K78" s="1"/>
  <c r="M78" s="1"/>
  <c r="I57"/>
  <c r="J57" s="1"/>
  <c r="K57" s="1"/>
  <c r="I40"/>
  <c r="J40" s="1"/>
  <c r="K40" s="1"/>
  <c r="M40" s="1"/>
  <c r="I41"/>
  <c r="J41" s="1"/>
  <c r="K41" s="1"/>
  <c r="M41" s="1"/>
  <c r="I32"/>
  <c r="J32" s="1"/>
  <c r="K32" s="1"/>
  <c r="L32" s="1"/>
  <c r="N32" s="1"/>
  <c r="I25"/>
  <c r="J25" s="1"/>
  <c r="K25" s="1"/>
  <c r="L25" s="1"/>
  <c r="N25" s="1"/>
  <c r="I24"/>
  <c r="J24" s="1"/>
  <c r="K24" s="1"/>
  <c r="M24" s="1"/>
  <c r="V9"/>
  <c r="S9"/>
  <c r="AA9"/>
  <c r="R9"/>
  <c r="X9"/>
  <c r="T9"/>
  <c r="Q9"/>
  <c r="AB9"/>
  <c r="Y9"/>
  <c r="W9"/>
  <c r="Z9"/>
  <c r="E21" i="4"/>
  <c r="D22" s="1"/>
  <c r="F21"/>
  <c r="L79" i="3"/>
  <c r="N79" s="1"/>
  <c r="M79"/>
  <c r="L37"/>
  <c r="N37" s="1"/>
  <c r="L53"/>
  <c r="N53" s="1"/>
  <c r="M14"/>
  <c r="L75"/>
  <c r="N75" s="1"/>
  <c r="L48"/>
  <c r="N48" s="1"/>
  <c r="L16"/>
  <c r="N16" s="1"/>
  <c r="M16"/>
  <c r="M46"/>
  <c r="L46"/>
  <c r="N46" s="1"/>
  <c r="M31"/>
  <c r="L31"/>
  <c r="N31" s="1"/>
  <c r="M58"/>
  <c r="L55"/>
  <c r="N55" s="1"/>
  <c r="L69"/>
  <c r="N69" s="1"/>
  <c r="M69"/>
  <c r="L54"/>
  <c r="N54" s="1"/>
  <c r="L47"/>
  <c r="N47" s="1"/>
  <c r="L29"/>
  <c r="N29" s="1"/>
  <c r="M66"/>
  <c r="L66"/>
  <c r="N66" s="1"/>
  <c r="L51"/>
  <c r="N51" s="1"/>
  <c r="M63"/>
  <c r="L63"/>
  <c r="N63" s="1"/>
  <c r="M68"/>
  <c r="M4"/>
  <c r="M2"/>
  <c r="L2"/>
  <c r="N2" s="1"/>
  <c r="L42"/>
  <c r="N42" s="1"/>
  <c r="M42"/>
  <c r="L10"/>
  <c r="N10" s="1"/>
  <c r="L64"/>
  <c r="N64" s="1"/>
  <c r="M64"/>
  <c r="L70"/>
  <c r="N70" s="1"/>
  <c r="M70"/>
  <c r="L12"/>
  <c r="N12" s="1"/>
  <c r="M12"/>
  <c r="M27"/>
  <c r="M50"/>
  <c r="L50"/>
  <c r="N50" s="1"/>
  <c r="L57"/>
  <c r="N57" s="1"/>
  <c r="M57"/>
  <c r="M72"/>
  <c r="L78" l="1"/>
  <c r="N78" s="1"/>
  <c r="M77"/>
  <c r="L85"/>
  <c r="N85" s="1"/>
  <c r="M84"/>
  <c r="M76"/>
  <c r="M82"/>
  <c r="M28"/>
  <c r="M81"/>
  <c r="L24"/>
  <c r="N24" s="1"/>
  <c r="L3"/>
  <c r="N3" s="1"/>
  <c r="L80"/>
  <c r="N80" s="1"/>
  <c r="M23"/>
  <c r="L60"/>
  <c r="N60" s="1"/>
  <c r="M13"/>
  <c r="M71"/>
  <c r="L41"/>
  <c r="N41" s="1"/>
  <c r="M45"/>
  <c r="M35"/>
  <c r="M19"/>
  <c r="L44"/>
  <c r="N44" s="1"/>
  <c r="L43"/>
  <c r="N43" s="1"/>
  <c r="M15"/>
  <c r="L30"/>
  <c r="N30" s="1"/>
  <c r="M49"/>
  <c r="L33"/>
  <c r="N33" s="1"/>
  <c r="M73"/>
  <c r="M6"/>
  <c r="M9"/>
  <c r="M26"/>
  <c r="M36"/>
  <c r="L22"/>
  <c r="N22" s="1"/>
  <c r="M39"/>
  <c r="M61"/>
  <c r="L11"/>
  <c r="N11" s="1"/>
  <c r="L62"/>
  <c r="N62" s="1"/>
  <c r="M25"/>
  <c r="M38"/>
  <c r="L8"/>
  <c r="N8" s="1"/>
  <c r="L18"/>
  <c r="N18" s="1"/>
  <c r="M17"/>
  <c r="L65"/>
  <c r="N65" s="1"/>
  <c r="M7"/>
  <c r="L83"/>
  <c r="N83" s="1"/>
  <c r="L52"/>
  <c r="N52" s="1"/>
  <c r="M67"/>
  <c r="L40"/>
  <c r="N40" s="1"/>
  <c r="L74"/>
  <c r="M32"/>
  <c r="L56"/>
  <c r="N56" s="1"/>
  <c r="L34"/>
  <c r="N34" s="1"/>
  <c r="M59"/>
  <c r="M5"/>
  <c r="L20"/>
  <c r="N20" s="1"/>
  <c r="L21"/>
  <c r="N21" s="1"/>
  <c r="F22" i="4"/>
  <c r="E22"/>
  <c r="D23" s="1"/>
  <c r="N74" i="3"/>
  <c r="T13"/>
  <c r="U13" l="1"/>
  <c r="S13"/>
  <c r="E23" i="4"/>
  <c r="D24" s="1"/>
  <c r="F23"/>
  <c r="E24" l="1"/>
  <c r="F24"/>
  <c r="D25"/>
  <c r="E25" l="1"/>
  <c r="F25"/>
  <c r="D26"/>
  <c r="F26" l="1"/>
  <c r="E26"/>
  <c r="D27" s="1"/>
  <c r="E27" l="1"/>
  <c r="D28" s="1"/>
  <c r="F27"/>
  <c r="E28" l="1"/>
  <c r="F28"/>
  <c r="D29"/>
  <c r="E29" l="1"/>
  <c r="F29"/>
  <c r="D30"/>
  <c r="F30" l="1"/>
  <c r="E30"/>
  <c r="D31" s="1"/>
  <c r="E31" l="1"/>
  <c r="F31"/>
  <c r="D32"/>
  <c r="E32" l="1"/>
  <c r="F32"/>
  <c r="D33"/>
  <c r="E33" l="1"/>
  <c r="F33"/>
  <c r="D34"/>
  <c r="F34" l="1"/>
  <c r="E34"/>
  <c r="D35"/>
  <c r="E35" l="1"/>
  <c r="F35"/>
  <c r="D36"/>
  <c r="E36" l="1"/>
  <c r="F36"/>
  <c r="D37"/>
  <c r="E37" l="1"/>
  <c r="F37"/>
  <c r="D38"/>
  <c r="F38" l="1"/>
  <c r="E38"/>
  <c r="D39" s="1"/>
  <c r="E39" l="1"/>
  <c r="F39"/>
  <c r="D40"/>
  <c r="E40" l="1"/>
  <c r="F40"/>
  <c r="D41"/>
  <c r="E41" l="1"/>
  <c r="F41"/>
  <c r="D42"/>
  <c r="F42" l="1"/>
  <c r="E42"/>
  <c r="D43" s="1"/>
  <c r="E43" l="1"/>
  <c r="F43"/>
  <c r="D44"/>
  <c r="E44" l="1"/>
  <c r="F44"/>
  <c r="D45"/>
  <c r="E45" l="1"/>
  <c r="F45"/>
  <c r="D46"/>
  <c r="F46" l="1"/>
  <c r="E46"/>
  <c r="D47" s="1"/>
  <c r="E47" l="1"/>
  <c r="F47"/>
  <c r="D48"/>
  <c r="E48" l="1"/>
  <c r="F48"/>
  <c r="D49"/>
  <c r="E49" l="1"/>
  <c r="F49"/>
  <c r="D50"/>
  <c r="F50" l="1"/>
  <c r="E50"/>
  <c r="D51"/>
  <c r="E51" l="1"/>
  <c r="F51"/>
  <c r="D52"/>
  <c r="E52" l="1"/>
  <c r="F52"/>
  <c r="D53"/>
  <c r="E53" l="1"/>
  <c r="F53"/>
  <c r="D54"/>
  <c r="F54" l="1"/>
  <c r="E54"/>
  <c r="D55" s="1"/>
  <c r="E55" l="1"/>
  <c r="F55"/>
  <c r="D56"/>
  <c r="E56" l="1"/>
  <c r="F56"/>
  <c r="D57"/>
  <c r="E57" l="1"/>
  <c r="F57"/>
  <c r="D58"/>
  <c r="F58" l="1"/>
  <c r="E58"/>
  <c r="D59" s="1"/>
  <c r="E59" l="1"/>
  <c r="D60" s="1"/>
  <c r="F59"/>
  <c r="E60" l="1"/>
  <c r="F60"/>
  <c r="D61"/>
  <c r="E61" l="1"/>
  <c r="F61"/>
  <c r="D62"/>
  <c r="F62" l="1"/>
  <c r="E62"/>
  <c r="D63" s="1"/>
  <c r="E63" l="1"/>
  <c r="F63"/>
  <c r="D64"/>
  <c r="E64" l="1"/>
  <c r="F64"/>
  <c r="D65"/>
  <c r="E65" l="1"/>
  <c r="F65"/>
  <c r="D66"/>
  <c r="F66" l="1"/>
  <c r="E66"/>
  <c r="D67" s="1"/>
  <c r="E67" l="1"/>
  <c r="F67"/>
  <c r="D68"/>
  <c r="E68" l="1"/>
  <c r="F68"/>
  <c r="D69"/>
  <c r="E69" l="1"/>
  <c r="D70" s="1"/>
  <c r="F69"/>
  <c r="F70" l="1"/>
  <c r="E70"/>
  <c r="D71"/>
  <c r="E71" l="1"/>
  <c r="D72" s="1"/>
  <c r="F71"/>
  <c r="E72" l="1"/>
  <c r="D73" s="1"/>
  <c r="F72"/>
  <c r="E73" l="1"/>
  <c r="F73"/>
  <c r="D74"/>
  <c r="F74" l="1"/>
  <c r="E74"/>
  <c r="D75"/>
  <c r="E75" l="1"/>
  <c r="F75"/>
  <c r="D76"/>
  <c r="E76" l="1"/>
  <c r="F76"/>
  <c r="D77"/>
  <c r="E77" l="1"/>
  <c r="F77"/>
  <c r="D78"/>
  <c r="F78" l="1"/>
  <c r="E78"/>
  <c r="D79"/>
  <c r="E79" l="1"/>
  <c r="F79"/>
  <c r="D80"/>
  <c r="E80" l="1"/>
  <c r="F80"/>
  <c r="D81"/>
  <c r="E81" l="1"/>
  <c r="F81"/>
  <c r="D82"/>
  <c r="F82" l="1"/>
  <c r="E82"/>
  <c r="D83"/>
  <c r="E83" l="1"/>
  <c r="F83"/>
  <c r="D84"/>
  <c r="E84" l="1"/>
  <c r="F84"/>
  <c r="D85"/>
  <c r="E85" l="1"/>
  <c r="F85"/>
  <c r="D86"/>
  <c r="F86" l="1"/>
  <c r="E86"/>
  <c r="D87" s="1"/>
  <c r="E87" l="1"/>
  <c r="D88" s="1"/>
  <c r="F87"/>
  <c r="E88" l="1"/>
  <c r="F88"/>
  <c r="D89"/>
  <c r="E89" l="1"/>
  <c r="F89"/>
</calcChain>
</file>

<file path=xl/sharedStrings.xml><?xml version="1.0" encoding="utf-8"?>
<sst xmlns="http://schemas.openxmlformats.org/spreadsheetml/2006/main" count="118" uniqueCount="100">
  <si>
    <t>Període</t>
  </si>
  <si>
    <t>Yt</t>
  </si>
  <si>
    <t>Viatgers  a Catalunya (milers de persones)</t>
  </si>
  <si>
    <t>t</t>
  </si>
  <si>
    <t>Rang Yt</t>
  </si>
  <si>
    <t>d</t>
  </si>
  <si>
    <t>test de kurskal-Wallis</t>
  </si>
  <si>
    <t>test de Daniel</t>
  </si>
  <si>
    <t xml:space="preserve">gen </t>
  </si>
  <si>
    <t xml:space="preserve">feb </t>
  </si>
  <si>
    <t>mar</t>
  </si>
  <si>
    <t>apr</t>
  </si>
  <si>
    <t xml:space="preserve">maig </t>
  </si>
  <si>
    <t>juny</t>
  </si>
  <si>
    <t>jul</t>
  </si>
  <si>
    <t xml:space="preserve">ago </t>
  </si>
  <si>
    <t>set</t>
  </si>
  <si>
    <t>oct</t>
  </si>
  <si>
    <t xml:space="preserve">nov </t>
  </si>
  <si>
    <t>dec</t>
  </si>
  <si>
    <t>Ri</t>
  </si>
  <si>
    <t>Ti</t>
  </si>
  <si>
    <t>Ri^2</t>
  </si>
  <si>
    <t>Ri^2/Ti</t>
  </si>
  <si>
    <t>MM (k=12)</t>
  </si>
  <si>
    <t>MMC (=T1)</t>
  </si>
  <si>
    <t>Yt-T1 (=St+Ut)</t>
  </si>
  <si>
    <t>feb</t>
  </si>
  <si>
    <t>maig</t>
  </si>
  <si>
    <t xml:space="preserve">jul </t>
  </si>
  <si>
    <t>ago</t>
  </si>
  <si>
    <t>nov</t>
  </si>
  <si>
    <t>dic</t>
  </si>
  <si>
    <t>Si*</t>
  </si>
  <si>
    <t>Si</t>
  </si>
  <si>
    <t>S</t>
  </si>
  <si>
    <t>suma(Si)</t>
  </si>
  <si>
    <t>T2 (=Yt-Si)</t>
  </si>
  <si>
    <t>b0</t>
  </si>
  <si>
    <t>b1</t>
  </si>
  <si>
    <t>Tendència</t>
  </si>
  <si>
    <t>Pred Yt</t>
  </si>
  <si>
    <t>et</t>
  </si>
  <si>
    <t>|et|</t>
  </si>
  <si>
    <t>et^2</t>
  </si>
  <si>
    <t>|et|/Yt</t>
  </si>
  <si>
    <t>EAM</t>
  </si>
  <si>
    <t>EQM</t>
  </si>
  <si>
    <t>EAPM</t>
  </si>
  <si>
    <t>gamma</t>
  </si>
  <si>
    <t>delta</t>
  </si>
  <si>
    <t>alpha</t>
  </si>
  <si>
    <t>T_0</t>
  </si>
  <si>
    <t>S_1(0)</t>
  </si>
  <si>
    <t>S_4(0)</t>
  </si>
  <si>
    <t>S_7(0)</t>
  </si>
  <si>
    <t>S_10(0)</t>
  </si>
  <si>
    <t>Beta_1(0)</t>
  </si>
  <si>
    <t>S_2(0)</t>
  </si>
  <si>
    <t>S_5(0)</t>
  </si>
  <si>
    <t>S_8(0)</t>
  </si>
  <si>
    <t>S_11(0)</t>
  </si>
  <si>
    <t>S_3(0)</t>
  </si>
  <si>
    <t>S_6(0)</t>
  </si>
  <si>
    <t>S_9(0)</t>
  </si>
  <si>
    <t>S_12(0)</t>
  </si>
  <si>
    <t>Tend</t>
  </si>
  <si>
    <t>Pend</t>
  </si>
  <si>
    <t>Estac</t>
  </si>
  <si>
    <t>Pred</t>
  </si>
  <si>
    <t>Yt-pred</t>
  </si>
  <si>
    <t>abs(error)</t>
  </si>
  <si>
    <t>error^2</t>
  </si>
  <si>
    <t>Muestral</t>
  </si>
  <si>
    <t>Extra-muestral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</si>
  <si>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</si>
  <si>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</si>
  <si>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</si>
  <si>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</si>
  <si>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</si>
  <si>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</si>
  <si>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</si>
  <si>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</si>
  <si>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</si>
  <si>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</si>
  <si>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</si>
  <si>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</si>
  <si>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</si>
  <si>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</si>
  <si>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</si>
  <si>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</si>
  <si>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</si>
  <si>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</si>
  <si>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</si>
  <si>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</si>
  <si>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</si>
  <si>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</si>
  <si>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</si>
  <si>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</si>
  <si>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X Variable 1</t>
  </si>
</sst>
</file>

<file path=xl/styles.xml><?xml version="1.0" encoding="utf-8"?>
<styleSheet xmlns="http://schemas.openxmlformats.org/spreadsheetml/2006/main">
  <numFmts count="3">
    <numFmt numFmtId="164" formatCode="0.0"/>
    <numFmt numFmtId="165" formatCode="[$-410]mmm\-yy;@"/>
    <numFmt numFmtId="166" formatCode="0.000"/>
  </numFmts>
  <fonts count="5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6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0">
    <xf numFmtId="0" fontId="0" fillId="0" borderId="0" xfId="0"/>
    <xf numFmtId="0" fontId="0" fillId="0" borderId="0" xfId="0" applyNumberFormat="1"/>
    <xf numFmtId="17" fontId="2" fillId="0" borderId="0" xfId="1" applyNumberFormat="1" applyFont="1"/>
    <xf numFmtId="17" fontId="1" fillId="0" borderId="0" xfId="1" applyNumberFormat="1"/>
    <xf numFmtId="164" fontId="0" fillId="0" borderId="0" xfId="0" applyNumberFormat="1"/>
    <xf numFmtId="164" fontId="1" fillId="0" borderId="0" xfId="1" applyNumberFormat="1" applyAlignment="1">
      <alignment horizontal="right"/>
    </xf>
    <xf numFmtId="17" fontId="1" fillId="2" borderId="0" xfId="1" applyNumberFormat="1" applyFill="1"/>
    <xf numFmtId="164" fontId="1" fillId="2" borderId="0" xfId="1" applyNumberFormat="1" applyFill="1" applyAlignment="1">
      <alignment horizontal="right"/>
    </xf>
    <xf numFmtId="0" fontId="0" fillId="2" borderId="0" xfId="0" applyFill="1"/>
    <xf numFmtId="164" fontId="0" fillId="2" borderId="0" xfId="0" applyNumberFormat="1" applyFill="1"/>
    <xf numFmtId="165" fontId="0" fillId="0" borderId="0" xfId="0" applyNumberFormat="1"/>
    <xf numFmtId="165" fontId="2" fillId="0" borderId="0" xfId="1" applyNumberFormat="1" applyFont="1"/>
    <xf numFmtId="165" fontId="1" fillId="0" borderId="0" xfId="1" applyNumberFormat="1"/>
    <xf numFmtId="165" fontId="1" fillId="2" borderId="0" xfId="1" applyNumberFormat="1" applyFill="1"/>
    <xf numFmtId="0" fontId="0" fillId="2" borderId="0" xfId="0" applyNumberFormat="1" applyFill="1"/>
    <xf numFmtId="1" fontId="0" fillId="0" borderId="0" xfId="0" applyNumberFormat="1"/>
    <xf numFmtId="1" fontId="0" fillId="2" borderId="0" xfId="0" applyNumberFormat="1" applyFill="1"/>
    <xf numFmtId="0" fontId="3" fillId="0" borderId="0" xfId="0" applyFont="1" applyAlignment="1">
      <alignment horizontal="center"/>
    </xf>
    <xf numFmtId="0" fontId="3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/>
    <xf numFmtId="1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0" fillId="3" borderId="0" xfId="0" applyNumberFormat="1" applyFill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" fontId="2" fillId="4" borderId="0" xfId="1" applyNumberFormat="1" applyFont="1" applyFill="1" applyAlignment="1">
      <alignment horizontal="center" vertical="center"/>
    </xf>
    <xf numFmtId="164" fontId="2" fillId="4" borderId="0" xfId="1" applyNumberFormat="1" applyFont="1" applyFill="1" applyAlignment="1">
      <alignment horizontal="center" vertical="center"/>
    </xf>
    <xf numFmtId="0" fontId="0" fillId="4" borderId="0" xfId="0" applyFill="1"/>
    <xf numFmtId="2" fontId="0" fillId="5" borderId="0" xfId="0" applyNumberFormat="1" applyFill="1"/>
    <xf numFmtId="0" fontId="0" fillId="0" borderId="0" xfId="0" applyFill="1" applyBorder="1" applyAlignment="1"/>
    <xf numFmtId="0" fontId="0" fillId="0" borderId="1" xfId="0" applyFill="1" applyBorder="1" applyAlignment="1"/>
    <xf numFmtId="0" fontId="4" fillId="0" borderId="2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Continuous"/>
    </xf>
    <xf numFmtId="166" fontId="0" fillId="0" borderId="0" xfId="0" applyNumberFormat="1"/>
  </cellXfs>
  <cellStyles count="2">
    <cellStyle name="Normal" xfId="0" builtinId="0"/>
    <cellStyle name="Normale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  <c:spPr>
        <a:noFill/>
        <a:ln w="25400">
          <a:noFill/>
        </a:ln>
      </c:spPr>
      <c:txPr>
        <a:bodyPr/>
        <a:lstStyle/>
        <a:p>
          <a:pPr>
            <a:defRPr lang="es-ES"/>
          </a:pPr>
          <a:endParaRPr lang="es-ES"/>
        </a:p>
      </c:txPr>
    </c:title>
    <c:plotArea>
      <c:layout/>
      <c:lineChart>
        <c:grouping val="standard"/>
        <c:ser>
          <c:idx val="0"/>
          <c:order val="0"/>
          <c:tx>
            <c:v>Yt</c:v>
          </c:tx>
          <c:cat>
            <c:numRef>
              <c:f>'Sèrie curta'!$A$3:$A$86</c:f>
              <c:numCache>
                <c:formatCode>mmm\-yy</c:formatCode>
                <c:ptCount val="84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  <c:pt idx="83">
                  <c:v>38687</c:v>
                </c:pt>
              </c:numCache>
            </c:numRef>
          </c:cat>
          <c:val>
            <c:numRef>
              <c:f>'Sèrie curta'!$B$3:$B$86</c:f>
              <c:numCache>
                <c:formatCode>0.0</c:formatCode>
                <c:ptCount val="84"/>
                <c:pt idx="0">
                  <c:v>403.5</c:v>
                </c:pt>
                <c:pt idx="1">
                  <c:v>507.2</c:v>
                </c:pt>
                <c:pt idx="2">
                  <c:v>584.70000000000005</c:v>
                </c:pt>
                <c:pt idx="3">
                  <c:v>826.6</c:v>
                </c:pt>
                <c:pt idx="4">
                  <c:v>1017.1</c:v>
                </c:pt>
                <c:pt idx="5">
                  <c:v>1041</c:v>
                </c:pt>
                <c:pt idx="6">
                  <c:v>1216.8</c:v>
                </c:pt>
                <c:pt idx="7">
                  <c:v>1306.7</c:v>
                </c:pt>
                <c:pt idx="8">
                  <c:v>1070.0999999999999</c:v>
                </c:pt>
                <c:pt idx="9">
                  <c:v>838.4</c:v>
                </c:pt>
                <c:pt idx="10">
                  <c:v>503.3</c:v>
                </c:pt>
                <c:pt idx="11">
                  <c:v>474.4</c:v>
                </c:pt>
                <c:pt idx="12">
                  <c:v>452.2</c:v>
                </c:pt>
                <c:pt idx="13">
                  <c:v>500.2</c:v>
                </c:pt>
                <c:pt idx="14">
                  <c:v>673.9</c:v>
                </c:pt>
                <c:pt idx="15">
                  <c:v>916.7</c:v>
                </c:pt>
                <c:pt idx="16">
                  <c:v>971.6</c:v>
                </c:pt>
                <c:pt idx="17">
                  <c:v>1140.2</c:v>
                </c:pt>
                <c:pt idx="18">
                  <c:v>1236.7</c:v>
                </c:pt>
                <c:pt idx="19">
                  <c:v>1294.8</c:v>
                </c:pt>
                <c:pt idx="20">
                  <c:v>1099.5999999999999</c:v>
                </c:pt>
                <c:pt idx="21">
                  <c:v>861.6</c:v>
                </c:pt>
                <c:pt idx="22">
                  <c:v>544.1</c:v>
                </c:pt>
                <c:pt idx="23">
                  <c:v>517.29999999999995</c:v>
                </c:pt>
                <c:pt idx="24">
                  <c:v>462.5</c:v>
                </c:pt>
                <c:pt idx="25">
                  <c:v>541</c:v>
                </c:pt>
                <c:pt idx="26">
                  <c:v>639.6</c:v>
                </c:pt>
                <c:pt idx="27">
                  <c:v>902.9</c:v>
                </c:pt>
                <c:pt idx="28">
                  <c:v>976.5</c:v>
                </c:pt>
                <c:pt idx="29">
                  <c:v>1111.9000000000001</c:v>
                </c:pt>
                <c:pt idx="30">
                  <c:v>1261.8</c:v>
                </c:pt>
                <c:pt idx="31">
                  <c:v>1308.0999999999999</c:v>
                </c:pt>
                <c:pt idx="32">
                  <c:v>1138.5999999999999</c:v>
                </c:pt>
                <c:pt idx="33">
                  <c:v>849.1</c:v>
                </c:pt>
                <c:pt idx="34">
                  <c:v>530</c:v>
                </c:pt>
                <c:pt idx="35">
                  <c:v>496.8</c:v>
                </c:pt>
                <c:pt idx="36">
                  <c:v>452.1</c:v>
                </c:pt>
                <c:pt idx="37">
                  <c:v>540.70000000000005</c:v>
                </c:pt>
                <c:pt idx="38">
                  <c:v>732.7</c:v>
                </c:pt>
                <c:pt idx="39">
                  <c:v>862</c:v>
                </c:pt>
                <c:pt idx="40">
                  <c:v>1066.9000000000001</c:v>
                </c:pt>
                <c:pt idx="41">
                  <c:v>1098.3</c:v>
                </c:pt>
                <c:pt idx="42">
                  <c:v>1289.5</c:v>
                </c:pt>
                <c:pt idx="43">
                  <c:v>1387.8</c:v>
                </c:pt>
                <c:pt idx="44">
                  <c:v>1103.9000000000001</c:v>
                </c:pt>
                <c:pt idx="45">
                  <c:v>942.8</c:v>
                </c:pt>
                <c:pt idx="46">
                  <c:v>588.4</c:v>
                </c:pt>
                <c:pt idx="47">
                  <c:v>544.9</c:v>
                </c:pt>
                <c:pt idx="48">
                  <c:v>450.5</c:v>
                </c:pt>
                <c:pt idx="49">
                  <c:v>530</c:v>
                </c:pt>
                <c:pt idx="50">
                  <c:v>702.1</c:v>
                </c:pt>
                <c:pt idx="51">
                  <c:v>894.7</c:v>
                </c:pt>
                <c:pt idx="52">
                  <c:v>1056.4000000000001</c:v>
                </c:pt>
                <c:pt idx="53">
                  <c:v>1227.8</c:v>
                </c:pt>
                <c:pt idx="54">
                  <c:v>1282.9000000000001</c:v>
                </c:pt>
                <c:pt idx="55">
                  <c:v>1390.8</c:v>
                </c:pt>
                <c:pt idx="56">
                  <c:v>1095.4000000000001</c:v>
                </c:pt>
                <c:pt idx="57">
                  <c:v>952.1</c:v>
                </c:pt>
                <c:pt idx="58">
                  <c:v>592</c:v>
                </c:pt>
                <c:pt idx="59">
                  <c:v>597.1</c:v>
                </c:pt>
                <c:pt idx="60">
                  <c:v>483.8</c:v>
                </c:pt>
                <c:pt idx="61">
                  <c:v>590</c:v>
                </c:pt>
                <c:pt idx="62">
                  <c:v>772.3</c:v>
                </c:pt>
                <c:pt idx="63">
                  <c:v>998.6</c:v>
                </c:pt>
                <c:pt idx="64">
                  <c:v>1152.7</c:v>
                </c:pt>
                <c:pt idx="65">
                  <c:v>1208.8</c:v>
                </c:pt>
                <c:pt idx="66">
                  <c:v>1359</c:v>
                </c:pt>
                <c:pt idx="67">
                  <c:v>1465.6</c:v>
                </c:pt>
                <c:pt idx="68">
                  <c:v>1184.4000000000001</c:v>
                </c:pt>
                <c:pt idx="69">
                  <c:v>1035.9000000000001</c:v>
                </c:pt>
                <c:pt idx="70">
                  <c:v>664.7</c:v>
                </c:pt>
                <c:pt idx="71">
                  <c:v>622.1</c:v>
                </c:pt>
                <c:pt idx="72">
                  <c:v>540.5</c:v>
                </c:pt>
                <c:pt idx="73">
                  <c:v>612.1</c:v>
                </c:pt>
                <c:pt idx="74">
                  <c:v>783.6</c:v>
                </c:pt>
                <c:pt idx="75">
                  <c:v>930.8</c:v>
                </c:pt>
                <c:pt idx="76">
                  <c:v>1233.3</c:v>
                </c:pt>
                <c:pt idx="77">
                  <c:v>1288.8</c:v>
                </c:pt>
                <c:pt idx="78">
                  <c:v>1488.6</c:v>
                </c:pt>
                <c:pt idx="79">
                  <c:v>1578.1</c:v>
                </c:pt>
                <c:pt idx="80">
                  <c:v>1281.9000000000001</c:v>
                </c:pt>
                <c:pt idx="81">
                  <c:v>1096.5999999999999</c:v>
                </c:pt>
                <c:pt idx="82">
                  <c:v>682.6</c:v>
                </c:pt>
                <c:pt idx="83">
                  <c:v>635.9</c:v>
                </c:pt>
              </c:numCache>
            </c:numRef>
          </c:val>
        </c:ser>
        <c:dLbls/>
        <c:marker val="1"/>
        <c:axId val="122377344"/>
        <c:axId val="122378880"/>
      </c:lineChart>
      <c:dateAx>
        <c:axId val="122377344"/>
        <c:scaling>
          <c:orientation val="minMax"/>
        </c:scaling>
        <c:axPos val="b"/>
        <c:numFmt formatCode="mmm\-yy" sourceLinked="0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22378880"/>
        <c:crosses val="autoZero"/>
        <c:auto val="1"/>
        <c:lblOffset val="100"/>
        <c:baseTimeUnit val="months"/>
      </c:dateAx>
      <c:valAx>
        <c:axId val="122378880"/>
        <c:scaling>
          <c:orientation val="minMax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2237734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  <c:spPr>
        <a:noFill/>
        <a:ln w="25400">
          <a:noFill/>
        </a:ln>
      </c:spPr>
      <c:txPr>
        <a:bodyPr/>
        <a:lstStyle/>
        <a:p>
          <a:pPr>
            <a:defRPr lang="es-ES"/>
          </a:pPr>
          <a:endParaRPr lang="es-ES"/>
        </a:p>
      </c:txPr>
    </c:title>
    <c:plotArea>
      <c:layout/>
      <c:lineChart>
        <c:grouping val="standard"/>
        <c:ser>
          <c:idx val="0"/>
          <c:order val="0"/>
          <c:tx>
            <c:v>T2</c:v>
          </c:tx>
          <c:cat>
            <c:numRef>
              <c:f>Descomposició!$A$2:$A$73</c:f>
              <c:numCache>
                <c:formatCode>[$-410]mmm\-yy;@</c:formatCode>
                <c:ptCount val="7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</c:numCache>
            </c:numRef>
          </c:cat>
          <c:val>
            <c:numRef>
              <c:f>Descomposició!$H$2:$H$73</c:f>
              <c:numCache>
                <c:formatCode>0.0</c:formatCode>
                <c:ptCount val="72"/>
                <c:pt idx="0">
                  <c:v>818.32451388888899</c:v>
                </c:pt>
                <c:pt idx="1">
                  <c:v>844.37368055555555</c:v>
                </c:pt>
                <c:pt idx="2">
                  <c:v>760.4103472222223</c:v>
                </c:pt>
                <c:pt idx="3">
                  <c:v>794.04868055555551</c:v>
                </c:pt>
                <c:pt idx="4">
                  <c:v>857.69951388888887</c:v>
                </c:pt>
                <c:pt idx="5">
                  <c:v>771.57798611111116</c:v>
                </c:pt>
                <c:pt idx="6">
                  <c:v>820.0203472222222</c:v>
                </c:pt>
                <c:pt idx="7">
                  <c:v>831.17951388888901</c:v>
                </c:pt>
                <c:pt idx="8">
                  <c:v>832.9528472222222</c:v>
                </c:pt>
                <c:pt idx="9">
                  <c:v>816.96951388888886</c:v>
                </c:pt>
                <c:pt idx="10">
                  <c:v>821.67284722222234</c:v>
                </c:pt>
                <c:pt idx="11">
                  <c:v>820.76118055555548</c:v>
                </c:pt>
                <c:pt idx="12">
                  <c:v>867.02451388888903</c:v>
                </c:pt>
                <c:pt idx="13">
                  <c:v>837.37368055555555</c:v>
                </c:pt>
                <c:pt idx="14">
                  <c:v>849.61034722222212</c:v>
                </c:pt>
                <c:pt idx="15">
                  <c:v>884.14868055555553</c:v>
                </c:pt>
                <c:pt idx="16">
                  <c:v>812.19951388888887</c:v>
                </c:pt>
                <c:pt idx="17">
                  <c:v>870.7779861111112</c:v>
                </c:pt>
                <c:pt idx="18">
                  <c:v>839.92034722222229</c:v>
                </c:pt>
                <c:pt idx="19">
                  <c:v>819.27951388888891</c:v>
                </c:pt>
                <c:pt idx="20">
                  <c:v>862.4528472222222</c:v>
                </c:pt>
                <c:pt idx="21">
                  <c:v>840.1695138888889</c:v>
                </c:pt>
                <c:pt idx="22">
                  <c:v>862.4728472222223</c:v>
                </c:pt>
                <c:pt idx="23">
                  <c:v>863.66118055555557</c:v>
                </c:pt>
                <c:pt idx="24">
                  <c:v>877.32451388888899</c:v>
                </c:pt>
                <c:pt idx="25">
                  <c:v>878.17368055555562</c:v>
                </c:pt>
                <c:pt idx="26">
                  <c:v>815.31034722222216</c:v>
                </c:pt>
                <c:pt idx="27">
                  <c:v>870.34868055555546</c:v>
                </c:pt>
                <c:pt idx="28">
                  <c:v>817.09951388888885</c:v>
                </c:pt>
                <c:pt idx="29">
                  <c:v>842.47798611111125</c:v>
                </c:pt>
                <c:pt idx="30">
                  <c:v>865.0203472222222</c:v>
                </c:pt>
                <c:pt idx="31">
                  <c:v>832.57951388888887</c:v>
                </c:pt>
                <c:pt idx="32">
                  <c:v>901.4528472222222</c:v>
                </c:pt>
                <c:pt idx="33">
                  <c:v>827.6695138888889</c:v>
                </c:pt>
                <c:pt idx="34">
                  <c:v>848.37284722222228</c:v>
                </c:pt>
                <c:pt idx="35">
                  <c:v>843.16118055555557</c:v>
                </c:pt>
                <c:pt idx="36">
                  <c:v>866.92451388888901</c:v>
                </c:pt>
                <c:pt idx="37">
                  <c:v>877.87368055555567</c:v>
                </c:pt>
                <c:pt idx="38">
                  <c:v>908.4103472222223</c:v>
                </c:pt>
                <c:pt idx="39">
                  <c:v>829.44868055555548</c:v>
                </c:pt>
                <c:pt idx="40">
                  <c:v>907.49951388888894</c:v>
                </c:pt>
                <c:pt idx="41">
                  <c:v>828.87798611111111</c:v>
                </c:pt>
                <c:pt idx="42">
                  <c:v>892.72034722222224</c:v>
                </c:pt>
                <c:pt idx="43">
                  <c:v>912.27951388888891</c:v>
                </c:pt>
                <c:pt idx="44">
                  <c:v>866.75284722222239</c:v>
                </c:pt>
                <c:pt idx="45">
                  <c:v>921.36951388888883</c:v>
                </c:pt>
                <c:pt idx="46">
                  <c:v>906.77284722222225</c:v>
                </c:pt>
                <c:pt idx="47">
                  <c:v>891.26118055555548</c:v>
                </c:pt>
                <c:pt idx="48">
                  <c:v>865.32451388888899</c:v>
                </c:pt>
                <c:pt idx="49">
                  <c:v>867.17368055555562</c:v>
                </c:pt>
                <c:pt idx="50">
                  <c:v>877.81034722222216</c:v>
                </c:pt>
                <c:pt idx="51">
                  <c:v>862.14868055555553</c:v>
                </c:pt>
                <c:pt idx="52">
                  <c:v>896.99951388888894</c:v>
                </c:pt>
                <c:pt idx="53">
                  <c:v>958.37798611111111</c:v>
                </c:pt>
                <c:pt idx="54">
                  <c:v>886.12034722222234</c:v>
                </c:pt>
                <c:pt idx="55">
                  <c:v>915.27951388888891</c:v>
                </c:pt>
                <c:pt idx="56">
                  <c:v>858.25284722222239</c:v>
                </c:pt>
                <c:pt idx="57">
                  <c:v>930.6695138888889</c:v>
                </c:pt>
                <c:pt idx="58">
                  <c:v>910.37284722222228</c:v>
                </c:pt>
                <c:pt idx="59">
                  <c:v>943.46118055555553</c:v>
                </c:pt>
                <c:pt idx="60">
                  <c:v>898.62451388888894</c:v>
                </c:pt>
                <c:pt idx="61">
                  <c:v>927.17368055555562</c:v>
                </c:pt>
                <c:pt idx="62">
                  <c:v>948.01034722222221</c:v>
                </c:pt>
                <c:pt idx="63">
                  <c:v>966.04868055555551</c:v>
                </c:pt>
                <c:pt idx="64">
                  <c:v>993.2995138888889</c:v>
                </c:pt>
                <c:pt idx="65">
                  <c:v>939.37798611111111</c:v>
                </c:pt>
                <c:pt idx="66">
                  <c:v>962.22034722222224</c:v>
                </c:pt>
                <c:pt idx="67">
                  <c:v>990.07951388888887</c:v>
                </c:pt>
                <c:pt idx="68">
                  <c:v>947.25284722222239</c:v>
                </c:pt>
                <c:pt idx="69">
                  <c:v>1014.469513888889</c:v>
                </c:pt>
                <c:pt idx="70">
                  <c:v>983.07284722222232</c:v>
                </c:pt>
                <c:pt idx="71">
                  <c:v>968.46118055555553</c:v>
                </c:pt>
              </c:numCache>
            </c:numRef>
          </c:val>
        </c:ser>
        <c:dLbls/>
        <c:marker val="1"/>
        <c:axId val="132393984"/>
        <c:axId val="132399872"/>
      </c:lineChart>
      <c:dateAx>
        <c:axId val="132393984"/>
        <c:scaling>
          <c:orientation val="minMax"/>
        </c:scaling>
        <c:axPos val="b"/>
        <c:numFmt formatCode="[$-410]mmm\-yy;@" sourceLinked="0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32399872"/>
        <c:crosses val="autoZero"/>
        <c:auto val="1"/>
        <c:lblOffset val="100"/>
        <c:baseTimeUnit val="months"/>
      </c:dateAx>
      <c:valAx>
        <c:axId val="132399872"/>
        <c:scaling>
          <c:orientation val="minMax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32393984"/>
        <c:crosses val="autoZero"/>
        <c:crossBetween val="between"/>
      </c:valAx>
    </c:plotArea>
    <c:legend>
      <c:legendPos val="r"/>
      <c:layout/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title>
      <c:layout/>
      <c:spPr>
        <a:noFill/>
        <a:ln w="25400">
          <a:noFill/>
        </a:ln>
      </c:spPr>
      <c:txPr>
        <a:bodyPr/>
        <a:lstStyle/>
        <a:p>
          <a:pPr>
            <a:defRPr lang="es-ES"/>
          </a:pPr>
          <a:endParaRPr lang="es-ES"/>
        </a:p>
      </c:txPr>
    </c:title>
    <c:plotArea>
      <c:layout/>
      <c:lineChart>
        <c:grouping val="standard"/>
        <c:ser>
          <c:idx val="0"/>
          <c:order val="0"/>
          <c:tx>
            <c:v>Si</c:v>
          </c:tx>
          <c:spPr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numRef>
              <c:f>Descomposició!$A$2:$A$73</c:f>
              <c:numCache>
                <c:formatCode>[$-410]mmm\-yy;@</c:formatCode>
                <c:ptCount val="72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</c:numCache>
            </c:numRef>
          </c:cat>
          <c:val>
            <c:numRef>
              <c:f>Descomposició!$G$2:$G$73</c:f>
              <c:numCache>
                <c:formatCode>0.0</c:formatCode>
                <c:ptCount val="72"/>
                <c:pt idx="0">
                  <c:v>-414.82451388888899</c:v>
                </c:pt>
                <c:pt idx="1">
                  <c:v>-337.17368055555556</c:v>
                </c:pt>
                <c:pt idx="2">
                  <c:v>-175.7103472222222</c:v>
                </c:pt>
                <c:pt idx="3">
                  <c:v>32.551319444444474</c:v>
                </c:pt>
                <c:pt idx="4">
                  <c:v>159.40048611111115</c:v>
                </c:pt>
                <c:pt idx="5">
                  <c:v>269.42201388888884</c:v>
                </c:pt>
                <c:pt idx="6">
                  <c:v>396.77965277777781</c:v>
                </c:pt>
                <c:pt idx="7">
                  <c:v>475.5204861111111</c:v>
                </c:pt>
                <c:pt idx="8">
                  <c:v>237.14715277777771</c:v>
                </c:pt>
                <c:pt idx="9">
                  <c:v>21.43048611111108</c:v>
                </c:pt>
                <c:pt idx="10">
                  <c:v>-318.37284722222228</c:v>
                </c:pt>
                <c:pt idx="11">
                  <c:v>-346.36118055555556</c:v>
                </c:pt>
                <c:pt idx="12">
                  <c:v>-414.82451388888899</c:v>
                </c:pt>
                <c:pt idx="13">
                  <c:v>-337.17368055555556</c:v>
                </c:pt>
                <c:pt idx="14">
                  <c:v>-175.7103472222222</c:v>
                </c:pt>
                <c:pt idx="15">
                  <c:v>32.551319444444474</c:v>
                </c:pt>
                <c:pt idx="16">
                  <c:v>159.40048611111115</c:v>
                </c:pt>
                <c:pt idx="17">
                  <c:v>269.42201388888884</c:v>
                </c:pt>
                <c:pt idx="18">
                  <c:v>396.77965277777781</c:v>
                </c:pt>
                <c:pt idx="19">
                  <c:v>475.5204861111111</c:v>
                </c:pt>
                <c:pt idx="20">
                  <c:v>237.14715277777771</c:v>
                </c:pt>
                <c:pt idx="21">
                  <c:v>21.43048611111108</c:v>
                </c:pt>
                <c:pt idx="22">
                  <c:v>-318.37284722222228</c:v>
                </c:pt>
                <c:pt idx="23">
                  <c:v>-346.36118055555556</c:v>
                </c:pt>
                <c:pt idx="24">
                  <c:v>-414.82451388888899</c:v>
                </c:pt>
                <c:pt idx="25">
                  <c:v>-337.17368055555556</c:v>
                </c:pt>
                <c:pt idx="26">
                  <c:v>-175.7103472222222</c:v>
                </c:pt>
                <c:pt idx="27">
                  <c:v>32.551319444444474</c:v>
                </c:pt>
                <c:pt idx="28">
                  <c:v>159.40048611111115</c:v>
                </c:pt>
                <c:pt idx="29">
                  <c:v>269.42201388888884</c:v>
                </c:pt>
                <c:pt idx="30">
                  <c:v>396.77965277777781</c:v>
                </c:pt>
                <c:pt idx="31">
                  <c:v>475.5204861111111</c:v>
                </c:pt>
                <c:pt idx="32">
                  <c:v>237.14715277777771</c:v>
                </c:pt>
                <c:pt idx="33">
                  <c:v>21.43048611111108</c:v>
                </c:pt>
                <c:pt idx="34">
                  <c:v>-318.37284722222228</c:v>
                </c:pt>
                <c:pt idx="35">
                  <c:v>-346.36118055555556</c:v>
                </c:pt>
                <c:pt idx="36">
                  <c:v>-414.82451388888899</c:v>
                </c:pt>
                <c:pt idx="37">
                  <c:v>-337.17368055555556</c:v>
                </c:pt>
                <c:pt idx="38">
                  <c:v>-175.7103472222222</c:v>
                </c:pt>
                <c:pt idx="39">
                  <c:v>32.551319444444474</c:v>
                </c:pt>
                <c:pt idx="40">
                  <c:v>159.40048611111115</c:v>
                </c:pt>
                <c:pt idx="41">
                  <c:v>269.42201388888884</c:v>
                </c:pt>
                <c:pt idx="42">
                  <c:v>396.77965277777781</c:v>
                </c:pt>
                <c:pt idx="43">
                  <c:v>475.5204861111111</c:v>
                </c:pt>
                <c:pt idx="44">
                  <c:v>237.14715277777771</c:v>
                </c:pt>
                <c:pt idx="45">
                  <c:v>21.43048611111108</c:v>
                </c:pt>
                <c:pt idx="46">
                  <c:v>-318.37284722222228</c:v>
                </c:pt>
                <c:pt idx="47">
                  <c:v>-346.36118055555556</c:v>
                </c:pt>
                <c:pt idx="48">
                  <c:v>-414.82451388888899</c:v>
                </c:pt>
                <c:pt idx="49">
                  <c:v>-337.17368055555556</c:v>
                </c:pt>
                <c:pt idx="50">
                  <c:v>-175.7103472222222</c:v>
                </c:pt>
                <c:pt idx="51">
                  <c:v>32.551319444444474</c:v>
                </c:pt>
                <c:pt idx="52">
                  <c:v>159.40048611111115</c:v>
                </c:pt>
                <c:pt idx="53">
                  <c:v>269.42201388888884</c:v>
                </c:pt>
                <c:pt idx="54">
                  <c:v>396.77965277777781</c:v>
                </c:pt>
                <c:pt idx="55">
                  <c:v>475.5204861111111</c:v>
                </c:pt>
                <c:pt idx="56">
                  <c:v>237.14715277777771</c:v>
                </c:pt>
                <c:pt idx="57">
                  <c:v>21.43048611111108</c:v>
                </c:pt>
                <c:pt idx="58">
                  <c:v>-318.37284722222228</c:v>
                </c:pt>
                <c:pt idx="59">
                  <c:v>-346.36118055555556</c:v>
                </c:pt>
                <c:pt idx="60">
                  <c:v>-414.82451388888899</c:v>
                </c:pt>
                <c:pt idx="61">
                  <c:v>-337.17368055555556</c:v>
                </c:pt>
                <c:pt idx="62">
                  <c:v>-175.7103472222222</c:v>
                </c:pt>
                <c:pt idx="63">
                  <c:v>32.551319444444474</c:v>
                </c:pt>
                <c:pt idx="64">
                  <c:v>159.40048611111115</c:v>
                </c:pt>
                <c:pt idx="65">
                  <c:v>269.42201388888884</c:v>
                </c:pt>
                <c:pt idx="66">
                  <c:v>396.77965277777781</c:v>
                </c:pt>
                <c:pt idx="67">
                  <c:v>475.5204861111111</c:v>
                </c:pt>
                <c:pt idx="68">
                  <c:v>237.14715277777771</c:v>
                </c:pt>
                <c:pt idx="69">
                  <c:v>21.43048611111108</c:v>
                </c:pt>
                <c:pt idx="70">
                  <c:v>-318.37284722222228</c:v>
                </c:pt>
                <c:pt idx="71">
                  <c:v>-346.36118055555556</c:v>
                </c:pt>
              </c:numCache>
            </c:numRef>
          </c:val>
        </c:ser>
        <c:dLbls/>
        <c:marker val="1"/>
        <c:axId val="133571328"/>
        <c:axId val="133572864"/>
      </c:lineChart>
      <c:dateAx>
        <c:axId val="133571328"/>
        <c:scaling>
          <c:orientation val="minMax"/>
        </c:scaling>
        <c:axPos val="b"/>
        <c:numFmt formatCode="[$-410]mmm\-yy;@" sourceLinked="0"/>
        <c:tickLblPos val="nextTo"/>
        <c:txPr>
          <a:bodyPr rot="-540000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33572864"/>
        <c:crosses val="autoZero"/>
        <c:auto val="1"/>
        <c:lblOffset val="100"/>
        <c:baseTimeUnit val="months"/>
      </c:dateAx>
      <c:valAx>
        <c:axId val="133572864"/>
        <c:scaling>
          <c:orientation val="minMax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3357132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91545189504373181"/>
          <c:y val="0.52439102454361264"/>
          <c:w val="7.1428571428571425E-2"/>
          <c:h val="7.3170840633992457E-2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plotArea>
      <c:layout/>
      <c:lineChart>
        <c:grouping val="standard"/>
        <c:ser>
          <c:idx val="0"/>
          <c:order val="0"/>
          <c:tx>
            <c:v>Pred Yt</c:v>
          </c:tx>
          <c:cat>
            <c:numRef>
              <c:f>Descomposició!$A$2:$A$84</c:f>
              <c:numCache>
                <c:formatCode>[$-410]mmm\-yy;@</c:formatCode>
                <c:ptCount val="8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</c:numCache>
            </c:numRef>
          </c:cat>
          <c:val>
            <c:numRef>
              <c:f>Descomposició!$J$2:$J$85</c:f>
              <c:numCache>
                <c:formatCode>0.0</c:formatCode>
                <c:ptCount val="84"/>
                <c:pt idx="0">
                  <c:v>385.60227612886877</c:v>
                </c:pt>
                <c:pt idx="1">
                  <c:v>465.40788917740366</c:v>
                </c:pt>
                <c:pt idx="2">
                  <c:v>629.02600222593833</c:v>
                </c:pt>
                <c:pt idx="3">
                  <c:v>839.44244860780657</c:v>
                </c:pt>
                <c:pt idx="4">
                  <c:v>968.44639498967456</c:v>
                </c:pt>
                <c:pt idx="5">
                  <c:v>1080.6227024826537</c:v>
                </c:pt>
                <c:pt idx="6">
                  <c:v>1210.135121086744</c:v>
                </c:pt>
                <c:pt idx="7">
                  <c:v>1291.0307341352786</c:v>
                </c:pt>
                <c:pt idx="8">
                  <c:v>1054.8121805171468</c:v>
                </c:pt>
                <c:pt idx="9">
                  <c:v>841.25029356568155</c:v>
                </c:pt>
                <c:pt idx="10">
                  <c:v>503.60173994754962</c:v>
                </c:pt>
                <c:pt idx="11">
                  <c:v>477.76818632941769</c:v>
                </c:pt>
                <c:pt idx="12">
                  <c:v>411.45963271128574</c:v>
                </c:pt>
                <c:pt idx="13">
                  <c:v>491.26524575982052</c:v>
                </c:pt>
                <c:pt idx="14">
                  <c:v>654.8833588083553</c:v>
                </c:pt>
                <c:pt idx="15">
                  <c:v>865.29980519022342</c:v>
                </c:pt>
                <c:pt idx="16">
                  <c:v>994.30375157209141</c:v>
                </c:pt>
                <c:pt idx="17">
                  <c:v>1106.4800590650707</c:v>
                </c:pt>
                <c:pt idx="18">
                  <c:v>1235.992477669161</c:v>
                </c:pt>
                <c:pt idx="19">
                  <c:v>1316.8880907176956</c:v>
                </c:pt>
                <c:pt idx="20">
                  <c:v>1080.6695370995635</c:v>
                </c:pt>
                <c:pt idx="21">
                  <c:v>867.1076501480984</c:v>
                </c:pt>
                <c:pt idx="22">
                  <c:v>529.45909652996647</c:v>
                </c:pt>
                <c:pt idx="23">
                  <c:v>503.62554291183454</c:v>
                </c:pt>
                <c:pt idx="24">
                  <c:v>437.31698929370259</c:v>
                </c:pt>
                <c:pt idx="25">
                  <c:v>517.12260234223731</c:v>
                </c:pt>
                <c:pt idx="26">
                  <c:v>680.74071539077227</c:v>
                </c:pt>
                <c:pt idx="27">
                  <c:v>891.15716177264028</c:v>
                </c:pt>
                <c:pt idx="28">
                  <c:v>1020.1611081545083</c:v>
                </c:pt>
                <c:pt idx="29">
                  <c:v>1132.3374156474874</c:v>
                </c:pt>
                <c:pt idx="30">
                  <c:v>1261.8498342515777</c:v>
                </c:pt>
                <c:pt idx="31">
                  <c:v>1342.7454473001126</c:v>
                </c:pt>
                <c:pt idx="32">
                  <c:v>1106.5268936819805</c:v>
                </c:pt>
                <c:pt idx="33">
                  <c:v>892.96500673051537</c:v>
                </c:pt>
                <c:pt idx="34">
                  <c:v>555.31645311238333</c:v>
                </c:pt>
                <c:pt idx="35">
                  <c:v>529.48289949425134</c:v>
                </c:pt>
                <c:pt idx="36">
                  <c:v>463.17434587611945</c:v>
                </c:pt>
                <c:pt idx="37">
                  <c:v>542.97995892465428</c:v>
                </c:pt>
                <c:pt idx="38">
                  <c:v>706.59807197318901</c:v>
                </c:pt>
                <c:pt idx="39">
                  <c:v>917.01451835505713</c:v>
                </c:pt>
                <c:pt idx="40">
                  <c:v>1046.0184647369251</c:v>
                </c:pt>
                <c:pt idx="41">
                  <c:v>1158.1947722299042</c:v>
                </c:pt>
                <c:pt idx="42">
                  <c:v>1287.7071908339947</c:v>
                </c:pt>
                <c:pt idx="43">
                  <c:v>1368.6028038825293</c:v>
                </c:pt>
                <c:pt idx="44">
                  <c:v>1132.3842502643975</c:v>
                </c:pt>
                <c:pt idx="45">
                  <c:v>918.82236331293223</c:v>
                </c:pt>
                <c:pt idx="46">
                  <c:v>581.17380969480018</c:v>
                </c:pt>
                <c:pt idx="47">
                  <c:v>555.34025607666831</c:v>
                </c:pt>
                <c:pt idx="48">
                  <c:v>489.0317024585363</c:v>
                </c:pt>
                <c:pt idx="49">
                  <c:v>568.83731550707103</c:v>
                </c:pt>
                <c:pt idx="50">
                  <c:v>732.45542855560598</c:v>
                </c:pt>
                <c:pt idx="51">
                  <c:v>942.87187493747399</c:v>
                </c:pt>
                <c:pt idx="52">
                  <c:v>1071.8758213193421</c:v>
                </c:pt>
                <c:pt idx="53">
                  <c:v>1184.0521288123211</c:v>
                </c:pt>
                <c:pt idx="54">
                  <c:v>1313.5645474164116</c:v>
                </c:pt>
                <c:pt idx="55">
                  <c:v>1394.4601604649463</c:v>
                </c:pt>
                <c:pt idx="56">
                  <c:v>1158.2416068468142</c:v>
                </c:pt>
                <c:pt idx="57">
                  <c:v>944.67971989534908</c:v>
                </c:pt>
                <c:pt idx="58">
                  <c:v>607.03116627721704</c:v>
                </c:pt>
                <c:pt idx="59">
                  <c:v>581.19761265908528</c:v>
                </c:pt>
                <c:pt idx="60">
                  <c:v>514.88905904095316</c:v>
                </c:pt>
                <c:pt idx="61">
                  <c:v>594.69467208948799</c:v>
                </c:pt>
                <c:pt idx="62">
                  <c:v>758.31278513802272</c:v>
                </c:pt>
                <c:pt idx="63">
                  <c:v>968.72923151989085</c:v>
                </c:pt>
                <c:pt idx="64">
                  <c:v>1097.7331779017591</c:v>
                </c:pt>
                <c:pt idx="65">
                  <c:v>1209.9094853947381</c:v>
                </c:pt>
                <c:pt idx="66">
                  <c:v>1339.4219039988284</c:v>
                </c:pt>
                <c:pt idx="67">
                  <c:v>1420.317517047363</c:v>
                </c:pt>
                <c:pt idx="68">
                  <c:v>1184.0989634292312</c:v>
                </c:pt>
                <c:pt idx="69">
                  <c:v>970.53707647776594</c:v>
                </c:pt>
                <c:pt idx="70">
                  <c:v>632.88852285963401</c:v>
                </c:pt>
                <c:pt idx="71">
                  <c:v>607.05496924150202</c:v>
                </c:pt>
                <c:pt idx="72">
                  <c:v>540.74641562337001</c:v>
                </c:pt>
                <c:pt idx="73">
                  <c:v>620.55202867190496</c:v>
                </c:pt>
                <c:pt idx="74">
                  <c:v>784.17014172043969</c:v>
                </c:pt>
                <c:pt idx="75">
                  <c:v>994.58658810230781</c:v>
                </c:pt>
                <c:pt idx="76">
                  <c:v>1123.5905344841758</c:v>
                </c:pt>
                <c:pt idx="77">
                  <c:v>1235.7668419771549</c:v>
                </c:pt>
                <c:pt idx="78">
                  <c:v>1365.2792605812454</c:v>
                </c:pt>
                <c:pt idx="79">
                  <c:v>1446.17487362978</c:v>
                </c:pt>
                <c:pt idx="80">
                  <c:v>1209.9563200116481</c:v>
                </c:pt>
                <c:pt idx="81">
                  <c:v>996.39443306018279</c:v>
                </c:pt>
                <c:pt idx="82">
                  <c:v>658.74587944205086</c:v>
                </c:pt>
                <c:pt idx="83">
                  <c:v>632.91232582391899</c:v>
                </c:pt>
              </c:numCache>
            </c:numRef>
          </c:val>
        </c:ser>
        <c:ser>
          <c:idx val="1"/>
          <c:order val="1"/>
          <c:tx>
            <c:v>Yt</c:v>
          </c:tx>
          <c:cat>
            <c:numRef>
              <c:f>Descomposició!$A$2:$A$84</c:f>
              <c:numCache>
                <c:formatCode>[$-410]mmm\-yy;@</c:formatCode>
                <c:ptCount val="83"/>
                <c:pt idx="0">
                  <c:v>36161</c:v>
                </c:pt>
                <c:pt idx="1">
                  <c:v>36192</c:v>
                </c:pt>
                <c:pt idx="2">
                  <c:v>36220</c:v>
                </c:pt>
                <c:pt idx="3">
                  <c:v>36251</c:v>
                </c:pt>
                <c:pt idx="4">
                  <c:v>36281</c:v>
                </c:pt>
                <c:pt idx="5">
                  <c:v>36312</c:v>
                </c:pt>
                <c:pt idx="6">
                  <c:v>36342</c:v>
                </c:pt>
                <c:pt idx="7">
                  <c:v>36373</c:v>
                </c:pt>
                <c:pt idx="8">
                  <c:v>36404</c:v>
                </c:pt>
                <c:pt idx="9">
                  <c:v>36434</c:v>
                </c:pt>
                <c:pt idx="10">
                  <c:v>36465</c:v>
                </c:pt>
                <c:pt idx="11">
                  <c:v>36495</c:v>
                </c:pt>
                <c:pt idx="12">
                  <c:v>36526</c:v>
                </c:pt>
                <c:pt idx="13">
                  <c:v>36557</c:v>
                </c:pt>
                <c:pt idx="14">
                  <c:v>36586</c:v>
                </c:pt>
                <c:pt idx="15">
                  <c:v>36617</c:v>
                </c:pt>
                <c:pt idx="16">
                  <c:v>36647</c:v>
                </c:pt>
                <c:pt idx="17">
                  <c:v>36678</c:v>
                </c:pt>
                <c:pt idx="18">
                  <c:v>36708</c:v>
                </c:pt>
                <c:pt idx="19">
                  <c:v>36739</c:v>
                </c:pt>
                <c:pt idx="20">
                  <c:v>36770</c:v>
                </c:pt>
                <c:pt idx="21">
                  <c:v>36800</c:v>
                </c:pt>
                <c:pt idx="22">
                  <c:v>36831</c:v>
                </c:pt>
                <c:pt idx="23">
                  <c:v>36861</c:v>
                </c:pt>
                <c:pt idx="24">
                  <c:v>36892</c:v>
                </c:pt>
                <c:pt idx="25">
                  <c:v>36923</c:v>
                </c:pt>
                <c:pt idx="26">
                  <c:v>36951</c:v>
                </c:pt>
                <c:pt idx="27">
                  <c:v>36982</c:v>
                </c:pt>
                <c:pt idx="28">
                  <c:v>37012</c:v>
                </c:pt>
                <c:pt idx="29">
                  <c:v>37043</c:v>
                </c:pt>
                <c:pt idx="30">
                  <c:v>37073</c:v>
                </c:pt>
                <c:pt idx="31">
                  <c:v>37104</c:v>
                </c:pt>
                <c:pt idx="32">
                  <c:v>37135</c:v>
                </c:pt>
                <c:pt idx="33">
                  <c:v>37165</c:v>
                </c:pt>
                <c:pt idx="34">
                  <c:v>37196</c:v>
                </c:pt>
                <c:pt idx="35">
                  <c:v>37226</c:v>
                </c:pt>
                <c:pt idx="36">
                  <c:v>37257</c:v>
                </c:pt>
                <c:pt idx="37">
                  <c:v>37288</c:v>
                </c:pt>
                <c:pt idx="38">
                  <c:v>37316</c:v>
                </c:pt>
                <c:pt idx="39">
                  <c:v>37347</c:v>
                </c:pt>
                <c:pt idx="40">
                  <c:v>37377</c:v>
                </c:pt>
                <c:pt idx="41">
                  <c:v>37408</c:v>
                </c:pt>
                <c:pt idx="42">
                  <c:v>37438</c:v>
                </c:pt>
                <c:pt idx="43">
                  <c:v>37469</c:v>
                </c:pt>
                <c:pt idx="44">
                  <c:v>37500</c:v>
                </c:pt>
                <c:pt idx="45">
                  <c:v>37530</c:v>
                </c:pt>
                <c:pt idx="46">
                  <c:v>37561</c:v>
                </c:pt>
                <c:pt idx="47">
                  <c:v>37591</c:v>
                </c:pt>
                <c:pt idx="48">
                  <c:v>37622</c:v>
                </c:pt>
                <c:pt idx="49">
                  <c:v>37653</c:v>
                </c:pt>
                <c:pt idx="50">
                  <c:v>37681</c:v>
                </c:pt>
                <c:pt idx="51">
                  <c:v>37712</c:v>
                </c:pt>
                <c:pt idx="52">
                  <c:v>37742</c:v>
                </c:pt>
                <c:pt idx="53">
                  <c:v>37773</c:v>
                </c:pt>
                <c:pt idx="54">
                  <c:v>37803</c:v>
                </c:pt>
                <c:pt idx="55">
                  <c:v>37834</c:v>
                </c:pt>
                <c:pt idx="56">
                  <c:v>37865</c:v>
                </c:pt>
                <c:pt idx="57">
                  <c:v>37895</c:v>
                </c:pt>
                <c:pt idx="58">
                  <c:v>37926</c:v>
                </c:pt>
                <c:pt idx="59">
                  <c:v>37956</c:v>
                </c:pt>
                <c:pt idx="60">
                  <c:v>37987</c:v>
                </c:pt>
                <c:pt idx="61">
                  <c:v>38018</c:v>
                </c:pt>
                <c:pt idx="62">
                  <c:v>38047</c:v>
                </c:pt>
                <c:pt idx="63">
                  <c:v>38078</c:v>
                </c:pt>
                <c:pt idx="64">
                  <c:v>38108</c:v>
                </c:pt>
                <c:pt idx="65">
                  <c:v>38139</c:v>
                </c:pt>
                <c:pt idx="66">
                  <c:v>38169</c:v>
                </c:pt>
                <c:pt idx="67">
                  <c:v>38200</c:v>
                </c:pt>
                <c:pt idx="68">
                  <c:v>38231</c:v>
                </c:pt>
                <c:pt idx="69">
                  <c:v>38261</c:v>
                </c:pt>
                <c:pt idx="70">
                  <c:v>38292</c:v>
                </c:pt>
                <c:pt idx="71">
                  <c:v>38322</c:v>
                </c:pt>
                <c:pt idx="72">
                  <c:v>38353</c:v>
                </c:pt>
                <c:pt idx="73">
                  <c:v>38384</c:v>
                </c:pt>
                <c:pt idx="74">
                  <c:v>38412</c:v>
                </c:pt>
                <c:pt idx="75">
                  <c:v>38443</c:v>
                </c:pt>
                <c:pt idx="76">
                  <c:v>38473</c:v>
                </c:pt>
                <c:pt idx="77">
                  <c:v>38504</c:v>
                </c:pt>
                <c:pt idx="78">
                  <c:v>38534</c:v>
                </c:pt>
                <c:pt idx="79">
                  <c:v>38565</c:v>
                </c:pt>
                <c:pt idx="80">
                  <c:v>38596</c:v>
                </c:pt>
                <c:pt idx="81">
                  <c:v>38626</c:v>
                </c:pt>
                <c:pt idx="82">
                  <c:v>38657</c:v>
                </c:pt>
              </c:numCache>
            </c:numRef>
          </c:cat>
          <c:val>
            <c:numRef>
              <c:f>Descomposició!$B$2:$B$85</c:f>
              <c:numCache>
                <c:formatCode>0.0</c:formatCode>
                <c:ptCount val="84"/>
                <c:pt idx="0">
                  <c:v>403.5</c:v>
                </c:pt>
                <c:pt idx="1">
                  <c:v>507.2</c:v>
                </c:pt>
                <c:pt idx="2">
                  <c:v>584.70000000000005</c:v>
                </c:pt>
                <c:pt idx="3">
                  <c:v>826.6</c:v>
                </c:pt>
                <c:pt idx="4">
                  <c:v>1017.1</c:v>
                </c:pt>
                <c:pt idx="5">
                  <c:v>1041</c:v>
                </c:pt>
                <c:pt idx="6">
                  <c:v>1216.8</c:v>
                </c:pt>
                <c:pt idx="7">
                  <c:v>1306.7</c:v>
                </c:pt>
                <c:pt idx="8">
                  <c:v>1070.0999999999999</c:v>
                </c:pt>
                <c:pt idx="9">
                  <c:v>838.4</c:v>
                </c:pt>
                <c:pt idx="10">
                  <c:v>503.3</c:v>
                </c:pt>
                <c:pt idx="11">
                  <c:v>474.4</c:v>
                </c:pt>
                <c:pt idx="12">
                  <c:v>452.2</c:v>
                </c:pt>
                <c:pt idx="13">
                  <c:v>500.2</c:v>
                </c:pt>
                <c:pt idx="14">
                  <c:v>673.9</c:v>
                </c:pt>
                <c:pt idx="15">
                  <c:v>916.7</c:v>
                </c:pt>
                <c:pt idx="16">
                  <c:v>971.6</c:v>
                </c:pt>
                <c:pt idx="17">
                  <c:v>1140.2</c:v>
                </c:pt>
                <c:pt idx="18">
                  <c:v>1236.7</c:v>
                </c:pt>
                <c:pt idx="19">
                  <c:v>1294.8</c:v>
                </c:pt>
                <c:pt idx="20">
                  <c:v>1099.5999999999999</c:v>
                </c:pt>
                <c:pt idx="21">
                  <c:v>861.6</c:v>
                </c:pt>
                <c:pt idx="22">
                  <c:v>544.1</c:v>
                </c:pt>
                <c:pt idx="23">
                  <c:v>517.29999999999995</c:v>
                </c:pt>
                <c:pt idx="24">
                  <c:v>462.5</c:v>
                </c:pt>
                <c:pt idx="25">
                  <c:v>541</c:v>
                </c:pt>
                <c:pt idx="26">
                  <c:v>639.6</c:v>
                </c:pt>
                <c:pt idx="27">
                  <c:v>902.9</c:v>
                </c:pt>
                <c:pt idx="28">
                  <c:v>976.5</c:v>
                </c:pt>
                <c:pt idx="29">
                  <c:v>1111.9000000000001</c:v>
                </c:pt>
                <c:pt idx="30">
                  <c:v>1261.8</c:v>
                </c:pt>
                <c:pt idx="31">
                  <c:v>1308.0999999999999</c:v>
                </c:pt>
                <c:pt idx="32">
                  <c:v>1138.5999999999999</c:v>
                </c:pt>
                <c:pt idx="33">
                  <c:v>849.1</c:v>
                </c:pt>
                <c:pt idx="34">
                  <c:v>530</c:v>
                </c:pt>
                <c:pt idx="35">
                  <c:v>496.8</c:v>
                </c:pt>
                <c:pt idx="36">
                  <c:v>452.1</c:v>
                </c:pt>
                <c:pt idx="37">
                  <c:v>540.70000000000005</c:v>
                </c:pt>
                <c:pt idx="38">
                  <c:v>732.7</c:v>
                </c:pt>
                <c:pt idx="39">
                  <c:v>862</c:v>
                </c:pt>
                <c:pt idx="40">
                  <c:v>1066.9000000000001</c:v>
                </c:pt>
                <c:pt idx="41">
                  <c:v>1098.3</c:v>
                </c:pt>
                <c:pt idx="42">
                  <c:v>1289.5</c:v>
                </c:pt>
                <c:pt idx="43">
                  <c:v>1387.8</c:v>
                </c:pt>
                <c:pt idx="44">
                  <c:v>1103.9000000000001</c:v>
                </c:pt>
                <c:pt idx="45">
                  <c:v>942.8</c:v>
                </c:pt>
                <c:pt idx="46">
                  <c:v>588.4</c:v>
                </c:pt>
                <c:pt idx="47">
                  <c:v>544.9</c:v>
                </c:pt>
                <c:pt idx="48">
                  <c:v>450.5</c:v>
                </c:pt>
                <c:pt idx="49">
                  <c:v>530</c:v>
                </c:pt>
                <c:pt idx="50">
                  <c:v>702.1</c:v>
                </c:pt>
                <c:pt idx="51">
                  <c:v>894.7</c:v>
                </c:pt>
                <c:pt idx="52">
                  <c:v>1056.4000000000001</c:v>
                </c:pt>
                <c:pt idx="53">
                  <c:v>1227.8</c:v>
                </c:pt>
                <c:pt idx="54">
                  <c:v>1282.9000000000001</c:v>
                </c:pt>
                <c:pt idx="55">
                  <c:v>1390.8</c:v>
                </c:pt>
                <c:pt idx="56">
                  <c:v>1095.4000000000001</c:v>
                </c:pt>
                <c:pt idx="57">
                  <c:v>952.1</c:v>
                </c:pt>
                <c:pt idx="58">
                  <c:v>592</c:v>
                </c:pt>
                <c:pt idx="59">
                  <c:v>597.1</c:v>
                </c:pt>
                <c:pt idx="60">
                  <c:v>483.8</c:v>
                </c:pt>
                <c:pt idx="61">
                  <c:v>590</c:v>
                </c:pt>
                <c:pt idx="62">
                  <c:v>772.3</c:v>
                </c:pt>
                <c:pt idx="63">
                  <c:v>998.6</c:v>
                </c:pt>
                <c:pt idx="64">
                  <c:v>1152.7</c:v>
                </c:pt>
                <c:pt idx="65">
                  <c:v>1208.8</c:v>
                </c:pt>
                <c:pt idx="66">
                  <c:v>1359</c:v>
                </c:pt>
                <c:pt idx="67">
                  <c:v>1465.6</c:v>
                </c:pt>
                <c:pt idx="68">
                  <c:v>1184.4000000000001</c:v>
                </c:pt>
                <c:pt idx="69">
                  <c:v>1035.9000000000001</c:v>
                </c:pt>
                <c:pt idx="70">
                  <c:v>664.7</c:v>
                </c:pt>
                <c:pt idx="71">
                  <c:v>622.1</c:v>
                </c:pt>
                <c:pt idx="72">
                  <c:v>540.5</c:v>
                </c:pt>
                <c:pt idx="73">
                  <c:v>612.1</c:v>
                </c:pt>
                <c:pt idx="74">
                  <c:v>783.6</c:v>
                </c:pt>
                <c:pt idx="75">
                  <c:v>930.8</c:v>
                </c:pt>
                <c:pt idx="76">
                  <c:v>1233.3</c:v>
                </c:pt>
                <c:pt idx="77">
                  <c:v>1288.8</c:v>
                </c:pt>
                <c:pt idx="78">
                  <c:v>1488.6</c:v>
                </c:pt>
                <c:pt idx="79">
                  <c:v>1578.1</c:v>
                </c:pt>
                <c:pt idx="80">
                  <c:v>1281.9000000000001</c:v>
                </c:pt>
                <c:pt idx="81">
                  <c:v>1096.5999999999999</c:v>
                </c:pt>
                <c:pt idx="82">
                  <c:v>682.6</c:v>
                </c:pt>
                <c:pt idx="83">
                  <c:v>635.9</c:v>
                </c:pt>
              </c:numCache>
            </c:numRef>
          </c:val>
        </c:ser>
        <c:dLbls/>
        <c:marker val="1"/>
        <c:axId val="133620864"/>
        <c:axId val="133622400"/>
      </c:lineChart>
      <c:dateAx>
        <c:axId val="133620864"/>
        <c:scaling>
          <c:orientation val="minMax"/>
        </c:scaling>
        <c:axPos val="b"/>
        <c:numFmt formatCode="[$-410]mmm\-yy;@" sourceLinked="0"/>
        <c:tickLblPos val="nextTo"/>
        <c:txPr>
          <a:bodyPr rot="-5400000" vert="horz"/>
          <a:lstStyle/>
          <a:p>
            <a:pPr>
              <a:defRPr lang="es-ES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s-ES"/>
          </a:p>
        </c:txPr>
        <c:crossAx val="133622400"/>
        <c:crosses val="autoZero"/>
        <c:auto val="1"/>
        <c:lblOffset val="100"/>
        <c:baseTimeUnit val="months"/>
      </c:dateAx>
      <c:valAx>
        <c:axId val="133622400"/>
        <c:scaling>
          <c:orientation val="minMax"/>
        </c:scaling>
        <c:axPos val="l"/>
        <c:majorGridlines/>
        <c:numFmt formatCode="0.0" sourceLinked="1"/>
        <c:tickLblPos val="nextTo"/>
        <c:txPr>
          <a:bodyPr/>
          <a:lstStyle/>
          <a:p>
            <a:pPr>
              <a:defRPr lang="es-ES"/>
            </a:pPr>
            <a:endParaRPr lang="es-ES"/>
          </a:p>
        </c:txPr>
        <c:crossAx val="1336208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9840881272949868"/>
          <c:y val="0.44541484716157226"/>
          <c:w val="9.6695226438188508E-2"/>
          <c:h val="0.10480349344978165"/>
        </c:manualLayout>
      </c:layout>
      <c:txPr>
        <a:bodyPr/>
        <a:lstStyle/>
        <a:p>
          <a:pPr>
            <a:defRPr lang="es-ES"/>
          </a:pPr>
          <a:endParaRPr lang="es-ES"/>
        </a:p>
      </c:txPr>
    </c:legend>
    <c:plotVisOnly val="1"/>
    <c:dispBlanksAs val="gap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7</xdr:row>
      <xdr:rowOff>0</xdr:rowOff>
    </xdr:from>
    <xdr:to>
      <xdr:col>20</xdr:col>
      <xdr:colOff>381000</xdr:colOff>
      <xdr:row>27</xdr:row>
      <xdr:rowOff>19050</xdr:rowOff>
    </xdr:to>
    <xdr:graphicFrame macro="">
      <xdr:nvGraphicFramePr>
        <xdr:cNvPr id="4097" name="Gra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495300</xdr:colOff>
      <xdr:row>15</xdr:row>
      <xdr:rowOff>104775</xdr:rowOff>
    </xdr:from>
    <xdr:to>
      <xdr:col>25</xdr:col>
      <xdr:colOff>571500</xdr:colOff>
      <xdr:row>31</xdr:row>
      <xdr:rowOff>171450</xdr:rowOff>
    </xdr:to>
    <xdr:graphicFrame macro="">
      <xdr:nvGraphicFramePr>
        <xdr:cNvPr id="6145" name="Gra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123825</xdr:colOff>
      <xdr:row>15</xdr:row>
      <xdr:rowOff>95250</xdr:rowOff>
    </xdr:from>
    <xdr:to>
      <xdr:col>36</xdr:col>
      <xdr:colOff>561975</xdr:colOff>
      <xdr:row>31</xdr:row>
      <xdr:rowOff>171450</xdr:rowOff>
    </xdr:to>
    <xdr:graphicFrame macro="">
      <xdr:nvGraphicFramePr>
        <xdr:cNvPr id="6146" name="Gra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47625</xdr:colOff>
      <xdr:row>34</xdr:row>
      <xdr:rowOff>28575</xdr:rowOff>
    </xdr:from>
    <xdr:to>
      <xdr:col>29</xdr:col>
      <xdr:colOff>514350</xdr:colOff>
      <xdr:row>57</xdr:row>
      <xdr:rowOff>9525</xdr:rowOff>
    </xdr:to>
    <xdr:graphicFrame macro="">
      <xdr:nvGraphicFramePr>
        <xdr:cNvPr id="6147" name="Gra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86"/>
  <sheetViews>
    <sheetView tabSelected="1" workbookViewId="0">
      <selection activeCell="I17" sqref="I17"/>
    </sheetView>
  </sheetViews>
  <sheetFormatPr baseColWidth="10" defaultColWidth="9.140625" defaultRowHeight="15"/>
  <cols>
    <col min="1" max="1" width="22.42578125" customWidth="1"/>
    <col min="2" max="2" width="8.5703125" customWidth="1"/>
    <col min="7" max="7" width="9.140625" customWidth="1"/>
    <col min="10" max="11" width="9.140625" customWidth="1"/>
    <col min="12" max="12" width="20.85546875" customWidth="1"/>
    <col min="13" max="13" width="17.7109375" customWidth="1"/>
  </cols>
  <sheetData>
    <row r="1" spans="1:13">
      <c r="A1" s="1" t="s">
        <v>2</v>
      </c>
      <c r="B1" s="4"/>
      <c r="G1" t="s">
        <v>21</v>
      </c>
      <c r="H1">
        <v>7</v>
      </c>
    </row>
    <row r="2" spans="1:13">
      <c r="A2" s="1" t="s">
        <v>0</v>
      </c>
      <c r="B2" s="4" t="s">
        <v>1</v>
      </c>
      <c r="C2" t="s">
        <v>3</v>
      </c>
      <c r="D2" t="s">
        <v>4</v>
      </c>
      <c r="E2" t="s">
        <v>5</v>
      </c>
      <c r="H2" t="s">
        <v>20</v>
      </c>
      <c r="I2" t="s">
        <v>22</v>
      </c>
      <c r="J2" t="s">
        <v>23</v>
      </c>
    </row>
    <row r="3" spans="1:13">
      <c r="A3" s="2">
        <v>36161</v>
      </c>
      <c r="B3" s="5">
        <v>403.5</v>
      </c>
      <c r="C3">
        <v>1</v>
      </c>
      <c r="D3">
        <v>1</v>
      </c>
      <c r="E3">
        <f>D3-C3</f>
        <v>0</v>
      </c>
      <c r="G3" t="s">
        <v>8</v>
      </c>
      <c r="H3">
        <f>D3+D15+D27+D39+D51+D63+D75</f>
        <v>37</v>
      </c>
      <c r="I3">
        <f>H3^2</f>
        <v>1369</v>
      </c>
      <c r="J3">
        <f>I3/H$1</f>
        <v>195.57142857142858</v>
      </c>
      <c r="L3" t="s">
        <v>7</v>
      </c>
      <c r="M3">
        <f>SQRT(C86-1)*(1-((6*SUMSQ(E3:E86))/(C86*(C86^2-1))))</f>
        <v>2.1356988872279752</v>
      </c>
    </row>
    <row r="4" spans="1:13">
      <c r="A4" s="3">
        <v>36192</v>
      </c>
      <c r="B4" s="5">
        <v>507.2</v>
      </c>
      <c r="C4">
        <v>2</v>
      </c>
      <c r="D4">
        <v>11</v>
      </c>
      <c r="E4">
        <f t="shared" ref="E4:E67" si="0">D4-C4</f>
        <v>9</v>
      </c>
      <c r="G4" t="s">
        <v>9</v>
      </c>
      <c r="H4">
        <f t="shared" ref="H4:H14" si="1">D4+D16+D28+D40+D52+D64+D76</f>
        <v>114</v>
      </c>
      <c r="I4">
        <f t="shared" ref="I4:I14" si="2">H4^2</f>
        <v>12996</v>
      </c>
      <c r="J4">
        <f t="shared" ref="J4:J14" si="3">I4/H$1</f>
        <v>1856.5714285714287</v>
      </c>
      <c r="L4" t="s">
        <v>6</v>
      </c>
      <c r="M4">
        <f>((12/(C86*(C86+1)))*(SUM(J3:J14)))-3*(C86+1)</f>
        <v>78.140456182472974</v>
      </c>
    </row>
    <row r="5" spans="1:13">
      <c r="A5" s="3">
        <v>36220</v>
      </c>
      <c r="B5" s="5">
        <v>584.70000000000005</v>
      </c>
      <c r="C5">
        <v>3</v>
      </c>
      <c r="D5">
        <v>20</v>
      </c>
      <c r="E5">
        <f t="shared" si="0"/>
        <v>17</v>
      </c>
      <c r="G5" t="s">
        <v>10</v>
      </c>
      <c r="H5">
        <f t="shared" si="1"/>
        <v>212</v>
      </c>
      <c r="I5">
        <f t="shared" si="2"/>
        <v>44944</v>
      </c>
      <c r="J5">
        <f t="shared" si="3"/>
        <v>6420.5714285714284</v>
      </c>
    </row>
    <row r="6" spans="1:13">
      <c r="A6" s="3">
        <v>36251</v>
      </c>
      <c r="B6" s="5">
        <v>826.6</v>
      </c>
      <c r="C6">
        <v>4</v>
      </c>
      <c r="D6">
        <v>36</v>
      </c>
      <c r="E6">
        <f t="shared" si="0"/>
        <v>32</v>
      </c>
      <c r="G6" t="s">
        <v>11</v>
      </c>
      <c r="H6">
        <f t="shared" si="1"/>
        <v>295</v>
      </c>
      <c r="I6">
        <f t="shared" si="2"/>
        <v>87025</v>
      </c>
      <c r="J6">
        <f t="shared" si="3"/>
        <v>12432.142857142857</v>
      </c>
    </row>
    <row r="7" spans="1:13">
      <c r="A7" s="3">
        <v>36281</v>
      </c>
      <c r="B7" s="5">
        <v>1017.1</v>
      </c>
      <c r="C7">
        <v>5</v>
      </c>
      <c r="D7">
        <v>50</v>
      </c>
      <c r="E7">
        <f t="shared" si="0"/>
        <v>45</v>
      </c>
      <c r="G7" t="s">
        <v>12</v>
      </c>
      <c r="H7">
        <f t="shared" si="1"/>
        <v>385</v>
      </c>
      <c r="I7">
        <f t="shared" si="2"/>
        <v>148225</v>
      </c>
      <c r="J7">
        <f t="shared" si="3"/>
        <v>21175</v>
      </c>
    </row>
    <row r="8" spans="1:13">
      <c r="A8" s="3">
        <v>36312</v>
      </c>
      <c r="B8" s="5">
        <v>1041</v>
      </c>
      <c r="C8">
        <v>6</v>
      </c>
      <c r="D8">
        <v>52</v>
      </c>
      <c r="E8">
        <f t="shared" si="0"/>
        <v>46</v>
      </c>
      <c r="G8" t="s">
        <v>13</v>
      </c>
      <c r="H8">
        <f t="shared" si="1"/>
        <v>442</v>
      </c>
      <c r="I8">
        <f t="shared" si="2"/>
        <v>195364</v>
      </c>
      <c r="J8">
        <f t="shared" si="3"/>
        <v>27909.142857142859</v>
      </c>
    </row>
    <row r="9" spans="1:13">
      <c r="A9" s="3">
        <v>36342</v>
      </c>
      <c r="B9" s="5">
        <v>1216.8</v>
      </c>
      <c r="C9">
        <v>7</v>
      </c>
      <c r="D9">
        <v>67</v>
      </c>
      <c r="E9">
        <f t="shared" si="0"/>
        <v>60</v>
      </c>
      <c r="G9" t="s">
        <v>14</v>
      </c>
      <c r="H9">
        <f t="shared" si="1"/>
        <v>518</v>
      </c>
      <c r="I9">
        <f t="shared" si="2"/>
        <v>268324</v>
      </c>
      <c r="J9">
        <f t="shared" si="3"/>
        <v>38332</v>
      </c>
    </row>
    <row r="10" spans="1:13">
      <c r="A10" s="3">
        <v>36373</v>
      </c>
      <c r="B10" s="5">
        <v>1306.7</v>
      </c>
      <c r="C10">
        <v>8</v>
      </c>
      <c r="D10">
        <v>77</v>
      </c>
      <c r="E10">
        <f t="shared" si="0"/>
        <v>69</v>
      </c>
      <c r="G10" t="s">
        <v>15</v>
      </c>
      <c r="H10">
        <f t="shared" si="1"/>
        <v>558</v>
      </c>
      <c r="I10">
        <f t="shared" si="2"/>
        <v>311364</v>
      </c>
      <c r="J10">
        <f t="shared" si="3"/>
        <v>44480.571428571428</v>
      </c>
    </row>
    <row r="11" spans="1:13">
      <c r="A11" s="3">
        <v>36404</v>
      </c>
      <c r="B11" s="5">
        <v>1070.0999999999999</v>
      </c>
      <c r="C11">
        <v>9</v>
      </c>
      <c r="D11">
        <v>55</v>
      </c>
      <c r="E11">
        <f t="shared" si="0"/>
        <v>46</v>
      </c>
      <c r="G11" t="s">
        <v>16</v>
      </c>
      <c r="H11">
        <f t="shared" si="1"/>
        <v>429</v>
      </c>
      <c r="I11">
        <f t="shared" si="2"/>
        <v>184041</v>
      </c>
      <c r="J11">
        <f t="shared" si="3"/>
        <v>26291.571428571428</v>
      </c>
    </row>
    <row r="12" spans="1:13">
      <c r="A12" s="3">
        <v>36434</v>
      </c>
      <c r="B12" s="5">
        <v>838.4</v>
      </c>
      <c r="C12">
        <v>10</v>
      </c>
      <c r="D12">
        <v>37</v>
      </c>
      <c r="E12">
        <f t="shared" si="0"/>
        <v>27</v>
      </c>
      <c r="G12" t="s">
        <v>17</v>
      </c>
      <c r="H12">
        <f t="shared" si="1"/>
        <v>313</v>
      </c>
      <c r="I12">
        <f t="shared" si="2"/>
        <v>97969</v>
      </c>
      <c r="J12">
        <f t="shared" si="3"/>
        <v>13995.571428571429</v>
      </c>
    </row>
    <row r="13" spans="1:13">
      <c r="A13" s="3">
        <v>36465</v>
      </c>
      <c r="B13" s="5">
        <v>503.3</v>
      </c>
      <c r="C13">
        <v>11</v>
      </c>
      <c r="D13">
        <v>10</v>
      </c>
      <c r="E13">
        <f t="shared" si="0"/>
        <v>-1</v>
      </c>
      <c r="G13" t="s">
        <v>18</v>
      </c>
      <c r="H13">
        <f t="shared" si="1"/>
        <v>145</v>
      </c>
      <c r="I13">
        <f t="shared" si="2"/>
        <v>21025</v>
      </c>
      <c r="J13">
        <f t="shared" si="3"/>
        <v>3003.5714285714284</v>
      </c>
    </row>
    <row r="14" spans="1:13">
      <c r="A14" s="3">
        <v>36495</v>
      </c>
      <c r="B14" s="5">
        <v>474.4</v>
      </c>
      <c r="C14">
        <v>12</v>
      </c>
      <c r="D14">
        <v>6</v>
      </c>
      <c r="E14">
        <f t="shared" si="0"/>
        <v>-6</v>
      </c>
      <c r="G14" t="s">
        <v>19</v>
      </c>
      <c r="H14">
        <f t="shared" si="1"/>
        <v>122</v>
      </c>
      <c r="I14">
        <f t="shared" si="2"/>
        <v>14884</v>
      </c>
      <c r="J14">
        <f t="shared" si="3"/>
        <v>2126.2857142857142</v>
      </c>
    </row>
    <row r="15" spans="1:13">
      <c r="A15" s="3">
        <v>36526</v>
      </c>
      <c r="B15" s="5">
        <v>452.2</v>
      </c>
      <c r="C15">
        <v>13</v>
      </c>
      <c r="D15">
        <v>4</v>
      </c>
      <c r="E15">
        <f t="shared" si="0"/>
        <v>-9</v>
      </c>
    </row>
    <row r="16" spans="1:13">
      <c r="A16" s="3">
        <v>36557</v>
      </c>
      <c r="B16" s="5">
        <v>500.2</v>
      </c>
      <c r="C16">
        <v>14</v>
      </c>
      <c r="D16">
        <v>9</v>
      </c>
      <c r="E16">
        <f t="shared" si="0"/>
        <v>-5</v>
      </c>
    </row>
    <row r="17" spans="1:5">
      <c r="A17" s="3">
        <v>36586</v>
      </c>
      <c r="B17" s="5">
        <v>673.9</v>
      </c>
      <c r="C17">
        <v>15</v>
      </c>
      <c r="D17">
        <v>30</v>
      </c>
      <c r="E17">
        <f t="shared" si="0"/>
        <v>15</v>
      </c>
    </row>
    <row r="18" spans="1:5">
      <c r="A18" s="3">
        <v>36617</v>
      </c>
      <c r="B18" s="5">
        <v>916.7</v>
      </c>
      <c r="C18">
        <v>16</v>
      </c>
      <c r="D18">
        <v>43</v>
      </c>
      <c r="E18">
        <f t="shared" si="0"/>
        <v>27</v>
      </c>
    </row>
    <row r="19" spans="1:5">
      <c r="A19" s="3">
        <v>36647</v>
      </c>
      <c r="B19" s="5">
        <v>971.6</v>
      </c>
      <c r="C19">
        <v>17</v>
      </c>
      <c r="D19">
        <v>47</v>
      </c>
      <c r="E19">
        <f t="shared" si="0"/>
        <v>30</v>
      </c>
    </row>
    <row r="20" spans="1:5">
      <c r="A20" s="3">
        <v>36678</v>
      </c>
      <c r="B20" s="5">
        <v>1140.2</v>
      </c>
      <c r="C20">
        <v>18</v>
      </c>
      <c r="D20">
        <v>63</v>
      </c>
      <c r="E20">
        <f t="shared" si="0"/>
        <v>45</v>
      </c>
    </row>
    <row r="21" spans="1:5">
      <c r="A21" s="3">
        <v>36708</v>
      </c>
      <c r="B21" s="5">
        <v>1236.7</v>
      </c>
      <c r="C21">
        <v>19</v>
      </c>
      <c r="D21">
        <v>70</v>
      </c>
      <c r="E21">
        <f t="shared" si="0"/>
        <v>51</v>
      </c>
    </row>
    <row r="22" spans="1:5">
      <c r="A22" s="3">
        <v>36739</v>
      </c>
      <c r="B22" s="5">
        <v>1294.8</v>
      </c>
      <c r="C22">
        <v>20</v>
      </c>
      <c r="D22">
        <v>76</v>
      </c>
      <c r="E22">
        <f t="shared" si="0"/>
        <v>56</v>
      </c>
    </row>
    <row r="23" spans="1:5">
      <c r="A23" s="3">
        <v>36770</v>
      </c>
      <c r="B23" s="5">
        <v>1099.5999999999999</v>
      </c>
      <c r="C23">
        <v>21</v>
      </c>
      <c r="D23">
        <v>59</v>
      </c>
      <c r="E23">
        <f t="shared" si="0"/>
        <v>38</v>
      </c>
    </row>
    <row r="24" spans="1:5">
      <c r="A24" s="3">
        <v>36800</v>
      </c>
      <c r="B24" s="5">
        <v>861.6</v>
      </c>
      <c r="C24">
        <v>22</v>
      </c>
      <c r="D24">
        <v>39</v>
      </c>
      <c r="E24">
        <f t="shared" si="0"/>
        <v>17</v>
      </c>
    </row>
    <row r="25" spans="1:5">
      <c r="A25" s="3">
        <v>36831</v>
      </c>
      <c r="B25" s="5">
        <v>544.1</v>
      </c>
      <c r="C25">
        <v>23</v>
      </c>
      <c r="D25">
        <v>18</v>
      </c>
      <c r="E25">
        <f t="shared" si="0"/>
        <v>-5</v>
      </c>
    </row>
    <row r="26" spans="1:5">
      <c r="A26" s="3">
        <v>36861</v>
      </c>
      <c r="B26" s="5">
        <v>517.29999999999995</v>
      </c>
      <c r="C26">
        <v>24</v>
      </c>
      <c r="D26">
        <v>12</v>
      </c>
      <c r="E26">
        <f t="shared" si="0"/>
        <v>-12</v>
      </c>
    </row>
    <row r="27" spans="1:5">
      <c r="A27" s="3">
        <v>36892</v>
      </c>
      <c r="B27" s="5">
        <v>462.5</v>
      </c>
      <c r="C27">
        <v>25</v>
      </c>
      <c r="D27">
        <v>5</v>
      </c>
      <c r="E27">
        <f t="shared" si="0"/>
        <v>-20</v>
      </c>
    </row>
    <row r="28" spans="1:5">
      <c r="A28" s="3">
        <v>36923</v>
      </c>
      <c r="B28" s="5">
        <v>541</v>
      </c>
      <c r="C28">
        <v>26</v>
      </c>
      <c r="D28">
        <v>17</v>
      </c>
      <c r="E28">
        <f t="shared" si="0"/>
        <v>-9</v>
      </c>
    </row>
    <row r="29" spans="1:5">
      <c r="A29" s="3">
        <v>36951</v>
      </c>
      <c r="B29" s="5">
        <v>639.6</v>
      </c>
      <c r="C29">
        <v>27</v>
      </c>
      <c r="D29">
        <v>28</v>
      </c>
      <c r="E29">
        <f t="shared" si="0"/>
        <v>1</v>
      </c>
    </row>
    <row r="30" spans="1:5">
      <c r="A30" s="3">
        <v>36982</v>
      </c>
      <c r="B30" s="5">
        <v>902.9</v>
      </c>
      <c r="C30">
        <v>28</v>
      </c>
      <c r="D30">
        <v>42</v>
      </c>
      <c r="E30">
        <f t="shared" si="0"/>
        <v>14</v>
      </c>
    </row>
    <row r="31" spans="1:5">
      <c r="A31" s="3">
        <v>37012</v>
      </c>
      <c r="B31" s="5">
        <v>976.5</v>
      </c>
      <c r="C31">
        <v>29</v>
      </c>
      <c r="D31">
        <v>48</v>
      </c>
      <c r="E31">
        <f t="shared" si="0"/>
        <v>19</v>
      </c>
    </row>
    <row r="32" spans="1:5">
      <c r="A32" s="3">
        <v>37043</v>
      </c>
      <c r="B32" s="5">
        <v>1111.9000000000001</v>
      </c>
      <c r="C32">
        <v>30</v>
      </c>
      <c r="D32">
        <v>61</v>
      </c>
      <c r="E32">
        <f t="shared" si="0"/>
        <v>31</v>
      </c>
    </row>
    <row r="33" spans="1:5">
      <c r="A33" s="3">
        <v>37073</v>
      </c>
      <c r="B33" s="5">
        <v>1261.8</v>
      </c>
      <c r="C33">
        <v>31</v>
      </c>
      <c r="D33">
        <v>71</v>
      </c>
      <c r="E33">
        <f t="shared" si="0"/>
        <v>40</v>
      </c>
    </row>
    <row r="34" spans="1:5">
      <c r="A34" s="3">
        <v>37104</v>
      </c>
      <c r="B34" s="5">
        <v>1308.0999999999999</v>
      </c>
      <c r="C34">
        <v>32</v>
      </c>
      <c r="D34">
        <v>78</v>
      </c>
      <c r="E34">
        <f t="shared" si="0"/>
        <v>46</v>
      </c>
    </row>
    <row r="35" spans="1:5">
      <c r="A35" s="3">
        <v>37135</v>
      </c>
      <c r="B35" s="5">
        <v>1138.5999999999999</v>
      </c>
      <c r="C35">
        <v>33</v>
      </c>
      <c r="D35">
        <v>62</v>
      </c>
      <c r="E35">
        <f t="shared" si="0"/>
        <v>29</v>
      </c>
    </row>
    <row r="36" spans="1:5">
      <c r="A36" s="3">
        <v>37165</v>
      </c>
      <c r="B36" s="5">
        <v>849.1</v>
      </c>
      <c r="C36">
        <v>34</v>
      </c>
      <c r="D36">
        <v>38</v>
      </c>
      <c r="E36">
        <f t="shared" si="0"/>
        <v>4</v>
      </c>
    </row>
    <row r="37" spans="1:5">
      <c r="A37" s="3">
        <v>37196</v>
      </c>
      <c r="B37" s="5">
        <v>530</v>
      </c>
      <c r="C37">
        <v>35</v>
      </c>
      <c r="D37">
        <v>13</v>
      </c>
      <c r="E37">
        <f t="shared" si="0"/>
        <v>-22</v>
      </c>
    </row>
    <row r="38" spans="1:5">
      <c r="A38" s="3">
        <v>37226</v>
      </c>
      <c r="B38" s="5">
        <v>496.8</v>
      </c>
      <c r="C38">
        <v>36</v>
      </c>
      <c r="D38">
        <v>8</v>
      </c>
      <c r="E38">
        <f t="shared" si="0"/>
        <v>-28</v>
      </c>
    </row>
    <row r="39" spans="1:5">
      <c r="A39" s="3">
        <v>37257</v>
      </c>
      <c r="B39" s="5">
        <v>452.1</v>
      </c>
      <c r="C39">
        <v>37</v>
      </c>
      <c r="D39">
        <v>3</v>
      </c>
      <c r="E39">
        <f t="shared" si="0"/>
        <v>-34</v>
      </c>
    </row>
    <row r="40" spans="1:5">
      <c r="A40" s="3">
        <v>37288</v>
      </c>
      <c r="B40" s="5">
        <v>540.70000000000005</v>
      </c>
      <c r="C40">
        <v>38</v>
      </c>
      <c r="D40">
        <v>16</v>
      </c>
      <c r="E40">
        <f t="shared" si="0"/>
        <v>-22</v>
      </c>
    </row>
    <row r="41" spans="1:5">
      <c r="A41" s="3">
        <v>37316</v>
      </c>
      <c r="B41" s="5">
        <v>732.7</v>
      </c>
      <c r="C41">
        <v>39</v>
      </c>
      <c r="D41">
        <v>33</v>
      </c>
      <c r="E41">
        <f t="shared" si="0"/>
        <v>-6</v>
      </c>
    </row>
    <row r="42" spans="1:5">
      <c r="A42" s="3">
        <v>37347</v>
      </c>
      <c r="B42" s="5">
        <v>862</v>
      </c>
      <c r="C42">
        <v>40</v>
      </c>
      <c r="D42">
        <v>40</v>
      </c>
      <c r="E42">
        <f t="shared" si="0"/>
        <v>0</v>
      </c>
    </row>
    <row r="43" spans="1:5">
      <c r="A43" s="3">
        <v>37377</v>
      </c>
      <c r="B43" s="5">
        <v>1066.9000000000001</v>
      </c>
      <c r="C43">
        <v>41</v>
      </c>
      <c r="D43">
        <v>54</v>
      </c>
      <c r="E43">
        <f t="shared" si="0"/>
        <v>13</v>
      </c>
    </row>
    <row r="44" spans="1:5">
      <c r="A44" s="3">
        <v>37408</v>
      </c>
      <c r="B44" s="5">
        <v>1098.3</v>
      </c>
      <c r="C44">
        <v>42</v>
      </c>
      <c r="D44">
        <v>58</v>
      </c>
      <c r="E44">
        <f t="shared" si="0"/>
        <v>16</v>
      </c>
    </row>
    <row r="45" spans="1:5">
      <c r="A45" s="3">
        <v>37438</v>
      </c>
      <c r="B45" s="5">
        <v>1289.5</v>
      </c>
      <c r="C45">
        <v>43</v>
      </c>
      <c r="D45">
        <v>75</v>
      </c>
      <c r="E45">
        <f t="shared" si="0"/>
        <v>32</v>
      </c>
    </row>
    <row r="46" spans="1:5">
      <c r="A46" s="3">
        <v>37469</v>
      </c>
      <c r="B46" s="5">
        <v>1387.8</v>
      </c>
      <c r="C46">
        <v>44</v>
      </c>
      <c r="D46">
        <v>80</v>
      </c>
      <c r="E46">
        <f t="shared" si="0"/>
        <v>36</v>
      </c>
    </row>
    <row r="47" spans="1:5">
      <c r="A47" s="3">
        <v>37500</v>
      </c>
      <c r="B47" s="5">
        <v>1103.9000000000001</v>
      </c>
      <c r="C47">
        <v>45</v>
      </c>
      <c r="D47">
        <v>60</v>
      </c>
      <c r="E47">
        <f t="shared" si="0"/>
        <v>15</v>
      </c>
    </row>
    <row r="48" spans="1:5">
      <c r="A48" s="3">
        <v>37530</v>
      </c>
      <c r="B48" s="5">
        <v>942.8</v>
      </c>
      <c r="C48">
        <v>46</v>
      </c>
      <c r="D48">
        <v>45</v>
      </c>
      <c r="E48">
        <f t="shared" si="0"/>
        <v>-1</v>
      </c>
    </row>
    <row r="49" spans="1:5">
      <c r="A49" s="3">
        <v>37561</v>
      </c>
      <c r="B49" s="5">
        <v>588.4</v>
      </c>
      <c r="C49">
        <v>47</v>
      </c>
      <c r="D49">
        <v>21</v>
      </c>
      <c r="E49">
        <f t="shared" si="0"/>
        <v>-26</v>
      </c>
    </row>
    <row r="50" spans="1:5">
      <c r="A50" s="3">
        <v>37591</v>
      </c>
      <c r="B50" s="5">
        <v>544.9</v>
      </c>
      <c r="C50">
        <v>48</v>
      </c>
      <c r="D50">
        <v>19</v>
      </c>
      <c r="E50">
        <f t="shared" si="0"/>
        <v>-29</v>
      </c>
    </row>
    <row r="51" spans="1:5">
      <c r="A51" s="3">
        <v>37622</v>
      </c>
      <c r="B51" s="5">
        <v>450.5</v>
      </c>
      <c r="C51">
        <v>49</v>
      </c>
      <c r="D51">
        <v>2</v>
      </c>
      <c r="E51">
        <f t="shared" si="0"/>
        <v>-47</v>
      </c>
    </row>
    <row r="52" spans="1:5">
      <c r="A52" s="3">
        <v>37653</v>
      </c>
      <c r="B52" s="5">
        <v>530</v>
      </c>
      <c r="C52">
        <v>50</v>
      </c>
      <c r="D52">
        <v>14</v>
      </c>
      <c r="E52">
        <f t="shared" si="0"/>
        <v>-36</v>
      </c>
    </row>
    <row r="53" spans="1:5">
      <c r="A53" s="3">
        <v>37681</v>
      </c>
      <c r="B53" s="5">
        <v>702.1</v>
      </c>
      <c r="C53">
        <v>51</v>
      </c>
      <c r="D53">
        <v>32</v>
      </c>
      <c r="E53">
        <f t="shared" si="0"/>
        <v>-19</v>
      </c>
    </row>
    <row r="54" spans="1:5">
      <c r="A54" s="3">
        <v>37712</v>
      </c>
      <c r="B54" s="5">
        <v>894.7</v>
      </c>
      <c r="C54">
        <v>52</v>
      </c>
      <c r="D54">
        <v>41</v>
      </c>
      <c r="E54">
        <f t="shared" si="0"/>
        <v>-11</v>
      </c>
    </row>
    <row r="55" spans="1:5">
      <c r="A55" s="3">
        <v>37742</v>
      </c>
      <c r="B55" s="5">
        <v>1056.4000000000001</v>
      </c>
      <c r="C55">
        <v>53</v>
      </c>
      <c r="D55">
        <v>53</v>
      </c>
      <c r="E55">
        <f t="shared" si="0"/>
        <v>0</v>
      </c>
    </row>
    <row r="56" spans="1:5">
      <c r="A56" s="3">
        <v>37773</v>
      </c>
      <c r="B56" s="5">
        <v>1227.8</v>
      </c>
      <c r="C56">
        <v>54</v>
      </c>
      <c r="D56">
        <v>68</v>
      </c>
      <c r="E56">
        <f t="shared" si="0"/>
        <v>14</v>
      </c>
    </row>
    <row r="57" spans="1:5">
      <c r="A57" s="3">
        <v>37803</v>
      </c>
      <c r="B57" s="5">
        <v>1282.9000000000001</v>
      </c>
      <c r="C57">
        <v>55</v>
      </c>
      <c r="D57">
        <v>73</v>
      </c>
      <c r="E57">
        <f t="shared" si="0"/>
        <v>18</v>
      </c>
    </row>
    <row r="58" spans="1:5">
      <c r="A58" s="3">
        <v>37834</v>
      </c>
      <c r="B58" s="5">
        <v>1390.8</v>
      </c>
      <c r="C58">
        <v>56</v>
      </c>
      <c r="D58">
        <v>81</v>
      </c>
      <c r="E58">
        <f t="shared" si="0"/>
        <v>25</v>
      </c>
    </row>
    <row r="59" spans="1:5">
      <c r="A59" s="3">
        <v>37865</v>
      </c>
      <c r="B59" s="5">
        <v>1095.4000000000001</v>
      </c>
      <c r="C59">
        <v>57</v>
      </c>
      <c r="D59">
        <v>56</v>
      </c>
      <c r="E59">
        <f t="shared" si="0"/>
        <v>-1</v>
      </c>
    </row>
    <row r="60" spans="1:5">
      <c r="A60" s="3">
        <v>37895</v>
      </c>
      <c r="B60" s="5">
        <v>952.1</v>
      </c>
      <c r="C60">
        <v>58</v>
      </c>
      <c r="D60">
        <v>46</v>
      </c>
      <c r="E60">
        <f t="shared" si="0"/>
        <v>-12</v>
      </c>
    </row>
    <row r="61" spans="1:5">
      <c r="A61" s="3">
        <v>37926</v>
      </c>
      <c r="B61" s="5">
        <v>592</v>
      </c>
      <c r="C61">
        <v>59</v>
      </c>
      <c r="D61">
        <v>23</v>
      </c>
      <c r="E61">
        <f t="shared" si="0"/>
        <v>-36</v>
      </c>
    </row>
    <row r="62" spans="1:5">
      <c r="A62" s="3">
        <v>37956</v>
      </c>
      <c r="B62" s="5">
        <v>597.1</v>
      </c>
      <c r="C62">
        <v>60</v>
      </c>
      <c r="D62">
        <v>24</v>
      </c>
      <c r="E62">
        <f t="shared" si="0"/>
        <v>-36</v>
      </c>
    </row>
    <row r="63" spans="1:5">
      <c r="A63" s="3">
        <v>37987</v>
      </c>
      <c r="B63" s="5">
        <v>483.8</v>
      </c>
      <c r="C63">
        <v>61</v>
      </c>
      <c r="D63">
        <v>7</v>
      </c>
      <c r="E63">
        <f t="shared" si="0"/>
        <v>-54</v>
      </c>
    </row>
    <row r="64" spans="1:5">
      <c r="A64" s="3">
        <v>38018</v>
      </c>
      <c r="B64" s="5">
        <v>590</v>
      </c>
      <c r="C64">
        <v>62</v>
      </c>
      <c r="D64">
        <v>22</v>
      </c>
      <c r="E64">
        <f t="shared" si="0"/>
        <v>-40</v>
      </c>
    </row>
    <row r="65" spans="1:5">
      <c r="A65" s="3">
        <v>38047</v>
      </c>
      <c r="B65" s="5">
        <v>772.3</v>
      </c>
      <c r="C65">
        <v>63</v>
      </c>
      <c r="D65">
        <v>34</v>
      </c>
      <c r="E65">
        <f t="shared" si="0"/>
        <v>-29</v>
      </c>
    </row>
    <row r="66" spans="1:5">
      <c r="A66" s="3">
        <v>38078</v>
      </c>
      <c r="B66" s="5">
        <v>998.6</v>
      </c>
      <c r="C66">
        <v>64</v>
      </c>
      <c r="D66">
        <v>49</v>
      </c>
      <c r="E66">
        <f t="shared" si="0"/>
        <v>-15</v>
      </c>
    </row>
    <row r="67" spans="1:5">
      <c r="A67" s="3">
        <v>38108</v>
      </c>
      <c r="B67" s="5">
        <v>1152.7</v>
      </c>
      <c r="C67">
        <v>65</v>
      </c>
      <c r="D67">
        <v>64</v>
      </c>
      <c r="E67">
        <f t="shared" si="0"/>
        <v>-1</v>
      </c>
    </row>
    <row r="68" spans="1:5">
      <c r="A68" s="3">
        <v>38139</v>
      </c>
      <c r="B68" s="5">
        <v>1208.8</v>
      </c>
      <c r="C68">
        <v>66</v>
      </c>
      <c r="D68">
        <v>66</v>
      </c>
      <c r="E68">
        <f t="shared" ref="E68:E86" si="4">D68-C68</f>
        <v>0</v>
      </c>
    </row>
    <row r="69" spans="1:5">
      <c r="A69" s="3">
        <v>38169</v>
      </c>
      <c r="B69" s="5">
        <v>1359</v>
      </c>
      <c r="C69">
        <v>67</v>
      </c>
      <c r="D69">
        <v>79</v>
      </c>
      <c r="E69">
        <f t="shared" si="4"/>
        <v>12</v>
      </c>
    </row>
    <row r="70" spans="1:5">
      <c r="A70" s="3">
        <v>38200</v>
      </c>
      <c r="B70" s="5">
        <v>1465.6</v>
      </c>
      <c r="C70">
        <v>68</v>
      </c>
      <c r="D70">
        <v>82</v>
      </c>
      <c r="E70">
        <f t="shared" si="4"/>
        <v>14</v>
      </c>
    </row>
    <row r="71" spans="1:5">
      <c r="A71" s="3">
        <v>38231</v>
      </c>
      <c r="B71" s="5">
        <v>1184.4000000000001</v>
      </c>
      <c r="C71">
        <v>69</v>
      </c>
      <c r="D71">
        <v>65</v>
      </c>
      <c r="E71">
        <f t="shared" si="4"/>
        <v>-4</v>
      </c>
    </row>
    <row r="72" spans="1:5">
      <c r="A72" s="3">
        <v>38261</v>
      </c>
      <c r="B72" s="5">
        <v>1035.9000000000001</v>
      </c>
      <c r="C72">
        <v>70</v>
      </c>
      <c r="D72">
        <v>51</v>
      </c>
      <c r="E72">
        <f t="shared" si="4"/>
        <v>-19</v>
      </c>
    </row>
    <row r="73" spans="1:5">
      <c r="A73" s="3">
        <v>38292</v>
      </c>
      <c r="B73" s="5">
        <v>664.7</v>
      </c>
      <c r="C73">
        <v>71</v>
      </c>
      <c r="D73">
        <v>29</v>
      </c>
      <c r="E73">
        <f t="shared" si="4"/>
        <v>-42</v>
      </c>
    </row>
    <row r="74" spans="1:5">
      <c r="A74" s="3">
        <v>38322</v>
      </c>
      <c r="B74" s="5">
        <v>622.1</v>
      </c>
      <c r="C74">
        <v>72</v>
      </c>
      <c r="D74">
        <v>26</v>
      </c>
      <c r="E74">
        <f t="shared" si="4"/>
        <v>-46</v>
      </c>
    </row>
    <row r="75" spans="1:5">
      <c r="A75" s="6">
        <v>38353</v>
      </c>
      <c r="B75" s="7">
        <v>540.5</v>
      </c>
      <c r="C75" s="8">
        <v>73</v>
      </c>
      <c r="D75" s="8">
        <v>15</v>
      </c>
      <c r="E75" s="8">
        <f t="shared" si="4"/>
        <v>-58</v>
      </c>
    </row>
    <row r="76" spans="1:5">
      <c r="A76" s="6">
        <v>38384</v>
      </c>
      <c r="B76" s="7">
        <v>612.1</v>
      </c>
      <c r="C76" s="8">
        <v>74</v>
      </c>
      <c r="D76" s="8">
        <v>25</v>
      </c>
      <c r="E76" s="8">
        <f t="shared" si="4"/>
        <v>-49</v>
      </c>
    </row>
    <row r="77" spans="1:5">
      <c r="A77" s="6">
        <v>38412</v>
      </c>
      <c r="B77" s="7">
        <v>783.6</v>
      </c>
      <c r="C77" s="8">
        <v>75</v>
      </c>
      <c r="D77" s="8">
        <v>35</v>
      </c>
      <c r="E77" s="8">
        <f t="shared" si="4"/>
        <v>-40</v>
      </c>
    </row>
    <row r="78" spans="1:5">
      <c r="A78" s="6">
        <v>38443</v>
      </c>
      <c r="B78" s="7">
        <v>930.8</v>
      </c>
      <c r="C78" s="8">
        <v>76</v>
      </c>
      <c r="D78" s="8">
        <v>44</v>
      </c>
      <c r="E78" s="8">
        <f t="shared" si="4"/>
        <v>-32</v>
      </c>
    </row>
    <row r="79" spans="1:5">
      <c r="A79" s="6">
        <v>38473</v>
      </c>
      <c r="B79" s="7">
        <v>1233.3</v>
      </c>
      <c r="C79" s="8">
        <v>77</v>
      </c>
      <c r="D79" s="8">
        <v>69</v>
      </c>
      <c r="E79" s="8">
        <f t="shared" si="4"/>
        <v>-8</v>
      </c>
    </row>
    <row r="80" spans="1:5">
      <c r="A80" s="6">
        <v>38504</v>
      </c>
      <c r="B80" s="7">
        <v>1288.8</v>
      </c>
      <c r="C80" s="8">
        <v>78</v>
      </c>
      <c r="D80" s="8">
        <v>74</v>
      </c>
      <c r="E80" s="8">
        <f t="shared" si="4"/>
        <v>-4</v>
      </c>
    </row>
    <row r="81" spans="1:5">
      <c r="A81" s="6">
        <v>38534</v>
      </c>
      <c r="B81" s="7">
        <v>1488.6</v>
      </c>
      <c r="C81" s="8">
        <v>79</v>
      </c>
      <c r="D81" s="8">
        <v>83</v>
      </c>
      <c r="E81" s="8">
        <f t="shared" si="4"/>
        <v>4</v>
      </c>
    </row>
    <row r="82" spans="1:5">
      <c r="A82" s="6">
        <v>38565</v>
      </c>
      <c r="B82" s="7">
        <v>1578.1</v>
      </c>
      <c r="C82" s="8">
        <v>80</v>
      </c>
      <c r="D82" s="8">
        <v>84</v>
      </c>
      <c r="E82" s="8">
        <f t="shared" si="4"/>
        <v>4</v>
      </c>
    </row>
    <row r="83" spans="1:5">
      <c r="A83" s="6">
        <v>38596</v>
      </c>
      <c r="B83" s="7">
        <v>1281.9000000000001</v>
      </c>
      <c r="C83" s="8">
        <v>81</v>
      </c>
      <c r="D83" s="8">
        <v>72</v>
      </c>
      <c r="E83" s="8">
        <f t="shared" si="4"/>
        <v>-9</v>
      </c>
    </row>
    <row r="84" spans="1:5">
      <c r="A84" s="6">
        <v>38626</v>
      </c>
      <c r="B84" s="7">
        <v>1096.5999999999999</v>
      </c>
      <c r="C84" s="8">
        <v>82</v>
      </c>
      <c r="D84" s="8">
        <v>57</v>
      </c>
      <c r="E84" s="8">
        <f t="shared" si="4"/>
        <v>-25</v>
      </c>
    </row>
    <row r="85" spans="1:5">
      <c r="A85" s="6">
        <v>38657</v>
      </c>
      <c r="B85" s="7">
        <v>682.6</v>
      </c>
      <c r="C85" s="8">
        <v>83</v>
      </c>
      <c r="D85" s="8">
        <v>31</v>
      </c>
      <c r="E85" s="8">
        <f t="shared" si="4"/>
        <v>-52</v>
      </c>
    </row>
    <row r="86" spans="1:5">
      <c r="A86" s="6">
        <v>38687</v>
      </c>
      <c r="B86" s="7">
        <v>635.9</v>
      </c>
      <c r="C86" s="8">
        <v>84</v>
      </c>
      <c r="D86" s="8">
        <v>27</v>
      </c>
      <c r="E86" s="8">
        <f t="shared" si="4"/>
        <v>-57</v>
      </c>
    </row>
  </sheetData>
  <phoneticPr fontId="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C85"/>
  <sheetViews>
    <sheetView zoomScaleNormal="100" workbookViewId="0">
      <selection activeCell="S15" sqref="S15"/>
    </sheetView>
  </sheetViews>
  <sheetFormatPr baseColWidth="10" defaultColWidth="9.140625" defaultRowHeight="15"/>
  <cols>
    <col min="1" max="1" width="10.140625" style="10" bestFit="1" customWidth="1"/>
    <col min="2" max="2" width="9.140625" style="4"/>
    <col min="3" max="3" width="9.140625" style="15"/>
    <col min="4" max="4" width="12.140625" style="4" customWidth="1"/>
    <col min="5" max="6" width="12.7109375" style="4" customWidth="1"/>
    <col min="7" max="8" width="9.140625" style="4"/>
    <col min="9" max="9" width="10.28515625" style="4" customWidth="1"/>
    <col min="10" max="15" width="9.140625" style="4"/>
    <col min="16" max="16" width="9.140625" style="1"/>
    <col min="17" max="16384" width="9.140625" style="4"/>
  </cols>
  <sheetData>
    <row r="1" spans="1:29">
      <c r="A1" s="10" t="s">
        <v>0</v>
      </c>
      <c r="B1" s="4" t="s">
        <v>1</v>
      </c>
      <c r="C1" s="15" t="s">
        <v>3</v>
      </c>
      <c r="D1" s="4" t="s">
        <v>24</v>
      </c>
      <c r="E1" s="4" t="s">
        <v>25</v>
      </c>
      <c r="F1" s="4" t="s">
        <v>26</v>
      </c>
      <c r="G1" s="4" t="s">
        <v>34</v>
      </c>
      <c r="H1" s="4" t="s">
        <v>37</v>
      </c>
      <c r="I1" s="4" t="s">
        <v>40</v>
      </c>
      <c r="J1" s="4" t="s">
        <v>41</v>
      </c>
      <c r="K1" s="4" t="s">
        <v>42</v>
      </c>
      <c r="L1" s="4" t="s">
        <v>43</v>
      </c>
      <c r="M1" s="4" t="s">
        <v>44</v>
      </c>
      <c r="N1" s="4" t="s">
        <v>45</v>
      </c>
      <c r="Q1" s="4" t="s">
        <v>8</v>
      </c>
      <c r="R1" s="4" t="s">
        <v>27</v>
      </c>
      <c r="S1" s="4" t="s">
        <v>10</v>
      </c>
      <c r="T1" s="4" t="s">
        <v>11</v>
      </c>
      <c r="U1" s="4" t="s">
        <v>28</v>
      </c>
      <c r="V1" s="4" t="s">
        <v>13</v>
      </c>
      <c r="W1" s="4" t="s">
        <v>29</v>
      </c>
      <c r="X1" s="4" t="s">
        <v>30</v>
      </c>
      <c r="Y1" s="4" t="s">
        <v>16</v>
      </c>
      <c r="Z1" s="4" t="s">
        <v>17</v>
      </c>
      <c r="AA1" s="4" t="s">
        <v>31</v>
      </c>
      <c r="AB1" s="4" t="s">
        <v>32</v>
      </c>
      <c r="AC1" s="4" t="s">
        <v>35</v>
      </c>
    </row>
    <row r="2" spans="1:29">
      <c r="A2" s="11">
        <v>36161</v>
      </c>
      <c r="B2" s="5">
        <v>403.5</v>
      </c>
      <c r="C2" s="15">
        <v>1</v>
      </c>
      <c r="G2" s="4">
        <v>-414.82451388888899</v>
      </c>
      <c r="H2" s="4">
        <f>B2-G2</f>
        <v>818.32451388888899</v>
      </c>
      <c r="I2" s="4">
        <f>Q$13+Q$12*C2</f>
        <v>800.42679001775775</v>
      </c>
      <c r="J2" s="4">
        <f>I2+G2</f>
        <v>385.60227612886877</v>
      </c>
      <c r="K2" s="4">
        <f>B2-J2</f>
        <v>17.897723871131234</v>
      </c>
      <c r="L2" s="4">
        <f>ABS(K2)</f>
        <v>17.897723871131234</v>
      </c>
      <c r="M2" s="4">
        <f>K2^2</f>
        <v>320.32851976726079</v>
      </c>
      <c r="N2" s="4">
        <f>L2/B2</f>
        <v>4.4356192989172823E-2</v>
      </c>
      <c r="P2" s="1">
        <v>1999</v>
      </c>
      <c r="W2" s="4">
        <v>398.95416666666665</v>
      </c>
      <c r="X2" s="4">
        <v>487.11666666666679</v>
      </c>
      <c r="Y2" s="4">
        <v>247.09166666666658</v>
      </c>
      <c r="Z2" s="4">
        <v>7.9208333333333485</v>
      </c>
      <c r="AA2" s="4">
        <v>-329.03749999999985</v>
      </c>
      <c r="AB2" s="4">
        <v>-360.17500000000007</v>
      </c>
    </row>
    <row r="3" spans="1:29">
      <c r="A3" s="12">
        <v>36192</v>
      </c>
      <c r="B3" s="5">
        <v>507.2</v>
      </c>
      <c r="C3" s="15">
        <v>2</v>
      </c>
      <c r="G3" s="4">
        <v>-337.17368055555556</v>
      </c>
      <c r="H3" s="4">
        <f>B3-G3</f>
        <v>844.37368055555555</v>
      </c>
      <c r="I3" s="4">
        <f t="shared" ref="I3:I66" si="0">Q$13+Q$12*C3</f>
        <v>802.58156973295922</v>
      </c>
      <c r="J3" s="4">
        <f t="shared" ref="J3:J66" si="1">I3+G3</f>
        <v>465.40788917740366</v>
      </c>
      <c r="K3" s="4">
        <f t="shared" ref="K3:K66" si="2">B3-J3</f>
        <v>41.792110822596328</v>
      </c>
      <c r="L3" s="4">
        <f t="shared" ref="L3:L66" si="3">ABS(K3)</f>
        <v>41.792110822596328</v>
      </c>
      <c r="M3" s="4">
        <f t="shared" ref="M3:M66" si="4">K3^2</f>
        <v>1746.580527008173</v>
      </c>
      <c r="N3" s="4">
        <f t="shared" ref="N3:N66" si="5">L3/B3</f>
        <v>8.2397694839503807E-2</v>
      </c>
      <c r="P3" s="1">
        <v>2000</v>
      </c>
      <c r="Q3" s="4">
        <v>-387.33749999999998</v>
      </c>
      <c r="R3" s="4">
        <v>-339.67083333333341</v>
      </c>
      <c r="S3" s="4">
        <v>-166.70416666666677</v>
      </c>
      <c r="T3" s="4">
        <v>73.899999999999977</v>
      </c>
      <c r="U3" s="4">
        <v>126.13333333333333</v>
      </c>
      <c r="V3" s="4">
        <v>291.24583333333339</v>
      </c>
      <c r="W3" s="4">
        <v>385.5291666666667</v>
      </c>
      <c r="X3" s="4">
        <v>441.5</v>
      </c>
      <c r="Y3" s="4">
        <v>246.02916666666647</v>
      </c>
      <c r="Z3" s="4">
        <v>10.033333333333189</v>
      </c>
      <c r="AA3" s="4">
        <v>-307.09583333333342</v>
      </c>
      <c r="AB3" s="4">
        <v>-332.92083333333335</v>
      </c>
    </row>
    <row r="4" spans="1:29">
      <c r="A4" s="12">
        <v>36220</v>
      </c>
      <c r="B4" s="5">
        <v>584.70000000000005</v>
      </c>
      <c r="C4" s="15">
        <v>3</v>
      </c>
      <c r="G4" s="4">
        <v>-175.7103472222222</v>
      </c>
      <c r="H4" s="4">
        <f t="shared" ref="H4:H66" si="6">B4-G4</f>
        <v>760.4103472222223</v>
      </c>
      <c r="I4" s="4">
        <f t="shared" si="0"/>
        <v>804.73634944816058</v>
      </c>
      <c r="J4" s="4">
        <f t="shared" si="1"/>
        <v>629.02600222593833</v>
      </c>
      <c r="K4" s="4">
        <f t="shared" si="2"/>
        <v>-44.326002225938282</v>
      </c>
      <c r="L4" s="4">
        <f>ABS(K4)</f>
        <v>44.326002225938282</v>
      </c>
      <c r="M4" s="4">
        <f t="shared" si="4"/>
        <v>1964.7944733338857</v>
      </c>
      <c r="N4" s="4">
        <f t="shared" si="5"/>
        <v>7.5809820807146017E-2</v>
      </c>
      <c r="P4" s="1">
        <v>2001</v>
      </c>
      <c r="Q4" s="4">
        <v>-387.58749999999986</v>
      </c>
      <c r="R4" s="4">
        <v>-310.6875</v>
      </c>
      <c r="S4" s="4">
        <v>-214.26666666666665</v>
      </c>
      <c r="T4" s="4">
        <v>47.929166666666674</v>
      </c>
      <c r="U4" s="4">
        <v>122.63750000000005</v>
      </c>
      <c r="V4" s="4">
        <v>259.47916666666674</v>
      </c>
      <c r="W4" s="4">
        <v>410.66666666666674</v>
      </c>
      <c r="X4" s="4">
        <v>457.41249999999991</v>
      </c>
      <c r="Y4" s="4">
        <v>284.04583333333312</v>
      </c>
      <c r="Z4" s="4">
        <v>-7.6291666666667197</v>
      </c>
      <c r="AA4" s="4">
        <v>-328.79166666666674</v>
      </c>
      <c r="AB4" s="4">
        <v>-365.19166666666655</v>
      </c>
    </row>
    <row r="5" spans="1:29">
      <c r="A5" s="12">
        <v>36251</v>
      </c>
      <c r="B5" s="5">
        <v>826.6</v>
      </c>
      <c r="C5" s="15">
        <v>4</v>
      </c>
      <c r="G5" s="4">
        <v>32.551319444444474</v>
      </c>
      <c r="H5" s="4">
        <f t="shared" si="6"/>
        <v>794.04868055555551</v>
      </c>
      <c r="I5" s="4">
        <f t="shared" si="0"/>
        <v>806.89112916336205</v>
      </c>
      <c r="J5" s="4">
        <f t="shared" si="1"/>
        <v>839.44244860780657</v>
      </c>
      <c r="K5" s="4">
        <f t="shared" si="2"/>
        <v>-12.842448607806546</v>
      </c>
      <c r="L5" s="4">
        <f t="shared" si="3"/>
        <v>12.842448607806546</v>
      </c>
      <c r="M5" s="4">
        <f t="shared" si="4"/>
        <v>164.92848624415228</v>
      </c>
      <c r="N5" s="4">
        <f t="shared" si="5"/>
        <v>1.5536473031462068E-2</v>
      </c>
      <c r="P5" s="1">
        <v>2002</v>
      </c>
      <c r="Q5" s="4">
        <v>-410.47916666666652</v>
      </c>
      <c r="R5" s="4">
        <v>-326.35416666666652</v>
      </c>
      <c r="S5" s="4">
        <v>-136.22916666666652</v>
      </c>
      <c r="T5" s="4">
        <v>-9.3874999999999318</v>
      </c>
      <c r="U5" s="4">
        <v>189.17500000000018</v>
      </c>
      <c r="V5" s="4">
        <v>216.13750000000005</v>
      </c>
      <c r="W5" s="4">
        <v>405.40000000000009</v>
      </c>
      <c r="X5" s="4">
        <v>504.21250000000009</v>
      </c>
      <c r="Y5" s="4">
        <v>222.03333333333353</v>
      </c>
      <c r="Z5" s="4">
        <v>60.845833333333303</v>
      </c>
      <c r="AA5" s="4">
        <v>-294.47916666666663</v>
      </c>
      <c r="AB5" s="4">
        <v>-342.93749999999989</v>
      </c>
    </row>
    <row r="6" spans="1:29">
      <c r="A6" s="12">
        <v>36281</v>
      </c>
      <c r="B6" s="5">
        <v>1017.1</v>
      </c>
      <c r="C6" s="15">
        <v>5</v>
      </c>
      <c r="G6" s="4">
        <v>159.40048611111115</v>
      </c>
      <c r="H6" s="4">
        <f t="shared" si="6"/>
        <v>857.69951388888887</v>
      </c>
      <c r="I6" s="4">
        <f t="shared" si="0"/>
        <v>809.04590887856341</v>
      </c>
      <c r="J6" s="4">
        <f t="shared" si="1"/>
        <v>968.44639498967456</v>
      </c>
      <c r="K6" s="4">
        <f t="shared" si="2"/>
        <v>48.653605010325464</v>
      </c>
      <c r="L6" s="4">
        <f t="shared" si="3"/>
        <v>48.653605010325464</v>
      </c>
      <c r="M6" s="4">
        <f t="shared" si="4"/>
        <v>2367.1732805007669</v>
      </c>
      <c r="N6" s="4">
        <f t="shared" si="5"/>
        <v>4.7835615977116767E-2</v>
      </c>
      <c r="P6" s="1">
        <v>2003</v>
      </c>
      <c r="Q6" s="4">
        <v>-442.45833333333326</v>
      </c>
      <c r="R6" s="4">
        <v>-362.80833333333339</v>
      </c>
      <c r="S6" s="4">
        <v>-190.47916666666663</v>
      </c>
      <c r="T6" s="4">
        <v>2.0875000000000909</v>
      </c>
      <c r="U6" s="4">
        <v>163.25</v>
      </c>
      <c r="V6" s="4">
        <v>332.32499999999982</v>
      </c>
      <c r="W6" s="4">
        <v>383.86249999999995</v>
      </c>
      <c r="X6" s="4">
        <v>487.87499999999989</v>
      </c>
      <c r="Y6" s="4">
        <v>187.05000000000007</v>
      </c>
      <c r="Z6" s="4">
        <v>36.495833333333394</v>
      </c>
      <c r="AA6" s="4">
        <v>-331.94583333333344</v>
      </c>
      <c r="AB6" s="4">
        <v>-330.06666666666672</v>
      </c>
    </row>
    <row r="7" spans="1:29">
      <c r="A7" s="12">
        <v>36312</v>
      </c>
      <c r="B7" s="5">
        <v>1041</v>
      </c>
      <c r="C7" s="15">
        <v>6</v>
      </c>
      <c r="G7" s="4">
        <v>269.42201388888884</v>
      </c>
      <c r="H7" s="4">
        <f t="shared" si="6"/>
        <v>771.57798611111116</v>
      </c>
      <c r="I7" s="4">
        <f t="shared" si="0"/>
        <v>811.20068859376488</v>
      </c>
      <c r="J7" s="4">
        <f t="shared" si="1"/>
        <v>1080.6227024826537</v>
      </c>
      <c r="K7" s="4">
        <f t="shared" si="2"/>
        <v>-39.622702482653722</v>
      </c>
      <c r="L7" s="4">
        <f t="shared" si="3"/>
        <v>39.622702482653722</v>
      </c>
      <c r="M7" s="4">
        <f t="shared" si="4"/>
        <v>1569.9585520288933</v>
      </c>
      <c r="N7" s="4">
        <f t="shared" si="5"/>
        <v>3.8062154162011259E-2</v>
      </c>
      <c r="P7" s="1">
        <v>2004</v>
      </c>
      <c r="Q7" s="4">
        <v>-445.74583333333334</v>
      </c>
      <c r="R7" s="4">
        <v>-345.83333333333326</v>
      </c>
      <c r="S7" s="4">
        <v>-170.35833333333335</v>
      </c>
      <c r="T7" s="4">
        <v>48.741666666666674</v>
      </c>
      <c r="U7" s="4">
        <v>196.32083333333344</v>
      </c>
      <c r="V7" s="4">
        <v>248.34999999999991</v>
      </c>
    </row>
    <row r="8" spans="1:29">
      <c r="A8" s="12">
        <v>36342</v>
      </c>
      <c r="B8" s="5">
        <v>1216.8</v>
      </c>
      <c r="C8" s="15">
        <v>7</v>
      </c>
      <c r="D8" s="4">
        <f>AVERAGE(B2:B13)</f>
        <v>815.81666666666661</v>
      </c>
      <c r="E8" s="4">
        <f>AVERAGE(D8:D9)</f>
        <v>817.8458333333333</v>
      </c>
      <c r="F8" s="4">
        <f>B8-E8</f>
        <v>398.95416666666665</v>
      </c>
      <c r="G8" s="4">
        <v>396.77965277777781</v>
      </c>
      <c r="H8" s="4">
        <f t="shared" si="6"/>
        <v>820.0203472222222</v>
      </c>
      <c r="I8" s="4">
        <f t="shared" si="0"/>
        <v>813.35546830896624</v>
      </c>
      <c r="J8" s="4">
        <f t="shared" si="1"/>
        <v>1210.135121086744</v>
      </c>
      <c r="K8" s="4">
        <f t="shared" si="2"/>
        <v>6.6648789132559614</v>
      </c>
      <c r="L8" s="4">
        <f t="shared" si="3"/>
        <v>6.6648789132559614</v>
      </c>
      <c r="M8" s="4">
        <f t="shared" si="4"/>
        <v>44.420610928363963</v>
      </c>
      <c r="N8" s="4">
        <f t="shared" si="5"/>
        <v>5.4773824073438213E-3</v>
      </c>
      <c r="P8" s="1" t="s">
        <v>33</v>
      </c>
      <c r="Q8" s="4">
        <f>AVERAGE(Q3:Q7)</f>
        <v>-414.72166666666652</v>
      </c>
      <c r="R8" s="4">
        <f t="shared" ref="R8:U8" si="7">AVERAGE(R3:R7)</f>
        <v>-337.07083333333333</v>
      </c>
      <c r="S8" s="4">
        <f t="shared" si="7"/>
        <v>-175.60749999999999</v>
      </c>
      <c r="T8" s="4">
        <f t="shared" si="7"/>
        <v>32.654166666666697</v>
      </c>
      <c r="U8" s="4">
        <f t="shared" si="7"/>
        <v>159.50333333333339</v>
      </c>
      <c r="V8" s="4">
        <f>AVERAGE(V3:V7)</f>
        <v>269.50749999999999</v>
      </c>
      <c r="W8" s="4">
        <f t="shared" ref="W8:AB8" si="8">AVERAGE(W2:W6)</f>
        <v>396.88250000000005</v>
      </c>
      <c r="X8" s="4">
        <f t="shared" si="8"/>
        <v>475.62333333333333</v>
      </c>
      <c r="Y8" s="4">
        <f t="shared" si="8"/>
        <v>237.24999999999994</v>
      </c>
      <c r="Z8" s="4">
        <f t="shared" si="8"/>
        <v>21.533333333333303</v>
      </c>
      <c r="AA8" s="4">
        <f t="shared" si="8"/>
        <v>-318.27000000000004</v>
      </c>
      <c r="AB8" s="4">
        <f t="shared" si="8"/>
        <v>-346.25833333333333</v>
      </c>
      <c r="AC8" s="4">
        <f>AVERAGE(Q8:AB8)</f>
        <v>8.5486111111137575E-2</v>
      </c>
    </row>
    <row r="9" spans="1:29">
      <c r="A9" s="12">
        <v>36373</v>
      </c>
      <c r="B9" s="5">
        <v>1306.7</v>
      </c>
      <c r="C9" s="15">
        <v>8</v>
      </c>
      <c r="D9" s="4">
        <f t="shared" ref="D9:D66" si="9">AVERAGE(B3:B14)</f>
        <v>819.87499999999989</v>
      </c>
      <c r="E9" s="4">
        <f t="shared" ref="E9:E67" si="10">AVERAGE(D9:D10)</f>
        <v>819.58333333333326</v>
      </c>
      <c r="F9" s="4">
        <f t="shared" ref="F9:F67" si="11">B9-E9</f>
        <v>487.11666666666679</v>
      </c>
      <c r="G9" s="4">
        <v>475.5204861111111</v>
      </c>
      <c r="H9" s="4">
        <f t="shared" si="6"/>
        <v>831.17951388888901</v>
      </c>
      <c r="I9" s="4">
        <f t="shared" si="0"/>
        <v>815.51024802416759</v>
      </c>
      <c r="J9" s="4">
        <f t="shared" si="1"/>
        <v>1291.0307341352786</v>
      </c>
      <c r="K9" s="4">
        <f t="shared" si="2"/>
        <v>15.66926586472141</v>
      </c>
      <c r="L9" s="4">
        <f t="shared" si="3"/>
        <v>15.66926586472141</v>
      </c>
      <c r="M9" s="4">
        <f t="shared" si="4"/>
        <v>245.52589273932361</v>
      </c>
      <c r="N9" s="4">
        <f t="shared" si="5"/>
        <v>1.1991479195470582E-2</v>
      </c>
      <c r="P9" s="1" t="s">
        <v>34</v>
      </c>
      <c r="Q9" s="4">
        <f>Q8-$AC8</f>
        <v>-414.80715277777767</v>
      </c>
      <c r="R9" s="4">
        <f t="shared" ref="R9:AB9" si="12">R8-$AC8</f>
        <v>-337.15631944444448</v>
      </c>
      <c r="S9" s="4">
        <f t="shared" si="12"/>
        <v>-175.69298611111111</v>
      </c>
      <c r="T9" s="4">
        <f t="shared" si="12"/>
        <v>32.568680555555559</v>
      </c>
      <c r="U9" s="4">
        <f t="shared" si="12"/>
        <v>159.41784722222224</v>
      </c>
      <c r="V9" s="4">
        <f t="shared" si="12"/>
        <v>269.42201388888884</v>
      </c>
      <c r="W9" s="4">
        <f t="shared" si="12"/>
        <v>396.7970138888889</v>
      </c>
      <c r="X9" s="4">
        <f t="shared" si="12"/>
        <v>475.53784722222218</v>
      </c>
      <c r="Y9" s="4">
        <f t="shared" si="12"/>
        <v>237.16451388888879</v>
      </c>
      <c r="Z9" s="4">
        <f t="shared" si="12"/>
        <v>21.447847222222165</v>
      </c>
      <c r="AA9" s="4">
        <f t="shared" si="12"/>
        <v>-318.35548611111119</v>
      </c>
      <c r="AB9" s="4">
        <f t="shared" si="12"/>
        <v>-346.34381944444448</v>
      </c>
    </row>
    <row r="10" spans="1:29">
      <c r="A10" s="12">
        <v>36404</v>
      </c>
      <c r="B10" s="5">
        <v>1070.0999999999999</v>
      </c>
      <c r="C10" s="15">
        <v>9</v>
      </c>
      <c r="D10" s="4">
        <f t="shared" si="9"/>
        <v>819.29166666666663</v>
      </c>
      <c r="E10" s="4">
        <f t="shared" si="10"/>
        <v>823.00833333333333</v>
      </c>
      <c r="F10" s="4">
        <f t="shared" si="11"/>
        <v>247.09166666666658</v>
      </c>
      <c r="G10" s="4">
        <v>237.14715277777771</v>
      </c>
      <c r="H10" s="4">
        <f t="shared" si="6"/>
        <v>832.9528472222222</v>
      </c>
      <c r="I10" s="4">
        <f t="shared" si="0"/>
        <v>817.66502773936907</v>
      </c>
      <c r="J10" s="4">
        <f t="shared" si="1"/>
        <v>1054.8121805171468</v>
      </c>
      <c r="K10" s="4">
        <f t="shared" si="2"/>
        <v>15.287819482853138</v>
      </c>
      <c r="L10" s="4">
        <f t="shared" si="3"/>
        <v>15.287819482853138</v>
      </c>
      <c r="M10" s="4">
        <f t="shared" si="4"/>
        <v>233.71742454030397</v>
      </c>
      <c r="N10" s="4">
        <f t="shared" si="5"/>
        <v>1.4286346587097598E-2</v>
      </c>
    </row>
    <row r="11" spans="1:29">
      <c r="A11" s="12">
        <v>36434</v>
      </c>
      <c r="B11" s="5">
        <v>838.4</v>
      </c>
      <c r="C11" s="15">
        <v>10</v>
      </c>
      <c r="D11" s="4">
        <f t="shared" si="9"/>
        <v>826.72500000000002</v>
      </c>
      <c r="E11" s="4">
        <f t="shared" si="10"/>
        <v>830.47916666666663</v>
      </c>
      <c r="F11" s="4">
        <f t="shared" si="11"/>
        <v>7.9208333333333485</v>
      </c>
      <c r="G11" s="4">
        <v>21.43048611111108</v>
      </c>
      <c r="H11" s="4">
        <f t="shared" si="6"/>
        <v>816.96951388888886</v>
      </c>
      <c r="I11" s="4">
        <f t="shared" si="0"/>
        <v>819.81980745457042</v>
      </c>
      <c r="J11" s="4">
        <f t="shared" si="1"/>
        <v>841.25029356568155</v>
      </c>
      <c r="K11" s="4">
        <f t="shared" si="2"/>
        <v>-2.850293565681568</v>
      </c>
      <c r="L11" s="4">
        <f t="shared" si="3"/>
        <v>2.850293565681568</v>
      </c>
      <c r="M11" s="4">
        <f t="shared" si="4"/>
        <v>8.1241734105657475</v>
      </c>
      <c r="N11" s="4">
        <f t="shared" si="5"/>
        <v>3.3996822109751529E-3</v>
      </c>
      <c r="AA11" s="4" t="s">
        <v>36</v>
      </c>
      <c r="AB11" s="4">
        <f>SUM(Q9:AB9)</f>
        <v>0</v>
      </c>
    </row>
    <row r="12" spans="1:29">
      <c r="A12" s="12">
        <v>36465</v>
      </c>
      <c r="B12" s="5">
        <v>503.3</v>
      </c>
      <c r="C12" s="15">
        <v>11</v>
      </c>
      <c r="D12" s="4">
        <f t="shared" si="9"/>
        <v>834.23333333333323</v>
      </c>
      <c r="E12" s="4">
        <f t="shared" si="10"/>
        <v>832.33749999999986</v>
      </c>
      <c r="F12" s="4">
        <f t="shared" si="11"/>
        <v>-329.03749999999985</v>
      </c>
      <c r="G12" s="4">
        <v>-318.37284722222228</v>
      </c>
      <c r="H12" s="4">
        <f t="shared" si="6"/>
        <v>821.67284722222234</v>
      </c>
      <c r="I12" s="4">
        <f t="shared" si="0"/>
        <v>821.97458716977189</v>
      </c>
      <c r="J12" s="4">
        <f t="shared" si="1"/>
        <v>503.60173994754962</v>
      </c>
      <c r="K12" s="4">
        <f t="shared" si="2"/>
        <v>-0.30173994754960631</v>
      </c>
      <c r="L12" s="4">
        <f t="shared" si="3"/>
        <v>0.30173994754960631</v>
      </c>
      <c r="M12" s="4">
        <f t="shared" si="4"/>
        <v>9.1046995947239168E-2</v>
      </c>
      <c r="N12" s="4">
        <f t="shared" si="5"/>
        <v>5.9952304301531161E-4</v>
      </c>
      <c r="P12" s="1" t="s">
        <v>39</v>
      </c>
      <c r="Q12" s="39">
        <f>COVAR(H2:H73,C2:C73)/VARP(C2:C73)</f>
        <v>2.1547797152014061</v>
      </c>
      <c r="S12" s="4" t="s">
        <v>46</v>
      </c>
      <c r="T12" s="4" t="s">
        <v>47</v>
      </c>
      <c r="U12" s="4" t="s">
        <v>48</v>
      </c>
    </row>
    <row r="13" spans="1:29">
      <c r="A13" s="12">
        <v>36495</v>
      </c>
      <c r="B13" s="5">
        <v>474.4</v>
      </c>
      <c r="C13" s="15">
        <v>12</v>
      </c>
      <c r="D13" s="4">
        <f t="shared" si="9"/>
        <v>830.44166666666661</v>
      </c>
      <c r="E13" s="4">
        <f t="shared" si="10"/>
        <v>834.57500000000005</v>
      </c>
      <c r="F13" s="4">
        <f t="shared" si="11"/>
        <v>-360.17500000000007</v>
      </c>
      <c r="G13" s="4">
        <v>-346.36118055555556</v>
      </c>
      <c r="H13" s="4">
        <f t="shared" si="6"/>
        <v>820.76118055555548</v>
      </c>
      <c r="I13" s="4">
        <f t="shared" si="0"/>
        <v>824.12936688497325</v>
      </c>
      <c r="J13" s="4">
        <f t="shared" si="1"/>
        <v>477.76818632941769</v>
      </c>
      <c r="K13" s="4">
        <f t="shared" si="2"/>
        <v>-3.3681863294177106</v>
      </c>
      <c r="L13" s="4">
        <f t="shared" si="3"/>
        <v>3.3681863294177106</v>
      </c>
      <c r="M13" s="4">
        <f t="shared" si="4"/>
        <v>11.344679149676351</v>
      </c>
      <c r="N13" s="4">
        <f t="shared" si="5"/>
        <v>7.0998868663948375E-3</v>
      </c>
      <c r="P13" s="1" t="s">
        <v>38</v>
      </c>
      <c r="Q13" s="39">
        <f>AVERAGE(H2:H73)-Q12*AVERAGE(C2:C73)</f>
        <v>798.2720103025564</v>
      </c>
      <c r="S13" s="4">
        <f>AVERAGE(L74:L85)</f>
        <v>57.502892092322121</v>
      </c>
      <c r="T13" s="4">
        <f>AVERAGE(M74:M85)</f>
        <v>5616.3726504539909</v>
      </c>
      <c r="U13" s="4">
        <f>AVERAGE(N74:N85)*100</f>
        <v>4.7267674956258059</v>
      </c>
    </row>
    <row r="14" spans="1:29">
      <c r="A14" s="12">
        <v>36526</v>
      </c>
      <c r="B14" s="5">
        <v>452.2</v>
      </c>
      <c r="C14" s="15">
        <v>13</v>
      </c>
      <c r="D14" s="4">
        <f t="shared" si="9"/>
        <v>838.70833333333337</v>
      </c>
      <c r="E14" s="4">
        <f t="shared" si="10"/>
        <v>839.53750000000014</v>
      </c>
      <c r="F14" s="4">
        <f t="shared" si="11"/>
        <v>-387.33750000000015</v>
      </c>
      <c r="G14" s="4">
        <v>-414.82451388888899</v>
      </c>
      <c r="H14" s="4">
        <f t="shared" si="6"/>
        <v>867.02451388888903</v>
      </c>
      <c r="I14" s="4">
        <f t="shared" si="0"/>
        <v>826.28414660017472</v>
      </c>
      <c r="J14" s="4">
        <f t="shared" si="1"/>
        <v>411.45963271128574</v>
      </c>
      <c r="K14" s="4">
        <f t="shared" si="2"/>
        <v>40.740367288714253</v>
      </c>
      <c r="L14" s="4">
        <f t="shared" si="3"/>
        <v>40.740367288714253</v>
      </c>
      <c r="M14" s="4">
        <f t="shared" si="4"/>
        <v>1659.7775268193384</v>
      </c>
      <c r="N14" s="4">
        <f t="shared" si="5"/>
        <v>9.0093691483224797E-2</v>
      </c>
    </row>
    <row r="15" spans="1:29">
      <c r="A15" s="12">
        <v>36557</v>
      </c>
      <c r="B15" s="5">
        <v>500.2</v>
      </c>
      <c r="C15" s="15">
        <v>14</v>
      </c>
      <c r="D15" s="4">
        <f t="shared" si="9"/>
        <v>840.36666666666679</v>
      </c>
      <c r="E15" s="4">
        <f t="shared" si="10"/>
        <v>839.87083333333339</v>
      </c>
      <c r="F15" s="4">
        <f t="shared" si="11"/>
        <v>-339.67083333333341</v>
      </c>
      <c r="G15" s="4">
        <v>-337.17368055555556</v>
      </c>
      <c r="H15" s="4">
        <f t="shared" si="6"/>
        <v>837.37368055555555</v>
      </c>
      <c r="I15" s="4">
        <f t="shared" si="0"/>
        <v>828.43892631537608</v>
      </c>
      <c r="J15" s="4">
        <f t="shared" si="1"/>
        <v>491.26524575982052</v>
      </c>
      <c r="K15" s="4">
        <f t="shared" si="2"/>
        <v>8.9347542401794726</v>
      </c>
      <c r="L15" s="4">
        <f t="shared" si="3"/>
        <v>8.9347542401794726</v>
      </c>
      <c r="M15" s="4">
        <f t="shared" si="4"/>
        <v>79.829833332405059</v>
      </c>
      <c r="N15" s="4">
        <f t="shared" si="5"/>
        <v>1.7862363534944966E-2</v>
      </c>
    </row>
    <row r="16" spans="1:29">
      <c r="A16" s="12">
        <v>36586</v>
      </c>
      <c r="B16" s="5">
        <v>673.9</v>
      </c>
      <c r="C16" s="15">
        <v>15</v>
      </c>
      <c r="D16" s="4">
        <f t="shared" si="9"/>
        <v>839.375</v>
      </c>
      <c r="E16" s="4">
        <f t="shared" si="10"/>
        <v>840.60416666666674</v>
      </c>
      <c r="F16" s="4">
        <f t="shared" si="11"/>
        <v>-166.70416666666677</v>
      </c>
      <c r="G16" s="4">
        <v>-175.7103472222222</v>
      </c>
      <c r="H16" s="4">
        <f t="shared" si="6"/>
        <v>849.61034722222212</v>
      </c>
      <c r="I16" s="4">
        <f t="shared" si="0"/>
        <v>830.59370603057744</v>
      </c>
      <c r="J16" s="4">
        <f t="shared" si="1"/>
        <v>654.8833588083553</v>
      </c>
      <c r="K16" s="4">
        <f t="shared" si="2"/>
        <v>19.01664119164468</v>
      </c>
      <c r="L16" s="4">
        <f t="shared" si="3"/>
        <v>19.01664119164468</v>
      </c>
      <c r="M16" s="4">
        <f t="shared" si="4"/>
        <v>361.63264221175723</v>
      </c>
      <c r="N16" s="4">
        <f t="shared" si="5"/>
        <v>2.8218787938336074E-2</v>
      </c>
    </row>
    <row r="17" spans="1:14">
      <c r="A17" s="12">
        <v>36617</v>
      </c>
      <c r="B17" s="5">
        <v>916.7</v>
      </c>
      <c r="C17" s="15">
        <v>16</v>
      </c>
      <c r="D17" s="4">
        <f t="shared" si="9"/>
        <v>841.83333333333337</v>
      </c>
      <c r="E17" s="4">
        <f t="shared" si="10"/>
        <v>842.80000000000007</v>
      </c>
      <c r="F17" s="4">
        <f t="shared" si="11"/>
        <v>73.899999999999977</v>
      </c>
      <c r="G17" s="4">
        <v>32.551319444444474</v>
      </c>
      <c r="H17" s="4">
        <f t="shared" si="6"/>
        <v>884.14868055555553</v>
      </c>
      <c r="I17" s="4">
        <f t="shared" si="0"/>
        <v>832.74848574577891</v>
      </c>
      <c r="J17" s="4">
        <f t="shared" si="1"/>
        <v>865.29980519022342</v>
      </c>
      <c r="K17" s="4">
        <f t="shared" si="2"/>
        <v>51.400194809776622</v>
      </c>
      <c r="L17" s="4">
        <f t="shared" si="3"/>
        <v>51.400194809776622</v>
      </c>
      <c r="M17" s="4">
        <f t="shared" si="4"/>
        <v>2641.9800264829873</v>
      </c>
      <c r="N17" s="4">
        <f t="shared" si="5"/>
        <v>5.6070900850634472E-2</v>
      </c>
    </row>
    <row r="18" spans="1:14">
      <c r="A18" s="12">
        <v>36647</v>
      </c>
      <c r="B18" s="5">
        <v>971.6</v>
      </c>
      <c r="C18" s="15">
        <v>17</v>
      </c>
      <c r="D18" s="4">
        <f t="shared" si="9"/>
        <v>843.76666666666677</v>
      </c>
      <c r="E18" s="4">
        <f t="shared" si="10"/>
        <v>845.4666666666667</v>
      </c>
      <c r="F18" s="4">
        <f t="shared" si="11"/>
        <v>126.13333333333333</v>
      </c>
      <c r="G18" s="4">
        <v>159.40048611111115</v>
      </c>
      <c r="H18" s="4">
        <f t="shared" si="6"/>
        <v>812.19951388888887</v>
      </c>
      <c r="I18" s="4">
        <f t="shared" si="0"/>
        <v>834.90326546098026</v>
      </c>
      <c r="J18" s="4">
        <f t="shared" si="1"/>
        <v>994.30375157209141</v>
      </c>
      <c r="K18" s="4">
        <f t="shared" si="2"/>
        <v>-22.703751572091392</v>
      </c>
      <c r="L18" s="4">
        <f t="shared" si="3"/>
        <v>22.703751572091392</v>
      </c>
      <c r="M18" s="4">
        <f t="shared" si="4"/>
        <v>515.4603354472423</v>
      </c>
      <c r="N18" s="4">
        <f t="shared" si="5"/>
        <v>2.3367385315038482E-2</v>
      </c>
    </row>
    <row r="19" spans="1:14">
      <c r="A19" s="12">
        <v>36678</v>
      </c>
      <c r="B19" s="5">
        <v>1140.2</v>
      </c>
      <c r="C19" s="15">
        <v>18</v>
      </c>
      <c r="D19" s="4">
        <f t="shared" si="9"/>
        <v>847.16666666666663</v>
      </c>
      <c r="E19" s="4">
        <f t="shared" si="10"/>
        <v>848.95416666666665</v>
      </c>
      <c r="F19" s="4">
        <f t="shared" si="11"/>
        <v>291.24583333333339</v>
      </c>
      <c r="G19" s="4">
        <v>269.42201388888884</v>
      </c>
      <c r="H19" s="4">
        <f t="shared" si="6"/>
        <v>870.7779861111112</v>
      </c>
      <c r="I19" s="4">
        <f t="shared" si="0"/>
        <v>837.05804517618174</v>
      </c>
      <c r="J19" s="4">
        <f t="shared" si="1"/>
        <v>1106.4800590650707</v>
      </c>
      <c r="K19" s="4">
        <f t="shared" si="2"/>
        <v>33.719940934929355</v>
      </c>
      <c r="L19" s="4">
        <f t="shared" si="3"/>
        <v>33.719940934929355</v>
      </c>
      <c r="M19" s="4">
        <f t="shared" si="4"/>
        <v>1137.0344166551245</v>
      </c>
      <c r="N19" s="4">
        <f t="shared" si="5"/>
        <v>2.9573707187273594E-2</v>
      </c>
    </row>
    <row r="20" spans="1:14">
      <c r="A20" s="12">
        <v>36708</v>
      </c>
      <c r="B20" s="5">
        <v>1236.7</v>
      </c>
      <c r="C20" s="15">
        <v>19</v>
      </c>
      <c r="D20" s="4">
        <f t="shared" si="9"/>
        <v>850.74166666666667</v>
      </c>
      <c r="E20" s="4">
        <f t="shared" si="10"/>
        <v>851.17083333333335</v>
      </c>
      <c r="F20" s="4">
        <f t="shared" si="11"/>
        <v>385.5291666666667</v>
      </c>
      <c r="G20" s="4">
        <v>396.77965277777781</v>
      </c>
      <c r="H20" s="4">
        <f t="shared" si="6"/>
        <v>839.92034722222229</v>
      </c>
      <c r="I20" s="4">
        <f t="shared" si="0"/>
        <v>839.21282489138309</v>
      </c>
      <c r="J20" s="4">
        <f t="shared" si="1"/>
        <v>1235.992477669161</v>
      </c>
      <c r="K20" s="4">
        <f t="shared" si="2"/>
        <v>0.70752233083908322</v>
      </c>
      <c r="L20" s="4">
        <f t="shared" si="3"/>
        <v>0.70752233083908322</v>
      </c>
      <c r="M20" s="4">
        <f t="shared" si="4"/>
        <v>0.50058784863596917</v>
      </c>
      <c r="N20" s="4">
        <f t="shared" si="5"/>
        <v>5.7210506253665657E-4</v>
      </c>
    </row>
    <row r="21" spans="1:14">
      <c r="A21" s="12">
        <v>36739</v>
      </c>
      <c r="B21" s="5">
        <v>1294.8</v>
      </c>
      <c r="C21" s="15">
        <v>20</v>
      </c>
      <c r="D21" s="4">
        <f t="shared" si="9"/>
        <v>851.6</v>
      </c>
      <c r="E21" s="4">
        <f t="shared" si="10"/>
        <v>853.3</v>
      </c>
      <c r="F21" s="4">
        <f t="shared" si="11"/>
        <v>441.5</v>
      </c>
      <c r="G21" s="4">
        <v>475.5204861111111</v>
      </c>
      <c r="H21" s="4">
        <f t="shared" si="6"/>
        <v>819.27951388888891</v>
      </c>
      <c r="I21" s="4">
        <f t="shared" si="0"/>
        <v>841.36760460658456</v>
      </c>
      <c r="J21" s="4">
        <f t="shared" si="1"/>
        <v>1316.8880907176956</v>
      </c>
      <c r="K21" s="4">
        <f t="shared" si="2"/>
        <v>-22.08809071769565</v>
      </c>
      <c r="L21" s="4">
        <f t="shared" si="3"/>
        <v>22.08809071769565</v>
      </c>
      <c r="M21" s="4">
        <f t="shared" si="4"/>
        <v>487.88375155315271</v>
      </c>
      <c r="N21" s="4">
        <f t="shared" si="5"/>
        <v>1.7059075314871525E-2</v>
      </c>
    </row>
    <row r="22" spans="1:14">
      <c r="A22" s="12">
        <v>36770</v>
      </c>
      <c r="B22" s="5">
        <v>1099.5999999999999</v>
      </c>
      <c r="C22" s="15">
        <v>21</v>
      </c>
      <c r="D22" s="4">
        <f t="shared" si="9"/>
        <v>855</v>
      </c>
      <c r="E22" s="4">
        <f t="shared" si="10"/>
        <v>853.57083333333344</v>
      </c>
      <c r="F22" s="4">
        <f t="shared" si="11"/>
        <v>246.02916666666647</v>
      </c>
      <c r="G22" s="4">
        <v>237.14715277777771</v>
      </c>
      <c r="H22" s="4">
        <f t="shared" si="6"/>
        <v>862.4528472222222</v>
      </c>
      <c r="I22" s="4">
        <f t="shared" si="0"/>
        <v>843.52238432178592</v>
      </c>
      <c r="J22" s="4">
        <f t="shared" si="1"/>
        <v>1080.6695370995635</v>
      </c>
      <c r="K22" s="4">
        <f t="shared" si="2"/>
        <v>18.930462900436396</v>
      </c>
      <c r="L22" s="4">
        <f t="shared" si="3"/>
        <v>18.930462900436396</v>
      </c>
      <c r="M22" s="4">
        <f t="shared" si="4"/>
        <v>358.36242562479879</v>
      </c>
      <c r="N22" s="4">
        <f t="shared" si="5"/>
        <v>1.7215772008399778E-2</v>
      </c>
    </row>
    <row r="23" spans="1:14">
      <c r="A23" s="12">
        <v>36800</v>
      </c>
      <c r="B23" s="5">
        <v>861.6</v>
      </c>
      <c r="C23" s="15">
        <v>22</v>
      </c>
      <c r="D23" s="4">
        <f t="shared" si="9"/>
        <v>852.14166666666677</v>
      </c>
      <c r="E23" s="4">
        <f t="shared" si="10"/>
        <v>851.56666666666683</v>
      </c>
      <c r="F23" s="4">
        <f t="shared" si="11"/>
        <v>10.033333333333189</v>
      </c>
      <c r="G23" s="4">
        <v>21.43048611111108</v>
      </c>
      <c r="H23" s="4">
        <f t="shared" si="6"/>
        <v>840.1695138888889</v>
      </c>
      <c r="I23" s="4">
        <f t="shared" si="0"/>
        <v>845.67716403698728</v>
      </c>
      <c r="J23" s="4">
        <f t="shared" si="1"/>
        <v>867.1076501480984</v>
      </c>
      <c r="K23" s="4">
        <f t="shared" si="2"/>
        <v>-5.5076501480983779</v>
      </c>
      <c r="L23" s="4">
        <f t="shared" si="3"/>
        <v>5.5076501480983779</v>
      </c>
      <c r="M23" s="4">
        <f t="shared" si="4"/>
        <v>30.334210153848083</v>
      </c>
      <c r="N23" s="4">
        <f t="shared" si="5"/>
        <v>6.3923516110705406E-3</v>
      </c>
    </row>
    <row r="24" spans="1:14">
      <c r="A24" s="12">
        <v>36831</v>
      </c>
      <c r="B24" s="5">
        <v>544.1</v>
      </c>
      <c r="C24" s="15">
        <v>23</v>
      </c>
      <c r="D24" s="4">
        <f t="shared" si="9"/>
        <v>850.99166666666679</v>
      </c>
      <c r="E24" s="4">
        <f t="shared" si="10"/>
        <v>851.19583333333344</v>
      </c>
      <c r="F24" s="4">
        <f t="shared" si="11"/>
        <v>-307.09583333333342</v>
      </c>
      <c r="G24" s="4">
        <v>-318.37284722222228</v>
      </c>
      <c r="H24" s="4">
        <f t="shared" si="6"/>
        <v>862.4728472222223</v>
      </c>
      <c r="I24" s="4">
        <f t="shared" si="0"/>
        <v>847.83194375218875</v>
      </c>
      <c r="J24" s="4">
        <f t="shared" si="1"/>
        <v>529.45909652996647</v>
      </c>
      <c r="K24" s="4">
        <f t="shared" si="2"/>
        <v>14.64090347003355</v>
      </c>
      <c r="L24" s="4">
        <f t="shared" si="3"/>
        <v>14.64090347003355</v>
      </c>
      <c r="M24" s="4">
        <f t="shared" si="4"/>
        <v>214.35605441884044</v>
      </c>
      <c r="N24" s="4">
        <f t="shared" si="5"/>
        <v>2.6908479084788731E-2</v>
      </c>
    </row>
    <row r="25" spans="1:14">
      <c r="A25" s="12">
        <v>36861</v>
      </c>
      <c r="B25" s="5">
        <v>517.29999999999995</v>
      </c>
      <c r="C25" s="15">
        <v>24</v>
      </c>
      <c r="D25" s="4">
        <f t="shared" si="9"/>
        <v>851.4</v>
      </c>
      <c r="E25" s="4">
        <f t="shared" si="10"/>
        <v>850.2208333333333</v>
      </c>
      <c r="F25" s="4">
        <f t="shared" si="11"/>
        <v>-332.92083333333335</v>
      </c>
      <c r="G25" s="4">
        <v>-346.36118055555556</v>
      </c>
      <c r="H25" s="4">
        <f t="shared" si="6"/>
        <v>863.66118055555557</v>
      </c>
      <c r="I25" s="4">
        <f t="shared" si="0"/>
        <v>849.98672346739011</v>
      </c>
      <c r="J25" s="4">
        <f t="shared" si="1"/>
        <v>503.62554291183454</v>
      </c>
      <c r="K25" s="4">
        <f t="shared" si="2"/>
        <v>13.674457088165411</v>
      </c>
      <c r="L25" s="4">
        <f t="shared" si="3"/>
        <v>13.674457088165411</v>
      </c>
      <c r="M25" s="4">
        <f t="shared" si="4"/>
        <v>186.99077665607726</v>
      </c>
      <c r="N25" s="4">
        <f t="shared" si="5"/>
        <v>2.6434287817833777E-2</v>
      </c>
    </row>
    <row r="26" spans="1:14">
      <c r="A26" s="12">
        <v>36892</v>
      </c>
      <c r="B26" s="5">
        <v>462.5</v>
      </c>
      <c r="C26" s="15">
        <v>25</v>
      </c>
      <c r="D26" s="4">
        <f t="shared" si="9"/>
        <v>849.04166666666663</v>
      </c>
      <c r="E26" s="4">
        <f t="shared" si="10"/>
        <v>850.08749999999986</v>
      </c>
      <c r="F26" s="4">
        <f t="shared" si="11"/>
        <v>-387.58749999999986</v>
      </c>
      <c r="G26" s="4">
        <v>-414.82451388888899</v>
      </c>
      <c r="H26" s="4">
        <f t="shared" si="6"/>
        <v>877.32451388888899</v>
      </c>
      <c r="I26" s="4">
        <f t="shared" si="0"/>
        <v>852.14150318259158</v>
      </c>
      <c r="J26" s="4">
        <f t="shared" si="1"/>
        <v>437.31698929370259</v>
      </c>
      <c r="K26" s="4">
        <f t="shared" si="2"/>
        <v>25.183010706297409</v>
      </c>
      <c r="L26" s="4">
        <f t="shared" si="3"/>
        <v>25.183010706297409</v>
      </c>
      <c r="M26" s="4">
        <f t="shared" si="4"/>
        <v>634.18402823348993</v>
      </c>
      <c r="N26" s="4">
        <f t="shared" si="5"/>
        <v>5.4449752878480882E-2</v>
      </c>
    </row>
    <row r="27" spans="1:14">
      <c r="A27" s="12">
        <v>36923</v>
      </c>
      <c r="B27" s="5">
        <v>541</v>
      </c>
      <c r="C27" s="15">
        <v>26</v>
      </c>
      <c r="D27" s="4">
        <f t="shared" si="9"/>
        <v>851.13333333333321</v>
      </c>
      <c r="E27" s="4">
        <f t="shared" si="10"/>
        <v>851.6875</v>
      </c>
      <c r="F27" s="4">
        <f t="shared" si="11"/>
        <v>-310.6875</v>
      </c>
      <c r="G27" s="4">
        <v>-337.17368055555556</v>
      </c>
      <c r="H27" s="4">
        <f t="shared" si="6"/>
        <v>878.17368055555562</v>
      </c>
      <c r="I27" s="4">
        <f t="shared" si="0"/>
        <v>854.29628289779293</v>
      </c>
      <c r="J27" s="4">
        <f t="shared" si="1"/>
        <v>517.12260234223731</v>
      </c>
      <c r="K27" s="4">
        <f t="shared" si="2"/>
        <v>23.877397657762685</v>
      </c>
      <c r="L27" s="4">
        <f t="shared" si="3"/>
        <v>23.877397657762685</v>
      </c>
      <c r="M27" s="4">
        <f t="shared" si="4"/>
        <v>570.13011890693099</v>
      </c>
      <c r="N27" s="4">
        <f t="shared" si="5"/>
        <v>4.4135670347065961E-2</v>
      </c>
    </row>
    <row r="28" spans="1:14">
      <c r="A28" s="12">
        <v>36951</v>
      </c>
      <c r="B28" s="5">
        <v>639.6</v>
      </c>
      <c r="C28" s="15">
        <v>27</v>
      </c>
      <c r="D28" s="4">
        <f t="shared" si="9"/>
        <v>852.24166666666667</v>
      </c>
      <c r="E28" s="4">
        <f t="shared" si="10"/>
        <v>853.86666666666667</v>
      </c>
      <c r="F28" s="4">
        <f t="shared" si="11"/>
        <v>-214.26666666666665</v>
      </c>
      <c r="G28" s="4">
        <v>-175.7103472222222</v>
      </c>
      <c r="H28" s="4">
        <f t="shared" si="6"/>
        <v>815.31034722222216</v>
      </c>
      <c r="I28" s="4">
        <f t="shared" si="0"/>
        <v>856.45106261299441</v>
      </c>
      <c r="J28" s="4">
        <f t="shared" si="1"/>
        <v>680.74071539077227</v>
      </c>
      <c r="K28" s="4">
        <f t="shared" si="2"/>
        <v>-41.140715390772243</v>
      </c>
      <c r="L28" s="4">
        <f t="shared" si="3"/>
        <v>41.140715390772243</v>
      </c>
      <c r="M28" s="4">
        <f t="shared" si="4"/>
        <v>1692.558462864524</v>
      </c>
      <c r="N28" s="4">
        <f t="shared" si="5"/>
        <v>6.4322569403959098E-2</v>
      </c>
    </row>
    <row r="29" spans="1:14">
      <c r="A29" s="12">
        <v>36982</v>
      </c>
      <c r="B29" s="5">
        <v>902.9</v>
      </c>
      <c r="C29" s="15">
        <v>28</v>
      </c>
      <c r="D29" s="4">
        <f t="shared" si="9"/>
        <v>855.49166666666667</v>
      </c>
      <c r="E29" s="4">
        <f t="shared" si="10"/>
        <v>854.9708333333333</v>
      </c>
      <c r="F29" s="4">
        <f t="shared" si="11"/>
        <v>47.929166666666674</v>
      </c>
      <c r="G29" s="4">
        <v>32.551319444444474</v>
      </c>
      <c r="H29" s="4">
        <f t="shared" si="6"/>
        <v>870.34868055555546</v>
      </c>
      <c r="I29" s="4">
        <f t="shared" si="0"/>
        <v>858.60584232819576</v>
      </c>
      <c r="J29" s="4">
        <f t="shared" si="1"/>
        <v>891.15716177264028</v>
      </c>
      <c r="K29" s="4">
        <f t="shared" si="2"/>
        <v>11.742838227359698</v>
      </c>
      <c r="L29" s="4">
        <f t="shared" si="3"/>
        <v>11.742838227359698</v>
      </c>
      <c r="M29" s="4">
        <f t="shared" si="4"/>
        <v>137.89424963394026</v>
      </c>
      <c r="N29" s="4">
        <f t="shared" si="5"/>
        <v>1.3005690804474137E-2</v>
      </c>
    </row>
    <row r="30" spans="1:14">
      <c r="A30" s="12">
        <v>37012</v>
      </c>
      <c r="B30" s="5">
        <v>976.5</v>
      </c>
      <c r="C30" s="15">
        <v>29</v>
      </c>
      <c r="D30" s="4">
        <f t="shared" si="9"/>
        <v>854.44999999999993</v>
      </c>
      <c r="E30" s="4">
        <f t="shared" si="10"/>
        <v>853.86249999999995</v>
      </c>
      <c r="F30" s="4">
        <f t="shared" si="11"/>
        <v>122.63750000000005</v>
      </c>
      <c r="G30" s="4">
        <v>159.40048611111115</v>
      </c>
      <c r="H30" s="4">
        <f t="shared" si="6"/>
        <v>817.09951388888885</v>
      </c>
      <c r="I30" s="4">
        <f t="shared" si="0"/>
        <v>860.76062204339712</v>
      </c>
      <c r="J30" s="4">
        <f t="shared" si="1"/>
        <v>1020.1611081545083</v>
      </c>
      <c r="K30" s="4">
        <f t="shared" si="2"/>
        <v>-43.66110815450827</v>
      </c>
      <c r="L30" s="4">
        <f t="shared" si="3"/>
        <v>43.66110815450827</v>
      </c>
      <c r="M30" s="4">
        <f t="shared" si="4"/>
        <v>1906.2923652796685</v>
      </c>
      <c r="N30" s="4">
        <f t="shared" si="5"/>
        <v>4.4711836307740165E-2</v>
      </c>
    </row>
    <row r="31" spans="1:14">
      <c r="A31" s="12">
        <v>37043</v>
      </c>
      <c r="B31" s="5">
        <v>1111.9000000000001</v>
      </c>
      <c r="C31" s="15">
        <v>30</v>
      </c>
      <c r="D31" s="4">
        <f t="shared" si="9"/>
        <v>853.27500000000009</v>
      </c>
      <c r="E31" s="4">
        <f t="shared" si="10"/>
        <v>852.42083333333335</v>
      </c>
      <c r="F31" s="4">
        <f t="shared" si="11"/>
        <v>259.47916666666674</v>
      </c>
      <c r="G31" s="4">
        <v>269.42201388888884</v>
      </c>
      <c r="H31" s="4">
        <f t="shared" si="6"/>
        <v>842.47798611111125</v>
      </c>
      <c r="I31" s="4">
        <f t="shared" si="0"/>
        <v>862.91540175859859</v>
      </c>
      <c r="J31" s="4">
        <f t="shared" si="1"/>
        <v>1132.3374156474874</v>
      </c>
      <c r="K31" s="4">
        <f t="shared" si="2"/>
        <v>-20.437415647487342</v>
      </c>
      <c r="L31" s="4">
        <f t="shared" si="3"/>
        <v>20.437415647487342</v>
      </c>
      <c r="M31" s="4">
        <f t="shared" si="4"/>
        <v>417.68795834816041</v>
      </c>
      <c r="N31" s="4">
        <f t="shared" si="5"/>
        <v>1.838062383981234E-2</v>
      </c>
    </row>
    <row r="32" spans="1:14">
      <c r="A32" s="12">
        <v>37073</v>
      </c>
      <c r="B32" s="5">
        <v>1261.8</v>
      </c>
      <c r="C32" s="15">
        <v>31</v>
      </c>
      <c r="D32" s="4">
        <f t="shared" si="9"/>
        <v>851.56666666666661</v>
      </c>
      <c r="E32" s="4">
        <f t="shared" si="10"/>
        <v>851.13333333333321</v>
      </c>
      <c r="F32" s="4">
        <f t="shared" si="11"/>
        <v>410.66666666666674</v>
      </c>
      <c r="G32" s="4">
        <v>396.77965277777781</v>
      </c>
      <c r="H32" s="4">
        <f t="shared" si="6"/>
        <v>865.0203472222222</v>
      </c>
      <c r="I32" s="4">
        <f t="shared" si="0"/>
        <v>865.07018147379995</v>
      </c>
      <c r="J32" s="4">
        <f t="shared" si="1"/>
        <v>1261.8498342515777</v>
      </c>
      <c r="K32" s="4">
        <f t="shared" si="2"/>
        <v>-4.9834251577749455E-2</v>
      </c>
      <c r="L32" s="4">
        <f t="shared" si="3"/>
        <v>4.9834251577749455E-2</v>
      </c>
      <c r="M32" s="4">
        <f t="shared" si="4"/>
        <v>2.4834526303144241E-3</v>
      </c>
      <c r="N32" s="4">
        <f t="shared" si="5"/>
        <v>3.9494572497820145E-5</v>
      </c>
    </row>
    <row r="33" spans="1:14">
      <c r="A33" s="12">
        <v>37104</v>
      </c>
      <c r="B33" s="5">
        <v>1308.0999999999999</v>
      </c>
      <c r="C33" s="15">
        <v>32</v>
      </c>
      <c r="D33" s="4">
        <f t="shared" si="9"/>
        <v>850.69999999999993</v>
      </c>
      <c r="E33" s="4">
        <f t="shared" si="10"/>
        <v>850.6875</v>
      </c>
      <c r="F33" s="4">
        <f t="shared" si="11"/>
        <v>457.41249999999991</v>
      </c>
      <c r="G33" s="4">
        <v>475.5204861111111</v>
      </c>
      <c r="H33" s="4">
        <f t="shared" si="6"/>
        <v>832.57951388888887</v>
      </c>
      <c r="I33" s="4">
        <f t="shared" si="0"/>
        <v>867.22496118900142</v>
      </c>
      <c r="J33" s="4">
        <f t="shared" si="1"/>
        <v>1342.7454473001126</v>
      </c>
      <c r="K33" s="4">
        <f t="shared" si="2"/>
        <v>-34.645447300112664</v>
      </c>
      <c r="L33" s="4">
        <f t="shared" si="3"/>
        <v>34.645447300112664</v>
      </c>
      <c r="M33" s="4">
        <f t="shared" si="4"/>
        <v>1200.307018624884</v>
      </c>
      <c r="N33" s="4">
        <f t="shared" si="5"/>
        <v>2.6485320159095379E-2</v>
      </c>
    </row>
    <row r="34" spans="1:14">
      <c r="A34" s="12">
        <v>37135</v>
      </c>
      <c r="B34" s="5">
        <v>1138.5999999999999</v>
      </c>
      <c r="C34" s="15">
        <v>33</v>
      </c>
      <c r="D34" s="4">
        <f t="shared" si="9"/>
        <v>850.67500000000007</v>
      </c>
      <c r="E34" s="4">
        <f t="shared" si="10"/>
        <v>854.55416666666679</v>
      </c>
      <c r="F34" s="4">
        <f t="shared" si="11"/>
        <v>284.04583333333312</v>
      </c>
      <c r="G34" s="4">
        <v>237.14715277777771</v>
      </c>
      <c r="H34" s="4">
        <f t="shared" si="6"/>
        <v>901.4528472222222</v>
      </c>
      <c r="I34" s="4">
        <f t="shared" si="0"/>
        <v>869.37974090420278</v>
      </c>
      <c r="J34" s="4">
        <f t="shared" si="1"/>
        <v>1106.5268936819805</v>
      </c>
      <c r="K34" s="4">
        <f t="shared" si="2"/>
        <v>32.073106318019427</v>
      </c>
      <c r="L34" s="4">
        <f t="shared" si="3"/>
        <v>32.073106318019427</v>
      </c>
      <c r="M34" s="4">
        <f t="shared" si="4"/>
        <v>1028.6841488869777</v>
      </c>
      <c r="N34" s="4">
        <f t="shared" si="5"/>
        <v>2.8168897170226092E-2</v>
      </c>
    </row>
    <row r="35" spans="1:14">
      <c r="A35" s="12">
        <v>37165</v>
      </c>
      <c r="B35" s="5">
        <v>849.1</v>
      </c>
      <c r="C35" s="15">
        <v>34</v>
      </c>
      <c r="D35" s="4">
        <f t="shared" si="9"/>
        <v>858.43333333333351</v>
      </c>
      <c r="E35" s="4">
        <f t="shared" si="10"/>
        <v>856.72916666666674</v>
      </c>
      <c r="F35" s="4">
        <f t="shared" si="11"/>
        <v>-7.6291666666667197</v>
      </c>
      <c r="G35" s="4">
        <v>21.43048611111108</v>
      </c>
      <c r="H35" s="4">
        <f t="shared" si="6"/>
        <v>827.6695138888889</v>
      </c>
      <c r="I35" s="4">
        <f t="shared" si="0"/>
        <v>871.53452061940425</v>
      </c>
      <c r="J35" s="4">
        <f t="shared" si="1"/>
        <v>892.96500673051537</v>
      </c>
      <c r="K35" s="4">
        <f t="shared" si="2"/>
        <v>-43.865006730515347</v>
      </c>
      <c r="L35" s="4">
        <f t="shared" si="3"/>
        <v>43.865006730515347</v>
      </c>
      <c r="M35" s="4">
        <f t="shared" si="4"/>
        <v>1924.1388154681567</v>
      </c>
      <c r="N35" s="4">
        <f t="shared" si="5"/>
        <v>5.1660589719132427E-2</v>
      </c>
    </row>
    <row r="36" spans="1:14">
      <c r="A36" s="12">
        <v>37196</v>
      </c>
      <c r="B36" s="5">
        <v>530</v>
      </c>
      <c r="C36" s="15">
        <v>35</v>
      </c>
      <c r="D36" s="4">
        <f t="shared" si="9"/>
        <v>855.02500000000009</v>
      </c>
      <c r="E36" s="4">
        <f t="shared" si="10"/>
        <v>858.79166666666674</v>
      </c>
      <c r="F36" s="4">
        <f t="shared" si="11"/>
        <v>-328.79166666666674</v>
      </c>
      <c r="G36" s="4">
        <v>-318.37284722222228</v>
      </c>
      <c r="H36" s="4">
        <f t="shared" si="6"/>
        <v>848.37284722222228</v>
      </c>
      <c r="I36" s="4">
        <f t="shared" si="0"/>
        <v>873.6893003346056</v>
      </c>
      <c r="J36" s="4">
        <f t="shared" si="1"/>
        <v>555.31645311238333</v>
      </c>
      <c r="K36" s="4">
        <f t="shared" si="2"/>
        <v>-25.316453112383329</v>
      </c>
      <c r="L36" s="4">
        <f t="shared" si="3"/>
        <v>25.316453112383329</v>
      </c>
      <c r="M36" s="4">
        <f t="shared" si="4"/>
        <v>640.92279819150349</v>
      </c>
      <c r="N36" s="4">
        <f t="shared" si="5"/>
        <v>4.7766892664874203E-2</v>
      </c>
    </row>
    <row r="37" spans="1:14">
      <c r="A37" s="12">
        <v>37226</v>
      </c>
      <c r="B37" s="5">
        <v>496.8</v>
      </c>
      <c r="C37" s="15">
        <v>36</v>
      </c>
      <c r="D37" s="4">
        <f t="shared" si="9"/>
        <v>862.55833333333339</v>
      </c>
      <c r="E37" s="4">
        <f t="shared" si="10"/>
        <v>861.99166666666656</v>
      </c>
      <c r="F37" s="4">
        <f t="shared" si="11"/>
        <v>-365.19166666666655</v>
      </c>
      <c r="G37" s="4">
        <v>-346.36118055555556</v>
      </c>
      <c r="H37" s="4">
        <f t="shared" si="6"/>
        <v>843.16118055555557</v>
      </c>
      <c r="I37" s="4">
        <f t="shared" si="0"/>
        <v>875.84408004980696</v>
      </c>
      <c r="J37" s="4">
        <f t="shared" si="1"/>
        <v>529.48289949425134</v>
      </c>
      <c r="K37" s="4">
        <f t="shared" si="2"/>
        <v>-32.68289949425133</v>
      </c>
      <c r="L37" s="4">
        <f t="shared" si="3"/>
        <v>32.68289949425133</v>
      </c>
      <c r="M37" s="4">
        <f t="shared" si="4"/>
        <v>1068.1719193513338</v>
      </c>
      <c r="N37" s="4">
        <f t="shared" si="5"/>
        <v>6.5786834730779647E-2</v>
      </c>
    </row>
    <row r="38" spans="1:14">
      <c r="A38" s="12">
        <v>37257</v>
      </c>
      <c r="B38" s="5">
        <v>452.1</v>
      </c>
      <c r="C38" s="15">
        <v>37</v>
      </c>
      <c r="D38" s="4">
        <f t="shared" si="9"/>
        <v>861.42499999999984</v>
      </c>
      <c r="E38" s="4">
        <f t="shared" si="10"/>
        <v>862.57916666666654</v>
      </c>
      <c r="F38" s="4">
        <f t="shared" si="11"/>
        <v>-410.47916666666652</v>
      </c>
      <c r="G38" s="4">
        <v>-414.82451388888899</v>
      </c>
      <c r="H38" s="4">
        <f t="shared" si="6"/>
        <v>866.92451388888901</v>
      </c>
      <c r="I38" s="4">
        <f t="shared" si="0"/>
        <v>877.99885976500843</v>
      </c>
      <c r="J38" s="4">
        <f t="shared" si="1"/>
        <v>463.17434587611945</v>
      </c>
      <c r="K38" s="4">
        <f t="shared" si="2"/>
        <v>-11.074345876119423</v>
      </c>
      <c r="L38" s="4">
        <f t="shared" si="3"/>
        <v>11.074345876119423</v>
      </c>
      <c r="M38" s="4">
        <f t="shared" si="4"/>
        <v>122.64113658392328</v>
      </c>
      <c r="N38" s="4">
        <f t="shared" si="5"/>
        <v>2.4495345888342009E-2</v>
      </c>
    </row>
    <row r="39" spans="1:14">
      <c r="A39" s="12">
        <v>37288</v>
      </c>
      <c r="B39" s="5">
        <v>540.70000000000005</v>
      </c>
      <c r="C39" s="15">
        <v>38</v>
      </c>
      <c r="D39" s="4">
        <f t="shared" si="9"/>
        <v>863.73333333333323</v>
      </c>
      <c r="E39" s="4">
        <f t="shared" si="10"/>
        <v>867.05416666666656</v>
      </c>
      <c r="F39" s="4">
        <f t="shared" si="11"/>
        <v>-326.35416666666652</v>
      </c>
      <c r="G39" s="4">
        <v>-337.17368055555556</v>
      </c>
      <c r="H39" s="4">
        <f t="shared" si="6"/>
        <v>877.87368055555567</v>
      </c>
      <c r="I39" s="4">
        <f t="shared" si="0"/>
        <v>880.15363948020979</v>
      </c>
      <c r="J39" s="4">
        <f t="shared" si="1"/>
        <v>542.97995892465428</v>
      </c>
      <c r="K39" s="4">
        <f t="shared" si="2"/>
        <v>-2.2799589246542382</v>
      </c>
      <c r="L39" s="4">
        <f t="shared" si="3"/>
        <v>2.2799589246542382</v>
      </c>
      <c r="M39" s="4">
        <f t="shared" si="4"/>
        <v>5.1982126981105106</v>
      </c>
      <c r="N39" s="4">
        <f t="shared" si="5"/>
        <v>4.2166800899837951E-3</v>
      </c>
    </row>
    <row r="40" spans="1:14">
      <c r="A40" s="12">
        <v>37316</v>
      </c>
      <c r="B40" s="5">
        <v>732.7</v>
      </c>
      <c r="C40" s="15">
        <v>39</v>
      </c>
      <c r="D40" s="4">
        <f t="shared" si="9"/>
        <v>870.375</v>
      </c>
      <c r="E40" s="4">
        <f t="shared" si="10"/>
        <v>868.92916666666656</v>
      </c>
      <c r="F40" s="4">
        <f t="shared" si="11"/>
        <v>-136.22916666666652</v>
      </c>
      <c r="G40" s="4">
        <v>-175.7103472222222</v>
      </c>
      <c r="H40" s="4">
        <f t="shared" si="6"/>
        <v>908.4103472222223</v>
      </c>
      <c r="I40" s="4">
        <f t="shared" si="0"/>
        <v>882.30841919541126</v>
      </c>
      <c r="J40" s="4">
        <f t="shared" si="1"/>
        <v>706.59807197318901</v>
      </c>
      <c r="K40" s="4">
        <f t="shared" si="2"/>
        <v>26.101928026811038</v>
      </c>
      <c r="L40" s="4">
        <f t="shared" si="3"/>
        <v>26.101928026811038</v>
      </c>
      <c r="M40" s="4">
        <f t="shared" si="4"/>
        <v>681.31064671682361</v>
      </c>
      <c r="N40" s="4">
        <f t="shared" si="5"/>
        <v>3.5624304663315183E-2</v>
      </c>
    </row>
    <row r="41" spans="1:14">
      <c r="A41" s="12">
        <v>37347</v>
      </c>
      <c r="B41" s="5">
        <v>862</v>
      </c>
      <c r="C41" s="15">
        <v>40</v>
      </c>
      <c r="D41" s="4">
        <f t="shared" si="9"/>
        <v>867.48333333333323</v>
      </c>
      <c r="E41" s="4">
        <f t="shared" si="10"/>
        <v>871.38749999999993</v>
      </c>
      <c r="F41" s="4">
        <f t="shared" si="11"/>
        <v>-9.3874999999999318</v>
      </c>
      <c r="G41" s="4">
        <v>32.551319444444474</v>
      </c>
      <c r="H41" s="4">
        <f t="shared" si="6"/>
        <v>829.44868055555548</v>
      </c>
      <c r="I41" s="4">
        <f t="shared" si="0"/>
        <v>884.46319891061262</v>
      </c>
      <c r="J41" s="4">
        <f t="shared" si="1"/>
        <v>917.01451835505713</v>
      </c>
      <c r="K41" s="4">
        <f t="shared" si="2"/>
        <v>-55.014518355057135</v>
      </c>
      <c r="L41" s="4">
        <f t="shared" si="3"/>
        <v>55.014518355057135</v>
      </c>
      <c r="M41" s="4">
        <f t="shared" si="4"/>
        <v>3026.5972298389183</v>
      </c>
      <c r="N41" s="4">
        <f t="shared" si="5"/>
        <v>6.3821947047630084E-2</v>
      </c>
    </row>
    <row r="42" spans="1:14">
      <c r="A42" s="12">
        <v>37377</v>
      </c>
      <c r="B42" s="5">
        <v>1066.9000000000001</v>
      </c>
      <c r="C42" s="15">
        <v>41</v>
      </c>
      <c r="D42" s="4">
        <f t="shared" si="9"/>
        <v>875.29166666666663</v>
      </c>
      <c r="E42" s="4">
        <f t="shared" si="10"/>
        <v>877.72499999999991</v>
      </c>
      <c r="F42" s="4">
        <f t="shared" si="11"/>
        <v>189.17500000000018</v>
      </c>
      <c r="G42" s="4">
        <v>159.40048611111115</v>
      </c>
      <c r="H42" s="4">
        <f t="shared" si="6"/>
        <v>907.49951388888894</v>
      </c>
      <c r="I42" s="4">
        <f t="shared" si="0"/>
        <v>886.61797862581409</v>
      </c>
      <c r="J42" s="4">
        <f t="shared" si="1"/>
        <v>1046.0184647369251</v>
      </c>
      <c r="K42" s="4">
        <f t="shared" si="2"/>
        <v>20.881535263074966</v>
      </c>
      <c r="L42" s="4">
        <f t="shared" si="3"/>
        <v>20.881535263074966</v>
      </c>
      <c r="M42" s="4">
        <f t="shared" si="4"/>
        <v>436.03851494304325</v>
      </c>
      <c r="N42" s="4">
        <f t="shared" si="5"/>
        <v>1.9572157899592244E-2</v>
      </c>
    </row>
    <row r="43" spans="1:14">
      <c r="A43" s="12">
        <v>37408</v>
      </c>
      <c r="B43" s="5">
        <v>1098.3</v>
      </c>
      <c r="C43" s="15">
        <v>42</v>
      </c>
      <c r="D43" s="4">
        <f t="shared" si="9"/>
        <v>880.1583333333333</v>
      </c>
      <c r="E43" s="4">
        <f t="shared" si="10"/>
        <v>882.16249999999991</v>
      </c>
      <c r="F43" s="4">
        <f t="shared" si="11"/>
        <v>216.13750000000005</v>
      </c>
      <c r="G43" s="4">
        <v>269.42201388888884</v>
      </c>
      <c r="H43" s="4">
        <f t="shared" si="6"/>
        <v>828.87798611111111</v>
      </c>
      <c r="I43" s="4">
        <f t="shared" si="0"/>
        <v>888.77275834101545</v>
      </c>
      <c r="J43" s="4">
        <f t="shared" si="1"/>
        <v>1158.1947722299042</v>
      </c>
      <c r="K43" s="4">
        <f t="shared" si="2"/>
        <v>-59.89477222990422</v>
      </c>
      <c r="L43" s="4">
        <f t="shared" si="3"/>
        <v>59.89477222990422</v>
      </c>
      <c r="M43" s="4">
        <f t="shared" si="4"/>
        <v>3587.3837404721057</v>
      </c>
      <c r="N43" s="4">
        <f t="shared" si="5"/>
        <v>5.4534072867071133E-2</v>
      </c>
    </row>
    <row r="44" spans="1:14">
      <c r="A44" s="12">
        <v>37438</v>
      </c>
      <c r="B44" s="5">
        <v>1289.5</v>
      </c>
      <c r="C44" s="15">
        <v>43</v>
      </c>
      <c r="D44" s="4">
        <f t="shared" si="9"/>
        <v>884.16666666666652</v>
      </c>
      <c r="E44" s="4">
        <f t="shared" si="10"/>
        <v>884.09999999999991</v>
      </c>
      <c r="F44" s="4">
        <f t="shared" si="11"/>
        <v>405.40000000000009</v>
      </c>
      <c r="G44" s="4">
        <v>396.77965277777781</v>
      </c>
      <c r="H44" s="4">
        <f t="shared" si="6"/>
        <v>892.72034722222224</v>
      </c>
      <c r="I44" s="4">
        <f t="shared" si="0"/>
        <v>890.92753805621692</v>
      </c>
      <c r="J44" s="4">
        <f t="shared" si="1"/>
        <v>1287.7071908339947</v>
      </c>
      <c r="K44" s="4">
        <f t="shared" si="2"/>
        <v>1.7928091660053269</v>
      </c>
      <c r="L44" s="4">
        <f t="shared" si="3"/>
        <v>1.7928091660053269</v>
      </c>
      <c r="M44" s="4">
        <f t="shared" si="4"/>
        <v>3.2141647057127156</v>
      </c>
      <c r="N44" s="4">
        <f t="shared" si="5"/>
        <v>1.3903134284647747E-3</v>
      </c>
    </row>
    <row r="45" spans="1:14">
      <c r="A45" s="12">
        <v>37469</v>
      </c>
      <c r="B45" s="5">
        <v>1387.8</v>
      </c>
      <c r="C45" s="15">
        <v>44</v>
      </c>
      <c r="D45" s="4">
        <f t="shared" si="9"/>
        <v>884.0333333333333</v>
      </c>
      <c r="E45" s="4">
        <f t="shared" si="10"/>
        <v>883.58749999999986</v>
      </c>
      <c r="F45" s="4">
        <f t="shared" si="11"/>
        <v>504.21250000000009</v>
      </c>
      <c r="G45" s="4">
        <v>475.5204861111111</v>
      </c>
      <c r="H45" s="4">
        <f t="shared" si="6"/>
        <v>912.27951388888891</v>
      </c>
      <c r="I45" s="4">
        <f t="shared" si="0"/>
        <v>893.08231777141827</v>
      </c>
      <c r="J45" s="4">
        <f t="shared" si="1"/>
        <v>1368.6028038825293</v>
      </c>
      <c r="K45" s="4">
        <f t="shared" si="2"/>
        <v>19.197196117470639</v>
      </c>
      <c r="L45" s="4">
        <f t="shared" si="3"/>
        <v>19.197196117470639</v>
      </c>
      <c r="M45" s="4">
        <f t="shared" si="4"/>
        <v>368.53233877262977</v>
      </c>
      <c r="N45" s="4">
        <f t="shared" si="5"/>
        <v>1.3832826140272834E-2</v>
      </c>
    </row>
    <row r="46" spans="1:14">
      <c r="A46" s="12">
        <v>37500</v>
      </c>
      <c r="B46" s="5">
        <v>1103.9000000000001</v>
      </c>
      <c r="C46" s="15">
        <v>45</v>
      </c>
      <c r="D46" s="4">
        <f t="shared" si="9"/>
        <v>883.14166666666654</v>
      </c>
      <c r="E46" s="4">
        <f t="shared" si="10"/>
        <v>881.86666666666656</v>
      </c>
      <c r="F46" s="4">
        <f t="shared" si="11"/>
        <v>222.03333333333353</v>
      </c>
      <c r="G46" s="4">
        <v>237.14715277777771</v>
      </c>
      <c r="H46" s="4">
        <f t="shared" si="6"/>
        <v>866.75284722222239</v>
      </c>
      <c r="I46" s="4">
        <f t="shared" si="0"/>
        <v>895.23709748661963</v>
      </c>
      <c r="J46" s="4">
        <f t="shared" si="1"/>
        <v>1132.3842502643975</v>
      </c>
      <c r="K46" s="4">
        <f t="shared" si="2"/>
        <v>-28.48425026439736</v>
      </c>
      <c r="L46" s="4">
        <f t="shared" si="3"/>
        <v>28.48425026439736</v>
      </c>
      <c r="M46" s="4">
        <f t="shared" si="4"/>
        <v>811.35251312482114</v>
      </c>
      <c r="N46" s="4">
        <f t="shared" si="5"/>
        <v>2.5803288580847322E-2</v>
      </c>
    </row>
    <row r="47" spans="1:14">
      <c r="A47" s="12">
        <v>37530</v>
      </c>
      <c r="B47" s="5">
        <v>942.8</v>
      </c>
      <c r="C47" s="15">
        <v>46</v>
      </c>
      <c r="D47" s="4">
        <f t="shared" si="9"/>
        <v>880.5916666666667</v>
      </c>
      <c r="E47" s="4">
        <f t="shared" si="10"/>
        <v>881.95416666666665</v>
      </c>
      <c r="F47" s="4">
        <f t="shared" si="11"/>
        <v>60.845833333333303</v>
      </c>
      <c r="G47" s="4">
        <v>21.43048611111108</v>
      </c>
      <c r="H47" s="4">
        <f t="shared" si="6"/>
        <v>921.36951388888883</v>
      </c>
      <c r="I47" s="4">
        <f t="shared" si="0"/>
        <v>897.3918772018211</v>
      </c>
      <c r="J47" s="4">
        <f t="shared" si="1"/>
        <v>918.82236331293223</v>
      </c>
      <c r="K47" s="4">
        <f t="shared" si="2"/>
        <v>23.977636687067729</v>
      </c>
      <c r="L47" s="4">
        <f t="shared" si="3"/>
        <v>23.977636687067729</v>
      </c>
      <c r="M47" s="4">
        <f t="shared" si="4"/>
        <v>574.92706109701635</v>
      </c>
      <c r="N47" s="4">
        <f t="shared" si="5"/>
        <v>2.5432368144959409E-2</v>
      </c>
    </row>
    <row r="48" spans="1:14">
      <c r="A48" s="12">
        <v>37561</v>
      </c>
      <c r="B48" s="5">
        <v>588.4</v>
      </c>
      <c r="C48" s="15">
        <v>47</v>
      </c>
      <c r="D48" s="4">
        <f t="shared" si="9"/>
        <v>883.31666666666672</v>
      </c>
      <c r="E48" s="4">
        <f t="shared" si="10"/>
        <v>882.87916666666661</v>
      </c>
      <c r="F48" s="4">
        <f t="shared" si="11"/>
        <v>-294.47916666666663</v>
      </c>
      <c r="G48" s="4">
        <v>-318.37284722222228</v>
      </c>
      <c r="H48" s="4">
        <f t="shared" si="6"/>
        <v>906.77284722222225</v>
      </c>
      <c r="I48" s="4">
        <f t="shared" si="0"/>
        <v>899.54665691702246</v>
      </c>
      <c r="J48" s="4">
        <f t="shared" si="1"/>
        <v>581.17380969480018</v>
      </c>
      <c r="K48" s="4">
        <f t="shared" si="2"/>
        <v>7.2261903051997933</v>
      </c>
      <c r="L48" s="4">
        <f t="shared" si="3"/>
        <v>7.2261903051997933</v>
      </c>
      <c r="M48" s="4">
        <f t="shared" si="4"/>
        <v>52.217826326963483</v>
      </c>
      <c r="N48" s="4">
        <f t="shared" si="5"/>
        <v>1.2281084815091424E-2</v>
      </c>
    </row>
    <row r="49" spans="1:14">
      <c r="A49" s="12">
        <v>37591</v>
      </c>
      <c r="B49" s="5">
        <v>544.9</v>
      </c>
      <c r="C49" s="15">
        <v>48</v>
      </c>
      <c r="D49" s="4">
        <f t="shared" si="9"/>
        <v>882.44166666666661</v>
      </c>
      <c r="E49" s="4">
        <f t="shared" si="10"/>
        <v>887.83749999999986</v>
      </c>
      <c r="F49" s="4">
        <f t="shared" si="11"/>
        <v>-342.93749999999989</v>
      </c>
      <c r="G49" s="4">
        <v>-346.36118055555556</v>
      </c>
      <c r="H49" s="4">
        <f t="shared" si="6"/>
        <v>891.26118055555548</v>
      </c>
      <c r="I49" s="4">
        <f t="shared" si="0"/>
        <v>901.70143663222393</v>
      </c>
      <c r="J49" s="4">
        <f t="shared" si="1"/>
        <v>555.34025607666831</v>
      </c>
      <c r="K49" s="4">
        <f t="shared" si="2"/>
        <v>-10.440256076668334</v>
      </c>
      <c r="L49" s="4">
        <f t="shared" si="3"/>
        <v>10.440256076668334</v>
      </c>
      <c r="M49" s="4">
        <f t="shared" si="4"/>
        <v>108.99894694641007</v>
      </c>
      <c r="N49" s="4">
        <f t="shared" si="5"/>
        <v>1.9159948755126326E-2</v>
      </c>
    </row>
    <row r="50" spans="1:14">
      <c r="A50" s="12">
        <v>37622</v>
      </c>
      <c r="B50" s="5">
        <v>450.5</v>
      </c>
      <c r="C50" s="15">
        <v>49</v>
      </c>
      <c r="D50" s="4">
        <f t="shared" si="9"/>
        <v>893.23333333333323</v>
      </c>
      <c r="E50" s="4">
        <f t="shared" si="10"/>
        <v>892.95833333333326</v>
      </c>
      <c r="F50" s="4">
        <f t="shared" si="11"/>
        <v>-442.45833333333326</v>
      </c>
      <c r="G50" s="4">
        <v>-414.82451388888899</v>
      </c>
      <c r="H50" s="4">
        <f t="shared" si="6"/>
        <v>865.32451388888899</v>
      </c>
      <c r="I50" s="4">
        <f t="shared" si="0"/>
        <v>903.85621634742529</v>
      </c>
      <c r="J50" s="4">
        <f t="shared" si="1"/>
        <v>489.0317024585363</v>
      </c>
      <c r="K50" s="4">
        <f t="shared" si="2"/>
        <v>-38.531702458536301</v>
      </c>
      <c r="L50" s="4">
        <f t="shared" si="3"/>
        <v>38.531702458536301</v>
      </c>
      <c r="M50" s="4">
        <f t="shared" si="4"/>
        <v>1484.6920943531725</v>
      </c>
      <c r="N50" s="4">
        <f t="shared" si="5"/>
        <v>8.5530971051134969E-2</v>
      </c>
    </row>
    <row r="51" spans="1:14">
      <c r="A51" s="12">
        <v>37653</v>
      </c>
      <c r="B51" s="5">
        <v>530</v>
      </c>
      <c r="C51" s="15">
        <v>50</v>
      </c>
      <c r="D51" s="4">
        <f t="shared" si="9"/>
        <v>892.68333333333328</v>
      </c>
      <c r="E51" s="4">
        <f t="shared" si="10"/>
        <v>892.80833333333339</v>
      </c>
      <c r="F51" s="4">
        <f t="shared" si="11"/>
        <v>-362.80833333333339</v>
      </c>
      <c r="G51" s="4">
        <v>-337.17368055555556</v>
      </c>
      <c r="H51" s="4">
        <f t="shared" si="6"/>
        <v>867.17368055555562</v>
      </c>
      <c r="I51" s="4">
        <f t="shared" si="0"/>
        <v>906.01099606262665</v>
      </c>
      <c r="J51" s="4">
        <f t="shared" si="1"/>
        <v>568.83731550707103</v>
      </c>
      <c r="K51" s="4">
        <f t="shared" si="2"/>
        <v>-38.837315507071025</v>
      </c>
      <c r="L51" s="4">
        <f t="shared" si="3"/>
        <v>38.837315507071025</v>
      </c>
      <c r="M51" s="4">
        <f t="shared" si="4"/>
        <v>1508.3370757957796</v>
      </c>
      <c r="N51" s="4">
        <f t="shared" si="5"/>
        <v>7.3277953786926461E-2</v>
      </c>
    </row>
    <row r="52" spans="1:14">
      <c r="A52" s="12">
        <v>37681</v>
      </c>
      <c r="B52" s="5">
        <v>702.1</v>
      </c>
      <c r="C52" s="15">
        <v>51</v>
      </c>
      <c r="D52" s="4">
        <f t="shared" si="9"/>
        <v>892.93333333333339</v>
      </c>
      <c r="E52" s="4">
        <f t="shared" si="10"/>
        <v>892.57916666666665</v>
      </c>
      <c r="F52" s="4">
        <f t="shared" si="11"/>
        <v>-190.47916666666663</v>
      </c>
      <c r="G52" s="4">
        <v>-175.7103472222222</v>
      </c>
      <c r="H52" s="4">
        <f t="shared" si="6"/>
        <v>877.81034722222216</v>
      </c>
      <c r="I52" s="4">
        <f t="shared" si="0"/>
        <v>908.16577577782812</v>
      </c>
      <c r="J52" s="4">
        <f t="shared" si="1"/>
        <v>732.45542855560598</v>
      </c>
      <c r="K52" s="4">
        <f t="shared" si="2"/>
        <v>-30.355428555605954</v>
      </c>
      <c r="L52" s="4">
        <f t="shared" si="3"/>
        <v>30.355428555605954</v>
      </c>
      <c r="M52" s="4">
        <f t="shared" si="4"/>
        <v>921.4520427944974</v>
      </c>
      <c r="N52" s="4">
        <f t="shared" si="5"/>
        <v>4.3235192359501427E-2</v>
      </c>
    </row>
    <row r="53" spans="1:14">
      <c r="A53" s="12">
        <v>37712</v>
      </c>
      <c r="B53" s="5">
        <v>894.7</v>
      </c>
      <c r="C53" s="15">
        <v>52</v>
      </c>
      <c r="D53" s="4">
        <f t="shared" si="9"/>
        <v>892.22499999999991</v>
      </c>
      <c r="E53" s="4">
        <f t="shared" si="10"/>
        <v>892.61249999999995</v>
      </c>
      <c r="F53" s="4">
        <f t="shared" si="11"/>
        <v>2.0875000000000909</v>
      </c>
      <c r="G53" s="4">
        <v>32.551319444444474</v>
      </c>
      <c r="H53" s="4">
        <f t="shared" si="6"/>
        <v>862.14868055555553</v>
      </c>
      <c r="I53" s="4">
        <f t="shared" si="0"/>
        <v>910.32055549302947</v>
      </c>
      <c r="J53" s="4">
        <f t="shared" si="1"/>
        <v>942.87187493747399</v>
      </c>
      <c r="K53" s="4">
        <f t="shared" si="2"/>
        <v>-48.171874937473945</v>
      </c>
      <c r="L53" s="4">
        <f t="shared" si="3"/>
        <v>48.171874937473945</v>
      </c>
      <c r="M53" s="4">
        <f t="shared" si="4"/>
        <v>2320.5295349916305</v>
      </c>
      <c r="N53" s="4">
        <f t="shared" si="5"/>
        <v>5.3841371339526031E-2</v>
      </c>
    </row>
    <row r="54" spans="1:14">
      <c r="A54" s="12">
        <v>37742</v>
      </c>
      <c r="B54" s="5">
        <v>1056.4000000000001</v>
      </c>
      <c r="C54" s="15">
        <v>53</v>
      </c>
      <c r="D54" s="4">
        <f t="shared" si="9"/>
        <v>893</v>
      </c>
      <c r="E54" s="4">
        <f t="shared" si="10"/>
        <v>893.15000000000009</v>
      </c>
      <c r="F54" s="4">
        <f t="shared" si="11"/>
        <v>163.25</v>
      </c>
      <c r="G54" s="4">
        <v>159.40048611111115</v>
      </c>
      <c r="H54" s="4">
        <f t="shared" si="6"/>
        <v>896.99951388888894</v>
      </c>
      <c r="I54" s="4">
        <f t="shared" si="0"/>
        <v>912.47533520823094</v>
      </c>
      <c r="J54" s="4">
        <f t="shared" si="1"/>
        <v>1071.8758213193421</v>
      </c>
      <c r="K54" s="4">
        <f t="shared" si="2"/>
        <v>-15.475821319342003</v>
      </c>
      <c r="L54" s="4">
        <f t="shared" si="3"/>
        <v>15.475821319342003</v>
      </c>
      <c r="M54" s="4">
        <f t="shared" si="4"/>
        <v>239.50104550820046</v>
      </c>
      <c r="N54" s="4">
        <f t="shared" si="5"/>
        <v>1.4649584740005682E-2</v>
      </c>
    </row>
    <row r="55" spans="1:14">
      <c r="A55" s="12">
        <v>37773</v>
      </c>
      <c r="B55" s="5">
        <v>1227.8</v>
      </c>
      <c r="C55" s="15">
        <v>54</v>
      </c>
      <c r="D55" s="4">
        <f t="shared" si="9"/>
        <v>893.30000000000018</v>
      </c>
      <c r="E55" s="4">
        <f t="shared" si="10"/>
        <v>895.47500000000014</v>
      </c>
      <c r="F55" s="4">
        <f t="shared" si="11"/>
        <v>332.32499999999982</v>
      </c>
      <c r="G55" s="4">
        <v>269.42201388888884</v>
      </c>
      <c r="H55" s="4">
        <f t="shared" si="6"/>
        <v>958.37798611111111</v>
      </c>
      <c r="I55" s="4">
        <f t="shared" si="0"/>
        <v>914.6301149234323</v>
      </c>
      <c r="J55" s="4">
        <f t="shared" si="1"/>
        <v>1184.0521288123211</v>
      </c>
      <c r="K55" s="4">
        <f t="shared" si="2"/>
        <v>43.747871187678811</v>
      </c>
      <c r="L55" s="4">
        <f t="shared" si="3"/>
        <v>43.747871187678811</v>
      </c>
      <c r="M55" s="4">
        <f t="shared" si="4"/>
        <v>1913.8762334537378</v>
      </c>
      <c r="N55" s="4">
        <f t="shared" si="5"/>
        <v>3.5631105381722442E-2</v>
      </c>
    </row>
    <row r="56" spans="1:14">
      <c r="A56" s="12">
        <v>37803</v>
      </c>
      <c r="B56" s="5">
        <v>1282.9000000000001</v>
      </c>
      <c r="C56" s="15">
        <v>55</v>
      </c>
      <c r="D56" s="4">
        <f t="shared" si="9"/>
        <v>897.65000000000009</v>
      </c>
      <c r="E56" s="4">
        <f t="shared" si="10"/>
        <v>899.03750000000014</v>
      </c>
      <c r="F56" s="4">
        <f t="shared" si="11"/>
        <v>383.86249999999995</v>
      </c>
      <c r="G56" s="4">
        <v>396.77965277777781</v>
      </c>
      <c r="H56" s="4">
        <f t="shared" si="6"/>
        <v>886.12034722222234</v>
      </c>
      <c r="I56" s="4">
        <f t="shared" si="0"/>
        <v>916.78489463863377</v>
      </c>
      <c r="J56" s="4">
        <f t="shared" si="1"/>
        <v>1313.5645474164116</v>
      </c>
      <c r="K56" s="4">
        <f t="shared" si="2"/>
        <v>-30.664547416411551</v>
      </c>
      <c r="L56" s="4">
        <f t="shared" si="3"/>
        <v>30.664547416411551</v>
      </c>
      <c r="M56" s="4">
        <f t="shared" si="4"/>
        <v>940.31446825335229</v>
      </c>
      <c r="N56" s="4">
        <f t="shared" si="5"/>
        <v>2.3902523514234584E-2</v>
      </c>
    </row>
    <row r="57" spans="1:14">
      <c r="A57" s="12">
        <v>37834</v>
      </c>
      <c r="B57" s="5">
        <v>1390.8</v>
      </c>
      <c r="C57" s="15">
        <v>56</v>
      </c>
      <c r="D57" s="4">
        <f t="shared" si="9"/>
        <v>900.42500000000007</v>
      </c>
      <c r="E57" s="4">
        <f t="shared" si="10"/>
        <v>902.92500000000007</v>
      </c>
      <c r="F57" s="4">
        <f t="shared" si="11"/>
        <v>487.87499999999989</v>
      </c>
      <c r="G57" s="4">
        <v>475.5204861111111</v>
      </c>
      <c r="H57" s="4">
        <f t="shared" si="6"/>
        <v>915.27951388888891</v>
      </c>
      <c r="I57" s="4">
        <f t="shared" si="0"/>
        <v>918.93967435383513</v>
      </c>
      <c r="J57" s="4">
        <f t="shared" si="1"/>
        <v>1394.4601604649463</v>
      </c>
      <c r="K57" s="4">
        <f t="shared" si="2"/>
        <v>-3.6601604649463297</v>
      </c>
      <c r="L57" s="4">
        <f t="shared" si="3"/>
        <v>3.6601604649463297</v>
      </c>
      <c r="M57" s="4">
        <f t="shared" si="4"/>
        <v>13.396774629156132</v>
      </c>
      <c r="N57" s="4">
        <f t="shared" si="5"/>
        <v>2.631694323372397E-3</v>
      </c>
    </row>
    <row r="58" spans="1:14">
      <c r="A58" s="12">
        <v>37865</v>
      </c>
      <c r="B58" s="5">
        <v>1095.4000000000001</v>
      </c>
      <c r="C58" s="15">
        <v>57</v>
      </c>
      <c r="D58" s="4">
        <f t="shared" si="9"/>
        <v>905.42500000000007</v>
      </c>
      <c r="E58" s="4">
        <f t="shared" si="10"/>
        <v>908.35</v>
      </c>
      <c r="F58" s="4">
        <f t="shared" si="11"/>
        <v>187.05000000000007</v>
      </c>
      <c r="G58" s="4">
        <v>237.14715277777771</v>
      </c>
      <c r="H58" s="4">
        <f t="shared" si="6"/>
        <v>858.25284722222239</v>
      </c>
      <c r="I58" s="4">
        <f t="shared" si="0"/>
        <v>921.0944540690366</v>
      </c>
      <c r="J58" s="4">
        <f t="shared" si="1"/>
        <v>1158.2416068468142</v>
      </c>
      <c r="K58" s="4">
        <f t="shared" si="2"/>
        <v>-62.841606846814102</v>
      </c>
      <c r="L58" s="4">
        <f t="shared" si="3"/>
        <v>62.841606846814102</v>
      </c>
      <c r="M58" s="4">
        <f t="shared" si="4"/>
        <v>3949.067551089553</v>
      </c>
      <c r="N58" s="4">
        <f t="shared" si="5"/>
        <v>5.7368638713542176E-2</v>
      </c>
    </row>
    <row r="59" spans="1:14">
      <c r="A59" s="12">
        <v>37895</v>
      </c>
      <c r="B59" s="5">
        <v>952.1</v>
      </c>
      <c r="C59" s="15">
        <v>58</v>
      </c>
      <c r="D59" s="4">
        <f t="shared" si="9"/>
        <v>911.27499999999998</v>
      </c>
      <c r="E59" s="4">
        <f t="shared" si="10"/>
        <v>915.60416666666663</v>
      </c>
      <c r="F59" s="4">
        <f t="shared" si="11"/>
        <v>36.495833333333394</v>
      </c>
      <c r="G59" s="4">
        <v>21.43048611111108</v>
      </c>
      <c r="H59" s="4">
        <f t="shared" si="6"/>
        <v>930.6695138888889</v>
      </c>
      <c r="I59" s="4">
        <f t="shared" si="0"/>
        <v>923.24923378423796</v>
      </c>
      <c r="J59" s="4">
        <f t="shared" si="1"/>
        <v>944.67971989534908</v>
      </c>
      <c r="K59" s="4">
        <f t="shared" si="2"/>
        <v>7.4202801046509421</v>
      </c>
      <c r="L59" s="4">
        <f t="shared" si="3"/>
        <v>7.4202801046509421</v>
      </c>
      <c r="M59" s="4">
        <f t="shared" si="4"/>
        <v>55.0605568314786</v>
      </c>
      <c r="N59" s="4">
        <f t="shared" si="5"/>
        <v>7.7935932198833543E-3</v>
      </c>
    </row>
    <row r="60" spans="1:14">
      <c r="A60" s="12">
        <v>37926</v>
      </c>
      <c r="B60" s="5">
        <v>592</v>
      </c>
      <c r="C60" s="15">
        <v>59</v>
      </c>
      <c r="D60" s="4">
        <f t="shared" si="9"/>
        <v>919.93333333333328</v>
      </c>
      <c r="E60" s="4">
        <f t="shared" si="10"/>
        <v>923.94583333333344</v>
      </c>
      <c r="F60" s="4">
        <f t="shared" si="11"/>
        <v>-331.94583333333344</v>
      </c>
      <c r="G60" s="4">
        <v>-318.37284722222228</v>
      </c>
      <c r="H60" s="4">
        <f t="shared" si="6"/>
        <v>910.37284722222228</v>
      </c>
      <c r="I60" s="4">
        <f t="shared" si="0"/>
        <v>925.40401349943932</v>
      </c>
      <c r="J60" s="4">
        <f t="shared" si="1"/>
        <v>607.03116627721704</v>
      </c>
      <c r="K60" s="4">
        <f t="shared" si="2"/>
        <v>-15.031166277217039</v>
      </c>
      <c r="L60" s="4">
        <f t="shared" si="3"/>
        <v>15.031166277217039</v>
      </c>
      <c r="M60" s="4">
        <f t="shared" si="4"/>
        <v>225.93595965334674</v>
      </c>
      <c r="N60" s="4">
        <f t="shared" si="5"/>
        <v>2.5390483576380133E-2</v>
      </c>
    </row>
    <row r="61" spans="1:14">
      <c r="A61" s="12">
        <v>37956</v>
      </c>
      <c r="B61" s="5">
        <v>597.1</v>
      </c>
      <c r="C61" s="15">
        <v>60</v>
      </c>
      <c r="D61" s="4">
        <f t="shared" si="9"/>
        <v>927.95833333333348</v>
      </c>
      <c r="E61" s="4">
        <f t="shared" si="10"/>
        <v>927.16666666666674</v>
      </c>
      <c r="F61" s="4">
        <f t="shared" si="11"/>
        <v>-330.06666666666672</v>
      </c>
      <c r="G61" s="4">
        <v>-346.36118055555556</v>
      </c>
      <c r="H61" s="4">
        <f t="shared" si="6"/>
        <v>943.46118055555553</v>
      </c>
      <c r="I61" s="4">
        <f t="shared" si="0"/>
        <v>927.55879321464079</v>
      </c>
      <c r="J61" s="4">
        <f t="shared" si="1"/>
        <v>581.19761265908528</v>
      </c>
      <c r="K61" s="4">
        <f t="shared" si="2"/>
        <v>15.902387340914743</v>
      </c>
      <c r="L61" s="4">
        <f t="shared" si="3"/>
        <v>15.902387340914743</v>
      </c>
      <c r="M61" s="4">
        <f t="shared" si="4"/>
        <v>252.88592314048546</v>
      </c>
      <c r="N61" s="4">
        <f t="shared" si="5"/>
        <v>2.6632703635764098E-2</v>
      </c>
    </row>
    <row r="62" spans="1:14">
      <c r="A62" s="12">
        <v>37987</v>
      </c>
      <c r="B62" s="5">
        <v>483.8</v>
      </c>
      <c r="C62" s="15">
        <v>61</v>
      </c>
      <c r="D62" s="4">
        <f t="shared" si="9"/>
        <v>926.375</v>
      </c>
      <c r="E62" s="4">
        <f t="shared" si="10"/>
        <v>929.54583333333335</v>
      </c>
      <c r="F62" s="4">
        <f t="shared" si="11"/>
        <v>-445.74583333333334</v>
      </c>
      <c r="G62" s="4">
        <v>-414.82451388888899</v>
      </c>
      <c r="H62" s="4">
        <f t="shared" si="6"/>
        <v>898.62451388888894</v>
      </c>
      <c r="I62" s="4">
        <f t="shared" si="0"/>
        <v>929.71357292984214</v>
      </c>
      <c r="J62" s="4">
        <f t="shared" si="1"/>
        <v>514.88905904095316</v>
      </c>
      <c r="K62" s="4">
        <f t="shared" si="2"/>
        <v>-31.089059040953146</v>
      </c>
      <c r="L62" s="4">
        <f t="shared" si="3"/>
        <v>31.089059040953146</v>
      </c>
      <c r="M62" s="4">
        <f t="shared" si="4"/>
        <v>966.52959205187051</v>
      </c>
      <c r="N62" s="4">
        <f t="shared" si="5"/>
        <v>6.4260146839506288E-2</v>
      </c>
    </row>
    <row r="63" spans="1:14">
      <c r="A63" s="12">
        <v>38018</v>
      </c>
      <c r="B63" s="5">
        <v>590</v>
      </c>
      <c r="C63" s="15">
        <v>62</v>
      </c>
      <c r="D63" s="4">
        <f t="shared" si="9"/>
        <v>932.7166666666667</v>
      </c>
      <c r="E63" s="4">
        <f t="shared" si="10"/>
        <v>935.83333333333326</v>
      </c>
      <c r="F63" s="4">
        <f t="shared" si="11"/>
        <v>-345.83333333333326</v>
      </c>
      <c r="G63" s="4">
        <v>-337.17368055555556</v>
      </c>
      <c r="H63" s="4">
        <f t="shared" si="6"/>
        <v>927.17368055555562</v>
      </c>
      <c r="I63" s="4">
        <f t="shared" si="0"/>
        <v>931.86835264504361</v>
      </c>
      <c r="J63" s="4">
        <f t="shared" si="1"/>
        <v>594.69467208948799</v>
      </c>
      <c r="K63" s="4">
        <f t="shared" si="2"/>
        <v>-4.6946720894879945</v>
      </c>
      <c r="L63" s="4">
        <f t="shared" si="3"/>
        <v>4.6946720894879945</v>
      </c>
      <c r="M63" s="4">
        <f t="shared" si="4"/>
        <v>22.039946027817571</v>
      </c>
      <c r="N63" s="4">
        <f t="shared" si="5"/>
        <v>7.9570713381152455E-3</v>
      </c>
    </row>
    <row r="64" spans="1:14">
      <c r="A64" s="12">
        <v>38047</v>
      </c>
      <c r="B64" s="5">
        <v>772.3</v>
      </c>
      <c r="C64" s="15">
        <v>63</v>
      </c>
      <c r="D64" s="4">
        <f t="shared" si="9"/>
        <v>938.94999999999993</v>
      </c>
      <c r="E64" s="4">
        <f t="shared" si="10"/>
        <v>942.6583333333333</v>
      </c>
      <c r="F64" s="4">
        <f t="shared" si="11"/>
        <v>-170.35833333333335</v>
      </c>
      <c r="G64" s="4">
        <v>-175.7103472222222</v>
      </c>
      <c r="H64" s="4">
        <f t="shared" si="6"/>
        <v>948.01034722222221</v>
      </c>
      <c r="I64" s="4">
        <f t="shared" si="0"/>
        <v>934.02313236024497</v>
      </c>
      <c r="J64" s="4">
        <f t="shared" si="1"/>
        <v>758.31278513802272</v>
      </c>
      <c r="K64" s="4">
        <f t="shared" si="2"/>
        <v>13.987214861977236</v>
      </c>
      <c r="L64" s="4">
        <f t="shared" si="3"/>
        <v>13.987214861977236</v>
      </c>
      <c r="M64" s="4">
        <f t="shared" si="4"/>
        <v>195.64217959511686</v>
      </c>
      <c r="N64" s="4">
        <f t="shared" si="5"/>
        <v>1.8111115967858651E-2</v>
      </c>
    </row>
    <row r="65" spans="1:16">
      <c r="A65" s="12">
        <v>38078</v>
      </c>
      <c r="B65" s="5">
        <v>998.6</v>
      </c>
      <c r="C65" s="15">
        <v>64</v>
      </c>
      <c r="D65" s="4">
        <f t="shared" si="9"/>
        <v>946.36666666666679</v>
      </c>
      <c r="E65" s="4">
        <f t="shared" si="10"/>
        <v>949.85833333333335</v>
      </c>
      <c r="F65" s="4">
        <f t="shared" si="11"/>
        <v>48.741666666666674</v>
      </c>
      <c r="G65" s="4">
        <v>32.551319444444474</v>
      </c>
      <c r="H65" s="4">
        <f t="shared" si="6"/>
        <v>966.04868055555551</v>
      </c>
      <c r="I65" s="4">
        <f t="shared" si="0"/>
        <v>936.17791207544633</v>
      </c>
      <c r="J65" s="4">
        <f t="shared" si="1"/>
        <v>968.72923151989085</v>
      </c>
      <c r="K65" s="4">
        <f t="shared" si="2"/>
        <v>29.870768480109177</v>
      </c>
      <c r="L65" s="4">
        <f t="shared" si="3"/>
        <v>29.870768480109177</v>
      </c>
      <c r="M65" s="4">
        <f t="shared" si="4"/>
        <v>892.26280959228393</v>
      </c>
      <c r="N65" s="4">
        <f t="shared" si="5"/>
        <v>2.9912646184767851E-2</v>
      </c>
    </row>
    <row r="66" spans="1:16">
      <c r="A66" s="12">
        <v>38108</v>
      </c>
      <c r="B66" s="5">
        <v>1152.7</v>
      </c>
      <c r="C66" s="15">
        <v>65</v>
      </c>
      <c r="D66" s="4">
        <f t="shared" si="9"/>
        <v>953.34999999999991</v>
      </c>
      <c r="E66" s="4">
        <f t="shared" si="10"/>
        <v>956.37916666666661</v>
      </c>
      <c r="F66" s="4">
        <f t="shared" si="11"/>
        <v>196.32083333333344</v>
      </c>
      <c r="G66" s="4">
        <v>159.40048611111115</v>
      </c>
      <c r="H66" s="4">
        <f t="shared" si="6"/>
        <v>993.2995138888889</v>
      </c>
      <c r="I66" s="4">
        <f t="shared" si="0"/>
        <v>938.3326917906478</v>
      </c>
      <c r="J66" s="4">
        <f t="shared" si="1"/>
        <v>1097.7331779017591</v>
      </c>
      <c r="K66" s="4">
        <f t="shared" si="2"/>
        <v>54.966822098240982</v>
      </c>
      <c r="L66" s="4">
        <f t="shared" si="3"/>
        <v>54.966822098240982</v>
      </c>
      <c r="M66" s="4">
        <f t="shared" si="4"/>
        <v>3021.3515315796731</v>
      </c>
      <c r="N66" s="4">
        <f t="shared" si="5"/>
        <v>4.7685279863139571E-2</v>
      </c>
    </row>
    <row r="67" spans="1:16">
      <c r="A67" s="12">
        <v>38139</v>
      </c>
      <c r="B67" s="5">
        <v>1208.8</v>
      </c>
      <c r="C67" s="15">
        <v>66</v>
      </c>
      <c r="D67" s="4">
        <f>AVERAGE(B61:B72)</f>
        <v>959.4083333333333</v>
      </c>
      <c r="E67" s="4">
        <f t="shared" si="10"/>
        <v>960.45</v>
      </c>
      <c r="F67" s="4">
        <f t="shared" si="11"/>
        <v>248.34999999999991</v>
      </c>
      <c r="G67" s="4">
        <v>269.42201388888884</v>
      </c>
      <c r="H67" s="4">
        <f t="shared" ref="H67:H73" si="13">B67-G67</f>
        <v>939.37798611111111</v>
      </c>
      <c r="I67" s="4">
        <f t="shared" ref="I67:I73" si="14">Q$13+Q$12*C67</f>
        <v>940.48747150584916</v>
      </c>
      <c r="J67" s="4">
        <f t="shared" ref="J67:J73" si="15">I67+G67</f>
        <v>1209.9094853947381</v>
      </c>
      <c r="K67" s="4">
        <f t="shared" ref="K67:K85" si="16">B67-J67</f>
        <v>-1.109485394738158</v>
      </c>
      <c r="L67" s="4">
        <f t="shared" ref="L67:L85" si="17">ABS(K67)</f>
        <v>1.109485394738158</v>
      </c>
      <c r="M67" s="4">
        <f t="shared" ref="M67:M85" si="18">K67^2</f>
        <v>1.2309578411372863</v>
      </c>
      <c r="N67" s="4">
        <f t="shared" ref="N67:N85" si="19">L67/B67</f>
        <v>9.1784033317187134E-4</v>
      </c>
    </row>
    <row r="68" spans="1:16">
      <c r="A68" s="12">
        <v>38169</v>
      </c>
      <c r="B68" s="5">
        <v>1359</v>
      </c>
      <c r="C68" s="15">
        <v>67</v>
      </c>
      <c r="D68" s="4">
        <f>AVERAGE(B62:B73)</f>
        <v>961.49166666666667</v>
      </c>
      <c r="G68" s="4">
        <v>396.77965277777781</v>
      </c>
      <c r="H68" s="4">
        <f t="shared" si="13"/>
        <v>962.22034722222224</v>
      </c>
      <c r="I68" s="4">
        <f t="shared" si="14"/>
        <v>942.64225122105063</v>
      </c>
      <c r="J68" s="4">
        <f t="shared" si="15"/>
        <v>1339.4219039988284</v>
      </c>
      <c r="K68" s="4">
        <f t="shared" si="16"/>
        <v>19.578096001171616</v>
      </c>
      <c r="L68" s="4">
        <f t="shared" si="17"/>
        <v>19.578096001171616</v>
      </c>
      <c r="M68" s="4">
        <f t="shared" si="18"/>
        <v>383.30184303109201</v>
      </c>
      <c r="N68" s="4">
        <f t="shared" si="19"/>
        <v>1.4406251656491256E-2</v>
      </c>
    </row>
    <row r="69" spans="1:16">
      <c r="A69" s="12">
        <v>38200</v>
      </c>
      <c r="B69" s="5">
        <v>1465.6</v>
      </c>
      <c r="C69" s="15">
        <v>68</v>
      </c>
      <c r="G69" s="4">
        <v>475.5204861111111</v>
      </c>
      <c r="H69" s="4">
        <f t="shared" si="13"/>
        <v>990.07951388888887</v>
      </c>
      <c r="I69" s="4">
        <f t="shared" si="14"/>
        <v>944.79703093625199</v>
      </c>
      <c r="J69" s="4">
        <f t="shared" si="15"/>
        <v>1420.317517047363</v>
      </c>
      <c r="K69" s="4">
        <f t="shared" si="16"/>
        <v>45.282482952636883</v>
      </c>
      <c r="L69" s="4">
        <f t="shared" si="17"/>
        <v>45.282482952636883</v>
      </c>
      <c r="M69" s="4">
        <f t="shared" si="18"/>
        <v>2050.50326235585</v>
      </c>
      <c r="N69" s="4">
        <f t="shared" si="19"/>
        <v>3.0896890660914906E-2</v>
      </c>
    </row>
    <row r="70" spans="1:16">
      <c r="A70" s="12">
        <v>38231</v>
      </c>
      <c r="B70" s="5">
        <v>1184.4000000000001</v>
      </c>
      <c r="C70" s="15">
        <v>69</v>
      </c>
      <c r="G70" s="4">
        <v>237.14715277777771</v>
      </c>
      <c r="H70" s="4">
        <f t="shared" si="13"/>
        <v>947.25284722222239</v>
      </c>
      <c r="I70" s="4">
        <f t="shared" si="14"/>
        <v>946.95181065145346</v>
      </c>
      <c r="J70" s="4">
        <f t="shared" si="15"/>
        <v>1184.0989634292312</v>
      </c>
      <c r="K70" s="4">
        <f t="shared" si="16"/>
        <v>0.30103657076892887</v>
      </c>
      <c r="L70" s="4">
        <f t="shared" si="17"/>
        <v>0.30103657076892887</v>
      </c>
      <c r="M70" s="4">
        <f t="shared" si="18"/>
        <v>9.0623016940316325E-2</v>
      </c>
      <c r="N70" s="4">
        <f t="shared" si="19"/>
        <v>2.5416799288156773E-4</v>
      </c>
    </row>
    <row r="71" spans="1:16">
      <c r="A71" s="12">
        <v>38261</v>
      </c>
      <c r="B71" s="5">
        <v>1035.9000000000001</v>
      </c>
      <c r="C71" s="15">
        <v>70</v>
      </c>
      <c r="G71" s="4">
        <v>21.43048611111108</v>
      </c>
      <c r="H71" s="4">
        <f t="shared" si="13"/>
        <v>1014.469513888889</v>
      </c>
      <c r="I71" s="4">
        <f t="shared" si="14"/>
        <v>949.10659036665481</v>
      </c>
      <c r="J71" s="4">
        <f t="shared" si="15"/>
        <v>970.53707647776594</v>
      </c>
      <c r="K71" s="4">
        <f t="shared" si="16"/>
        <v>65.362923522234155</v>
      </c>
      <c r="L71" s="4">
        <f t="shared" si="17"/>
        <v>65.362923522234155</v>
      </c>
      <c r="M71" s="4">
        <f t="shared" si="18"/>
        <v>4272.3117713734309</v>
      </c>
      <c r="N71" s="4">
        <f t="shared" si="19"/>
        <v>6.3097715534544019E-2</v>
      </c>
    </row>
    <row r="72" spans="1:16">
      <c r="A72" s="12">
        <v>38292</v>
      </c>
      <c r="B72" s="5">
        <v>664.7</v>
      </c>
      <c r="C72" s="15">
        <v>71</v>
      </c>
      <c r="G72" s="4">
        <v>-318.37284722222228</v>
      </c>
      <c r="H72" s="4">
        <f t="shared" si="13"/>
        <v>983.07284722222232</v>
      </c>
      <c r="I72" s="4">
        <f t="shared" si="14"/>
        <v>951.26137008185628</v>
      </c>
      <c r="J72" s="4">
        <f t="shared" si="15"/>
        <v>632.88852285963401</v>
      </c>
      <c r="K72" s="4">
        <f t="shared" si="16"/>
        <v>31.811477140366037</v>
      </c>
      <c r="L72" s="4">
        <f t="shared" si="17"/>
        <v>31.811477140366037</v>
      </c>
      <c r="M72" s="4">
        <f t="shared" si="18"/>
        <v>1011.970077852031</v>
      </c>
      <c r="N72" s="4">
        <f t="shared" si="19"/>
        <v>4.7858397984603632E-2</v>
      </c>
    </row>
    <row r="73" spans="1:16">
      <c r="A73" s="12">
        <v>38322</v>
      </c>
      <c r="B73" s="5">
        <v>622.1</v>
      </c>
      <c r="C73" s="15">
        <v>72</v>
      </c>
      <c r="G73" s="4">
        <v>-346.36118055555556</v>
      </c>
      <c r="H73" s="4">
        <f t="shared" si="13"/>
        <v>968.46118055555553</v>
      </c>
      <c r="I73" s="4">
        <f t="shared" si="14"/>
        <v>953.41614979705764</v>
      </c>
      <c r="J73" s="4">
        <f t="shared" si="15"/>
        <v>607.05496924150202</v>
      </c>
      <c r="K73" s="4">
        <f t="shared" si="16"/>
        <v>15.045030758498001</v>
      </c>
      <c r="L73" s="4">
        <f t="shared" si="17"/>
        <v>15.045030758498001</v>
      </c>
      <c r="M73" s="4">
        <f t="shared" si="18"/>
        <v>226.35295052415094</v>
      </c>
      <c r="N73" s="4">
        <f t="shared" si="19"/>
        <v>2.41842641994824E-2</v>
      </c>
    </row>
    <row r="74" spans="1:16" s="9" customFormat="1">
      <c r="A74" s="13">
        <v>38353</v>
      </c>
      <c r="B74" s="7">
        <v>540.5</v>
      </c>
      <c r="C74" s="16">
        <v>73</v>
      </c>
      <c r="G74" s="9">
        <v>-414.82451388888899</v>
      </c>
      <c r="J74" s="9">
        <f>Q$13+Q$12*C74+G74</f>
        <v>540.74641562337001</v>
      </c>
      <c r="K74" s="9">
        <f t="shared" si="16"/>
        <v>-0.24641562337001233</v>
      </c>
      <c r="L74" s="9">
        <f t="shared" si="17"/>
        <v>0.24641562337001233</v>
      </c>
      <c r="M74" s="9">
        <f t="shared" si="18"/>
        <v>6.0720659440831763E-2</v>
      </c>
      <c r="N74" s="9">
        <f t="shared" si="19"/>
        <v>4.5590309596672032E-4</v>
      </c>
      <c r="P74" s="14"/>
    </row>
    <row r="75" spans="1:16" s="9" customFormat="1">
      <c r="A75" s="13">
        <v>38384</v>
      </c>
      <c r="B75" s="7">
        <v>612.1</v>
      </c>
      <c r="C75" s="16">
        <v>74</v>
      </c>
      <c r="G75" s="9">
        <v>-337.17368055555556</v>
      </c>
      <c r="J75" s="9">
        <f t="shared" ref="J75:J85" si="20">Q$13+Q$12*C75+G75</f>
        <v>620.55202867190496</v>
      </c>
      <c r="K75" s="9">
        <f t="shared" si="16"/>
        <v>-8.4520286719049409</v>
      </c>
      <c r="L75" s="9">
        <f t="shared" si="17"/>
        <v>8.4520286719049409</v>
      </c>
      <c r="M75" s="9">
        <f t="shared" si="18"/>
        <v>71.436788670703194</v>
      </c>
      <c r="N75" s="9">
        <f t="shared" si="19"/>
        <v>1.3808248116165562E-2</v>
      </c>
      <c r="P75" s="14"/>
    </row>
    <row r="76" spans="1:16" s="9" customFormat="1">
      <c r="A76" s="13">
        <v>38412</v>
      </c>
      <c r="B76" s="7">
        <v>783.6</v>
      </c>
      <c r="C76" s="16">
        <v>75</v>
      </c>
      <c r="G76" s="9">
        <v>-175.7103472222222</v>
      </c>
      <c r="J76" s="9">
        <f t="shared" si="20"/>
        <v>784.17014172043969</v>
      </c>
      <c r="K76" s="9">
        <f t="shared" si="16"/>
        <v>-0.57014172043966482</v>
      </c>
      <c r="L76" s="9">
        <f t="shared" si="17"/>
        <v>0.57014172043966482</v>
      </c>
      <c r="M76" s="9">
        <f t="shared" si="18"/>
        <v>0.32506158138590091</v>
      </c>
      <c r="N76" s="9">
        <f t="shared" si="19"/>
        <v>7.2759280301131293E-4</v>
      </c>
      <c r="P76" s="14"/>
    </row>
    <row r="77" spans="1:16" s="9" customFormat="1">
      <c r="A77" s="13">
        <v>38443</v>
      </c>
      <c r="B77" s="7">
        <v>930.8</v>
      </c>
      <c r="C77" s="16">
        <v>76</v>
      </c>
      <c r="G77" s="9">
        <v>32.551319444444474</v>
      </c>
      <c r="J77" s="9">
        <f t="shared" si="20"/>
        <v>994.58658810230781</v>
      </c>
      <c r="K77" s="9">
        <f t="shared" si="16"/>
        <v>-63.78658810230786</v>
      </c>
      <c r="L77" s="9">
        <f t="shared" si="17"/>
        <v>63.78658810230786</v>
      </c>
      <c r="M77" s="9">
        <f t="shared" si="18"/>
        <v>4068.7288217334826</v>
      </c>
      <c r="N77" s="9">
        <f t="shared" si="19"/>
        <v>6.8528779654391775E-2</v>
      </c>
      <c r="P77" s="14"/>
    </row>
    <row r="78" spans="1:16" s="9" customFormat="1">
      <c r="A78" s="13">
        <v>38473</v>
      </c>
      <c r="B78" s="7">
        <v>1233.3</v>
      </c>
      <c r="C78" s="16">
        <v>77</v>
      </c>
      <c r="G78" s="9">
        <v>159.40048611111115</v>
      </c>
      <c r="J78" s="9">
        <f t="shared" si="20"/>
        <v>1123.5905344841758</v>
      </c>
      <c r="K78" s="9">
        <f t="shared" si="16"/>
        <v>109.70946551582415</v>
      </c>
      <c r="L78" s="9">
        <f t="shared" si="17"/>
        <v>109.70946551582415</v>
      </c>
      <c r="M78" s="9">
        <f t="shared" si="18"/>
        <v>12036.166823767808</v>
      </c>
      <c r="N78" s="9">
        <f t="shared" si="19"/>
        <v>8.8956024905395406E-2</v>
      </c>
      <c r="P78" s="14"/>
    </row>
    <row r="79" spans="1:16" s="9" customFormat="1">
      <c r="A79" s="13">
        <v>38504</v>
      </c>
      <c r="B79" s="7">
        <v>1288.8</v>
      </c>
      <c r="C79" s="16">
        <v>78</v>
      </c>
      <c r="G79" s="9">
        <v>269.42201388888884</v>
      </c>
      <c r="J79" s="9">
        <f t="shared" si="20"/>
        <v>1235.7668419771549</v>
      </c>
      <c r="K79" s="9">
        <f t="shared" si="16"/>
        <v>53.0331580228451</v>
      </c>
      <c r="L79" s="9">
        <f t="shared" si="17"/>
        <v>53.0331580228451</v>
      </c>
      <c r="M79" s="9">
        <f t="shared" si="18"/>
        <v>2812.5158498760597</v>
      </c>
      <c r="N79" s="9">
        <f t="shared" si="19"/>
        <v>4.1149253586937544E-2</v>
      </c>
      <c r="P79" s="14"/>
    </row>
    <row r="80" spans="1:16" s="9" customFormat="1">
      <c r="A80" s="13">
        <v>38534</v>
      </c>
      <c r="B80" s="7">
        <v>1488.6</v>
      </c>
      <c r="C80" s="16">
        <v>79</v>
      </c>
      <c r="G80" s="9">
        <v>396.77965277777781</v>
      </c>
      <c r="J80" s="9">
        <f t="shared" si="20"/>
        <v>1365.2792605812454</v>
      </c>
      <c r="K80" s="9">
        <f t="shared" si="16"/>
        <v>123.32073941875456</v>
      </c>
      <c r="L80" s="9">
        <f t="shared" si="17"/>
        <v>123.32073941875456</v>
      </c>
      <c r="M80" s="9">
        <f t="shared" si="18"/>
        <v>15208.004770788364</v>
      </c>
      <c r="N80" s="9">
        <f t="shared" si="19"/>
        <v>8.2843436395777625E-2</v>
      </c>
      <c r="P80" s="14"/>
    </row>
    <row r="81" spans="1:16" s="9" customFormat="1">
      <c r="A81" s="13">
        <v>38565</v>
      </c>
      <c r="B81" s="7">
        <v>1578.1</v>
      </c>
      <c r="C81" s="16">
        <v>80</v>
      </c>
      <c r="G81" s="9">
        <v>475.5204861111111</v>
      </c>
      <c r="J81" s="9">
        <f t="shared" si="20"/>
        <v>1446.17487362978</v>
      </c>
      <c r="K81" s="9">
        <f t="shared" si="16"/>
        <v>131.92512637021991</v>
      </c>
      <c r="L81" s="9">
        <f t="shared" si="17"/>
        <v>131.92512637021991</v>
      </c>
      <c r="M81" s="9">
        <f t="shared" si="18"/>
        <v>17404.238967798494</v>
      </c>
      <c r="N81" s="9">
        <f t="shared" si="19"/>
        <v>8.3597443996083848E-2</v>
      </c>
      <c r="P81" s="14"/>
    </row>
    <row r="82" spans="1:16" s="9" customFormat="1">
      <c r="A82" s="13">
        <v>38596</v>
      </c>
      <c r="B82" s="7">
        <v>1281.9000000000001</v>
      </c>
      <c r="C82" s="16">
        <v>81</v>
      </c>
      <c r="G82" s="9">
        <v>237.14715277777771</v>
      </c>
      <c r="J82" s="9">
        <f t="shared" si="20"/>
        <v>1209.9563200116481</v>
      </c>
      <c r="K82" s="9">
        <f t="shared" si="16"/>
        <v>71.94367998835196</v>
      </c>
      <c r="L82" s="9">
        <f t="shared" si="17"/>
        <v>71.94367998835196</v>
      </c>
      <c r="M82" s="9">
        <f t="shared" si="18"/>
        <v>5175.8930902663942</v>
      </c>
      <c r="N82" s="9">
        <f t="shared" si="19"/>
        <v>5.6122692868673031E-2</v>
      </c>
      <c r="P82" s="14"/>
    </row>
    <row r="83" spans="1:16" s="9" customFormat="1">
      <c r="A83" s="13">
        <v>38626</v>
      </c>
      <c r="B83" s="7">
        <v>1096.5999999999999</v>
      </c>
      <c r="C83" s="16">
        <v>82</v>
      </c>
      <c r="G83" s="9">
        <v>21.43048611111108</v>
      </c>
      <c r="J83" s="9">
        <f t="shared" si="20"/>
        <v>996.39443306018279</v>
      </c>
      <c r="K83" s="9">
        <f t="shared" si="16"/>
        <v>100.20556693981712</v>
      </c>
      <c r="L83" s="9">
        <f t="shared" si="17"/>
        <v>100.20556693981712</v>
      </c>
      <c r="M83" s="9">
        <f t="shared" si="18"/>
        <v>10041.155645730169</v>
      </c>
      <c r="N83" s="9">
        <f t="shared" si="19"/>
        <v>9.1378412310612001E-2</v>
      </c>
      <c r="P83" s="14"/>
    </row>
    <row r="84" spans="1:16" s="9" customFormat="1">
      <c r="A84" s="13">
        <v>38657</v>
      </c>
      <c r="B84" s="7">
        <v>682.6</v>
      </c>
      <c r="C84" s="16">
        <v>83</v>
      </c>
      <c r="G84" s="9">
        <v>-318.37284722222228</v>
      </c>
      <c r="J84" s="9">
        <f t="shared" si="20"/>
        <v>658.74587944205086</v>
      </c>
      <c r="K84" s="9">
        <f t="shared" si="16"/>
        <v>23.854120557949159</v>
      </c>
      <c r="L84" s="9">
        <f t="shared" si="17"/>
        <v>23.854120557949159</v>
      </c>
      <c r="M84" s="9">
        <f t="shared" si="18"/>
        <v>569.01906759317274</v>
      </c>
      <c r="N84" s="9">
        <f t="shared" si="19"/>
        <v>3.4945972103646583E-2</v>
      </c>
      <c r="P84" s="14"/>
    </row>
    <row r="85" spans="1:16" s="9" customFormat="1">
      <c r="A85" s="13">
        <v>38687</v>
      </c>
      <c r="B85" s="7">
        <v>635.9</v>
      </c>
      <c r="C85" s="16">
        <v>84</v>
      </c>
      <c r="G85" s="9">
        <v>-346.36118055555556</v>
      </c>
      <c r="J85" s="9">
        <f t="shared" si="20"/>
        <v>632.91232582391899</v>
      </c>
      <c r="K85" s="9">
        <f t="shared" si="16"/>
        <v>2.9876741760809864</v>
      </c>
      <c r="L85" s="9">
        <f t="shared" si="17"/>
        <v>2.9876741760809864</v>
      </c>
      <c r="M85" s="9">
        <f t="shared" si="18"/>
        <v>8.9261969824212013</v>
      </c>
      <c r="N85" s="9">
        <f t="shared" si="19"/>
        <v>4.6983396384352675E-3</v>
      </c>
      <c r="P85" s="14"/>
    </row>
  </sheetData>
  <phoneticPr fontId="0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8"/>
  <sheetViews>
    <sheetView workbookViewId="0">
      <selection activeCell="E24" sqref="E24"/>
    </sheetView>
  </sheetViews>
  <sheetFormatPr baseColWidth="10" defaultColWidth="9.140625" defaultRowHeight="15"/>
  <sheetData>
    <row r="1" spans="1:9">
      <c r="A1" t="s">
        <v>75</v>
      </c>
    </row>
    <row r="2" spans="1:9" ht="15.75" thickBot="1"/>
    <row r="3" spans="1:9">
      <c r="A3" s="38" t="s">
        <v>76</v>
      </c>
      <c r="B3" s="38"/>
    </row>
    <row r="4" spans="1:9">
      <c r="A4" s="35" t="s">
        <v>77</v>
      </c>
      <c r="B4" s="35">
        <v>0.83195923484284595</v>
      </c>
    </row>
    <row r="5" spans="1:9">
      <c r="A5" s="35" t="s">
        <v>78</v>
      </c>
      <c r="B5" s="35">
        <v>0.69215616844029371</v>
      </c>
    </row>
    <row r="6" spans="1:9">
      <c r="A6" s="35" t="s">
        <v>79</v>
      </c>
      <c r="B6" s="35">
        <v>0.6877583994180122</v>
      </c>
    </row>
    <row r="7" spans="1:9">
      <c r="A7" s="35" t="s">
        <v>80</v>
      </c>
      <c r="B7" s="35">
        <v>30.288883806877308</v>
      </c>
    </row>
    <row r="8" spans="1:9" ht="15.75" thickBot="1">
      <c r="A8" s="36" t="s">
        <v>81</v>
      </c>
      <c r="B8" s="36">
        <v>72</v>
      </c>
    </row>
    <row r="10" spans="1:9" ht="15.75" thickBot="1">
      <c r="A10" t="s">
        <v>82</v>
      </c>
    </row>
    <row r="11" spans="1:9">
      <c r="A11" s="37"/>
      <c r="B11" s="37" t="s">
        <v>87</v>
      </c>
      <c r="C11" s="37" t="s">
        <v>88</v>
      </c>
      <c r="D11" s="37" t="s">
        <v>89</v>
      </c>
      <c r="E11" s="37" t="s">
        <v>90</v>
      </c>
      <c r="F11" s="37" t="s">
        <v>91</v>
      </c>
    </row>
    <row r="12" spans="1:9">
      <c r="A12" s="35" t="s">
        <v>83</v>
      </c>
      <c r="B12" s="35">
        <v>1</v>
      </c>
      <c r="C12" s="35">
        <v>144390.36566320938</v>
      </c>
      <c r="D12" s="35">
        <v>144390.36566320938</v>
      </c>
      <c r="E12" s="35">
        <v>157.38802218430516</v>
      </c>
      <c r="F12" s="35">
        <v>1.4017165189010981E-19</v>
      </c>
    </row>
    <row r="13" spans="1:9">
      <c r="A13" s="35" t="s">
        <v>84</v>
      </c>
      <c r="B13" s="35">
        <v>70</v>
      </c>
      <c r="C13" s="35">
        <v>64219.153758656008</v>
      </c>
      <c r="D13" s="35">
        <v>917.41648226651444</v>
      </c>
      <c r="E13" s="35"/>
      <c r="F13" s="35"/>
    </row>
    <row r="14" spans="1:9" ht="15.75" thickBot="1">
      <c r="A14" s="36" t="s">
        <v>85</v>
      </c>
      <c r="B14" s="36">
        <v>71</v>
      </c>
      <c r="C14" s="36">
        <v>208609.51942186538</v>
      </c>
      <c r="D14" s="36"/>
      <c r="E14" s="36"/>
      <c r="F14" s="36"/>
    </row>
    <row r="15" spans="1:9" ht="15.75" thickBot="1"/>
    <row r="16" spans="1:9">
      <c r="A16" s="37"/>
      <c r="B16" s="37" t="s">
        <v>92</v>
      </c>
      <c r="C16" s="37" t="s">
        <v>80</v>
      </c>
      <c r="D16" s="37" t="s">
        <v>93</v>
      </c>
      <c r="E16" s="37" t="s">
        <v>94</v>
      </c>
      <c r="F16" s="37" t="s">
        <v>95</v>
      </c>
      <c r="G16" s="37" t="s">
        <v>96</v>
      </c>
      <c r="H16" s="37" t="s">
        <v>97</v>
      </c>
      <c r="I16" s="37" t="s">
        <v>98</v>
      </c>
    </row>
    <row r="17" spans="1:9">
      <c r="A17" s="35" t="s">
        <v>86</v>
      </c>
      <c r="B17" s="35">
        <v>798.2720103025564</v>
      </c>
      <c r="C17" s="35">
        <v>7.2141778642408871</v>
      </c>
      <c r="D17" s="35">
        <v>110.65321999606044</v>
      </c>
      <c r="E17" s="35">
        <v>2.4736478995695286E-80</v>
      </c>
      <c r="F17" s="35">
        <v>783.88378623919618</v>
      </c>
      <c r="G17" s="35">
        <v>812.66023436591661</v>
      </c>
      <c r="H17" s="35">
        <v>783.88378623919618</v>
      </c>
      <c r="I17" s="35">
        <v>812.66023436591661</v>
      </c>
    </row>
    <row r="18" spans="1:9" ht="15.75" thickBot="1">
      <c r="A18" s="36" t="s">
        <v>99</v>
      </c>
      <c r="B18" s="36">
        <v>2.1547797152014065</v>
      </c>
      <c r="C18" s="36">
        <v>0.17175802577515406</v>
      </c>
      <c r="D18" s="36">
        <v>12.545438301801381</v>
      </c>
      <c r="E18" s="36">
        <v>1.4017165189011184E-19</v>
      </c>
      <c r="F18" s="36">
        <v>1.8122191343508876</v>
      </c>
      <c r="G18" s="36">
        <v>2.4973402960519255</v>
      </c>
      <c r="H18" s="36">
        <v>1.8122191343508876</v>
      </c>
      <c r="I18" s="36">
        <v>2.4973402960519255</v>
      </c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P101"/>
  <sheetViews>
    <sheetView workbookViewId="0">
      <selection activeCell="N26" sqref="N26"/>
    </sheetView>
  </sheetViews>
  <sheetFormatPr baseColWidth="10" defaultColWidth="9.140625" defaultRowHeight="15"/>
  <sheetData>
    <row r="1" spans="1:14">
      <c r="A1" t="s">
        <v>51</v>
      </c>
      <c r="B1">
        <v>0.3</v>
      </c>
      <c r="D1" t="s">
        <v>52</v>
      </c>
      <c r="E1">
        <v>798.3</v>
      </c>
      <c r="G1" t="s">
        <v>53</v>
      </c>
      <c r="H1">
        <v>-414.8</v>
      </c>
      <c r="I1" t="s">
        <v>54</v>
      </c>
      <c r="J1">
        <v>32.6</v>
      </c>
      <c r="K1" t="s">
        <v>55</v>
      </c>
      <c r="L1">
        <v>396.8</v>
      </c>
      <c r="M1" t="s">
        <v>56</v>
      </c>
      <c r="N1">
        <v>21.4</v>
      </c>
    </row>
    <row r="2" spans="1:14">
      <c r="A2" t="s">
        <v>49</v>
      </c>
      <c r="B2">
        <v>0.7</v>
      </c>
      <c r="D2" t="s">
        <v>57</v>
      </c>
      <c r="E2">
        <v>2.2000000000000002</v>
      </c>
      <c r="G2" t="s">
        <v>58</v>
      </c>
      <c r="H2">
        <v>-337.2</v>
      </c>
      <c r="I2" t="s">
        <v>59</v>
      </c>
      <c r="J2">
        <v>159.4</v>
      </c>
      <c r="K2" t="s">
        <v>60</v>
      </c>
      <c r="L2">
        <v>475.5</v>
      </c>
      <c r="M2" t="s">
        <v>61</v>
      </c>
      <c r="N2">
        <v>-318.39999999999998</v>
      </c>
    </row>
    <row r="3" spans="1:14">
      <c r="A3" t="s">
        <v>50</v>
      </c>
      <c r="B3">
        <v>0.8</v>
      </c>
      <c r="G3" t="s">
        <v>62</v>
      </c>
      <c r="H3">
        <v>-175.7</v>
      </c>
      <c r="I3" t="s">
        <v>63</v>
      </c>
      <c r="J3">
        <v>269.60000000000002</v>
      </c>
      <c r="K3" t="s">
        <v>64</v>
      </c>
      <c r="L3">
        <v>237.1</v>
      </c>
      <c r="M3" t="s">
        <v>65</v>
      </c>
      <c r="N3">
        <v>-346.4</v>
      </c>
    </row>
    <row r="5" spans="1:14">
      <c r="A5" s="17" t="s">
        <v>3</v>
      </c>
      <c r="B5" s="18" t="s">
        <v>0</v>
      </c>
      <c r="C5" s="19" t="s">
        <v>1</v>
      </c>
      <c r="D5" s="17" t="s">
        <v>66</v>
      </c>
      <c r="E5" s="17" t="s">
        <v>67</v>
      </c>
      <c r="F5" s="17" t="s">
        <v>68</v>
      </c>
      <c r="G5" s="17" t="s">
        <v>69</v>
      </c>
      <c r="H5" s="20" t="s">
        <v>70</v>
      </c>
      <c r="I5" s="20" t="s">
        <v>71</v>
      </c>
      <c r="J5" s="20" t="s">
        <v>72</v>
      </c>
    </row>
    <row r="6" spans="1:14">
      <c r="A6" s="21">
        <v>0</v>
      </c>
      <c r="B6" s="18"/>
      <c r="C6" s="19"/>
      <c r="D6" s="22">
        <v>798.3</v>
      </c>
      <c r="E6" s="22">
        <v>2.2000000000000002</v>
      </c>
      <c r="F6" s="22">
        <v>-414.8</v>
      </c>
      <c r="G6" s="17"/>
      <c r="H6" s="23"/>
      <c r="I6" s="23"/>
      <c r="J6" s="23"/>
    </row>
    <row r="7" spans="1:14">
      <c r="A7" s="21">
        <v>0</v>
      </c>
      <c r="B7" s="18"/>
      <c r="C7" s="19"/>
      <c r="D7" s="17"/>
      <c r="E7" s="17"/>
      <c r="F7" s="22">
        <v>-337.2</v>
      </c>
      <c r="G7" s="17"/>
      <c r="H7" s="23"/>
      <c r="I7" s="23"/>
      <c r="J7" s="23"/>
    </row>
    <row r="8" spans="1:14">
      <c r="A8" s="21">
        <v>0</v>
      </c>
      <c r="B8" s="18"/>
      <c r="C8" s="19"/>
      <c r="D8" s="17"/>
      <c r="E8" s="17"/>
      <c r="F8" s="22">
        <v>-175.7</v>
      </c>
      <c r="G8" s="17"/>
      <c r="H8" s="23"/>
      <c r="I8" s="23"/>
      <c r="J8" s="23"/>
    </row>
    <row r="9" spans="1:14">
      <c r="A9" s="21">
        <v>0</v>
      </c>
      <c r="B9" s="18"/>
      <c r="C9" s="19"/>
      <c r="D9" s="17"/>
      <c r="E9" s="17"/>
      <c r="F9" s="22">
        <v>32.6</v>
      </c>
      <c r="G9" s="17"/>
      <c r="H9" s="23"/>
      <c r="I9" s="23"/>
      <c r="J9" s="23"/>
    </row>
    <row r="10" spans="1:14">
      <c r="A10" s="21">
        <v>0</v>
      </c>
      <c r="B10" s="18"/>
      <c r="C10" s="19"/>
      <c r="D10" s="17"/>
      <c r="E10" s="17"/>
      <c r="F10" s="22">
        <v>159.4</v>
      </c>
      <c r="G10" s="17"/>
      <c r="H10" s="23"/>
      <c r="I10" s="23"/>
      <c r="J10" s="23"/>
    </row>
    <row r="11" spans="1:14">
      <c r="A11" s="21">
        <v>0</v>
      </c>
      <c r="B11" s="18"/>
      <c r="C11" s="19"/>
      <c r="D11" s="17"/>
      <c r="E11" s="17"/>
      <c r="F11" s="22">
        <v>269.60000000000002</v>
      </c>
      <c r="G11" s="17"/>
      <c r="H11" s="23"/>
      <c r="I11" s="23"/>
      <c r="J11" s="23"/>
    </row>
    <row r="12" spans="1:14">
      <c r="A12" s="21">
        <v>0</v>
      </c>
      <c r="B12" s="18"/>
      <c r="C12" s="19"/>
      <c r="D12" s="17"/>
      <c r="E12" s="17"/>
      <c r="F12" s="22">
        <v>396.8</v>
      </c>
      <c r="G12" s="17"/>
      <c r="H12" s="23"/>
      <c r="I12" s="23"/>
      <c r="J12" s="23"/>
    </row>
    <row r="13" spans="1:14">
      <c r="A13" s="21">
        <v>0</v>
      </c>
      <c r="B13" s="18"/>
      <c r="C13" s="19"/>
      <c r="D13" s="17"/>
      <c r="E13" s="17"/>
      <c r="F13" s="22">
        <v>475.5</v>
      </c>
      <c r="G13" s="17"/>
      <c r="H13" s="23"/>
      <c r="I13" s="23"/>
      <c r="J13" s="23"/>
    </row>
    <row r="14" spans="1:14">
      <c r="A14" s="21">
        <v>0</v>
      </c>
      <c r="B14" s="18"/>
      <c r="C14" s="19"/>
      <c r="D14" s="17"/>
      <c r="E14" s="17"/>
      <c r="F14" s="22">
        <v>237.1</v>
      </c>
      <c r="G14" s="17"/>
      <c r="H14" s="23"/>
      <c r="I14" s="23"/>
      <c r="J14" s="23"/>
    </row>
    <row r="15" spans="1:14">
      <c r="A15" s="21">
        <v>0</v>
      </c>
      <c r="B15" s="18"/>
      <c r="C15" s="19"/>
      <c r="D15" s="17"/>
      <c r="E15" s="17"/>
      <c r="F15" s="22">
        <v>21.4</v>
      </c>
      <c r="G15" s="17"/>
      <c r="H15" s="23"/>
      <c r="I15" s="23"/>
      <c r="J15" s="23"/>
    </row>
    <row r="16" spans="1:14">
      <c r="A16" s="21">
        <v>0</v>
      </c>
      <c r="B16" s="18"/>
      <c r="C16" s="19"/>
      <c r="D16" s="17"/>
      <c r="E16" s="17"/>
      <c r="F16" s="22">
        <v>-318.39999999999998</v>
      </c>
      <c r="G16" s="17"/>
      <c r="H16" s="23"/>
      <c r="I16" s="23"/>
      <c r="J16" s="23"/>
    </row>
    <row r="17" spans="1:16">
      <c r="A17" s="21">
        <v>0</v>
      </c>
      <c r="B17" s="18"/>
      <c r="C17" s="19"/>
      <c r="D17" s="17"/>
      <c r="E17" s="17"/>
      <c r="F17" s="22">
        <v>-346.4</v>
      </c>
      <c r="G17" s="17"/>
      <c r="H17" s="23"/>
      <c r="I17" s="23"/>
      <c r="J17" s="23"/>
    </row>
    <row r="18" spans="1:16">
      <c r="A18">
        <v>1</v>
      </c>
      <c r="B18" s="24">
        <v>36161</v>
      </c>
      <c r="C18" s="25">
        <v>403.5</v>
      </c>
      <c r="D18" s="26">
        <f>$B$1*(C18-F6)+(1-$B$1)*(D6+E6)</f>
        <v>805.83999999999992</v>
      </c>
      <c r="E18" s="26">
        <f>B$2*(D18-D6)+(1-B$2)*E6</f>
        <v>5.937999999999974</v>
      </c>
      <c r="F18" s="26">
        <f>B$3*(C18-D18)+(1-B$3)*F6</f>
        <v>-404.83199999999994</v>
      </c>
      <c r="G18" s="27">
        <f>D6+E6+F6</f>
        <v>385.7</v>
      </c>
      <c r="H18" s="28">
        <v>17.800000000000011</v>
      </c>
      <c r="I18" s="28">
        <v>17.800000000000011</v>
      </c>
      <c r="J18" s="28">
        <v>316.84000000000043</v>
      </c>
    </row>
    <row r="19" spans="1:16">
      <c r="A19">
        <v>2</v>
      </c>
      <c r="B19" s="24">
        <v>36192</v>
      </c>
      <c r="C19" s="25">
        <v>507.2</v>
      </c>
      <c r="D19" s="26">
        <f>$B$1*(C19-F7)+(1-$B$1)*(D18+E18)</f>
        <v>821.56459999999993</v>
      </c>
      <c r="E19" s="26">
        <f>B$2*(D19-D18)+(1-B$2)*E18</f>
        <v>12.788619999999998</v>
      </c>
      <c r="F19" s="26">
        <f>B$3*(C19-D19)+(1-B$3)*F7</f>
        <v>-318.93167999999997</v>
      </c>
      <c r="G19" s="27">
        <f>D18+E18+F7</f>
        <v>474.57799999999992</v>
      </c>
      <c r="H19" s="28">
        <v>32.622000000000071</v>
      </c>
      <c r="I19" s="28">
        <v>32.622000000000071</v>
      </c>
      <c r="J19" s="28">
        <v>1064.1948840000045</v>
      </c>
      <c r="N19" s="26"/>
      <c r="O19" s="26"/>
      <c r="P19" s="26"/>
    </row>
    <row r="20" spans="1:16">
      <c r="A20">
        <v>3</v>
      </c>
      <c r="B20" s="24">
        <v>36220</v>
      </c>
      <c r="C20" s="25">
        <v>584.70000000000005</v>
      </c>
      <c r="D20" s="26">
        <f t="shared" ref="D20:D83" si="0">$B$1*(C20-F8)+(1-$B$1)*(D19+E19)</f>
        <v>812.16725399999996</v>
      </c>
      <c r="E20" s="26">
        <f t="shared" ref="E20:E83" si="1">B$2*(D20-D19)+(1-B$2)*E19</f>
        <v>-2.7415561999999789</v>
      </c>
      <c r="F20" s="26">
        <f t="shared" ref="F20:F83" si="2">B$3*(C20-D20)+(1-B$3)*F8</f>
        <v>-217.11380319999992</v>
      </c>
      <c r="G20" s="27">
        <f t="shared" ref="G20:G83" si="3">D19+E19+F8</f>
        <v>658.65321999999992</v>
      </c>
      <c r="H20" s="28">
        <v>-73.953219999999874</v>
      </c>
      <c r="I20" s="28">
        <v>73.953219999999874</v>
      </c>
      <c r="J20" s="28">
        <v>5469.0787483683816</v>
      </c>
    </row>
    <row r="21" spans="1:16">
      <c r="A21">
        <v>4</v>
      </c>
      <c r="B21" s="24">
        <v>36251</v>
      </c>
      <c r="C21" s="25">
        <v>826.6</v>
      </c>
      <c r="D21" s="26">
        <f t="shared" si="0"/>
        <v>804.79798845999994</v>
      </c>
      <c r="E21" s="26">
        <f t="shared" si="1"/>
        <v>-5.9809527380000045</v>
      </c>
      <c r="F21" s="26">
        <f t="shared" si="2"/>
        <v>23.961609232000065</v>
      </c>
      <c r="G21" s="27">
        <f t="shared" si="3"/>
        <v>842.02569779999999</v>
      </c>
      <c r="H21" s="28">
        <v>-15.425697799999966</v>
      </c>
      <c r="I21" s="28">
        <v>15.425697799999966</v>
      </c>
      <c r="J21" s="28">
        <v>237.9521526169238</v>
      </c>
    </row>
    <row r="22" spans="1:16">
      <c r="A22">
        <v>5</v>
      </c>
      <c r="B22" s="24">
        <v>36281</v>
      </c>
      <c r="C22" s="25">
        <v>1017.1</v>
      </c>
      <c r="D22" s="26">
        <f t="shared" si="0"/>
        <v>816.48192500539994</v>
      </c>
      <c r="E22" s="26">
        <f t="shared" si="1"/>
        <v>6.3844697603799991</v>
      </c>
      <c r="F22" s="26">
        <f t="shared" si="2"/>
        <v>192.37445999568007</v>
      </c>
      <c r="G22" s="27">
        <f t="shared" si="3"/>
        <v>958.21703572199988</v>
      </c>
      <c r="H22" s="28">
        <v>58.882964278000145</v>
      </c>
      <c r="I22" s="28">
        <v>58.882964278000145</v>
      </c>
      <c r="J22" s="28">
        <v>3467.203482164241</v>
      </c>
    </row>
    <row r="23" spans="1:16">
      <c r="A23">
        <v>6</v>
      </c>
      <c r="B23" s="24">
        <v>36312</v>
      </c>
      <c r="C23" s="25">
        <v>1041</v>
      </c>
      <c r="D23" s="26">
        <f t="shared" si="0"/>
        <v>807.42647633604588</v>
      </c>
      <c r="E23" s="26">
        <f t="shared" si="1"/>
        <v>-4.4234731404338437</v>
      </c>
      <c r="F23" s="26">
        <f t="shared" si="2"/>
        <v>240.7788189311633</v>
      </c>
      <c r="G23" s="27">
        <f t="shared" si="3"/>
        <v>1092.46639476578</v>
      </c>
      <c r="H23" s="28">
        <v>-51.466394765780024</v>
      </c>
      <c r="I23" s="28">
        <v>51.466394765780024</v>
      </c>
      <c r="J23" s="28">
        <v>2648.7897901871092</v>
      </c>
    </row>
    <row r="24" spans="1:16">
      <c r="A24">
        <v>7</v>
      </c>
      <c r="B24" s="24">
        <v>36342</v>
      </c>
      <c r="C24" s="25">
        <v>1216.8</v>
      </c>
      <c r="D24" s="26">
        <f t="shared" si="0"/>
        <v>808.10210223692832</v>
      </c>
      <c r="E24" s="26">
        <f t="shared" si="1"/>
        <v>-0.8541038115124473</v>
      </c>
      <c r="F24" s="26">
        <f t="shared" si="2"/>
        <v>406.31831821045728</v>
      </c>
      <c r="G24" s="27">
        <f t="shared" si="3"/>
        <v>1199.8030031956121</v>
      </c>
      <c r="H24" s="28">
        <v>16.996996804387891</v>
      </c>
      <c r="I24" s="28">
        <v>16.996996804387891</v>
      </c>
      <c r="J24" s="28">
        <v>288.89790036837218</v>
      </c>
    </row>
    <row r="25" spans="1:16">
      <c r="A25">
        <v>8</v>
      </c>
      <c r="B25" s="24">
        <v>36373</v>
      </c>
      <c r="C25" s="25">
        <v>1306.7</v>
      </c>
      <c r="D25" s="26">
        <f t="shared" si="0"/>
        <v>814.43359889779106</v>
      </c>
      <c r="E25" s="26">
        <f t="shared" si="1"/>
        <v>4.1758165191501835</v>
      </c>
      <c r="F25" s="26">
        <f t="shared" si="2"/>
        <v>488.91312088176716</v>
      </c>
      <c r="G25" s="27">
        <f t="shared" si="3"/>
        <v>1282.747998425416</v>
      </c>
      <c r="H25" s="28">
        <v>23.952001574584074</v>
      </c>
      <c r="I25" s="28">
        <v>23.952001574584074</v>
      </c>
      <c r="J25" s="28">
        <v>573.69837942887796</v>
      </c>
    </row>
    <row r="26" spans="1:16">
      <c r="A26">
        <v>9</v>
      </c>
      <c r="B26" s="24">
        <v>36404</v>
      </c>
      <c r="C26" s="25">
        <v>1070.0999999999999</v>
      </c>
      <c r="D26" s="26">
        <f t="shared" si="0"/>
        <v>822.92659079185887</v>
      </c>
      <c r="E26" s="26">
        <f t="shared" si="1"/>
        <v>7.1978392815925245</v>
      </c>
      <c r="F26" s="26">
        <f t="shared" si="2"/>
        <v>245.15872736651284</v>
      </c>
      <c r="G26" s="27">
        <f t="shared" si="3"/>
        <v>1055.7094154169413</v>
      </c>
      <c r="H26" s="28">
        <v>14.390584583058626</v>
      </c>
      <c r="I26" s="28">
        <v>14.390584583058626</v>
      </c>
      <c r="J26" s="28">
        <v>207.08892464216461</v>
      </c>
    </row>
    <row r="27" spans="1:16">
      <c r="A27">
        <v>10</v>
      </c>
      <c r="B27" s="24">
        <v>36434</v>
      </c>
      <c r="C27" s="25">
        <v>838.4</v>
      </c>
      <c r="D27" s="26">
        <f t="shared" si="0"/>
        <v>826.18710105141599</v>
      </c>
      <c r="E27" s="26">
        <f t="shared" si="1"/>
        <v>4.4417089661677434</v>
      </c>
      <c r="F27" s="26">
        <f t="shared" si="2"/>
        <v>14.050319158867186</v>
      </c>
      <c r="G27" s="27">
        <f t="shared" si="3"/>
        <v>851.52443007345141</v>
      </c>
      <c r="H27" s="28">
        <v>-13.124430073451435</v>
      </c>
      <c r="I27" s="28">
        <v>13.124430073451435</v>
      </c>
      <c r="J27" s="28">
        <v>172.25066475291646</v>
      </c>
    </row>
    <row r="28" spans="1:16">
      <c r="A28">
        <v>11</v>
      </c>
      <c r="B28" s="24">
        <v>36465</v>
      </c>
      <c r="C28" s="25">
        <v>503.3</v>
      </c>
      <c r="D28" s="26">
        <f t="shared" si="0"/>
        <v>827.95016701230861</v>
      </c>
      <c r="E28" s="26">
        <f t="shared" si="1"/>
        <v>2.5666588624751556</v>
      </c>
      <c r="F28" s="26">
        <f t="shared" si="2"/>
        <v>-323.40013360984688</v>
      </c>
      <c r="G28" s="27">
        <f t="shared" si="3"/>
        <v>512.22881001758378</v>
      </c>
      <c r="H28" s="28">
        <v>-8.9288100175837712</v>
      </c>
      <c r="I28" s="28">
        <v>8.9288100175837712</v>
      </c>
      <c r="J28" s="28">
        <v>79.723648330104311</v>
      </c>
    </row>
    <row r="29" spans="1:16">
      <c r="A29">
        <v>12</v>
      </c>
      <c r="B29" s="24">
        <v>36495</v>
      </c>
      <c r="C29" s="25">
        <v>474.4</v>
      </c>
      <c r="D29" s="26">
        <f t="shared" si="0"/>
        <v>827.6017781123486</v>
      </c>
      <c r="E29" s="26">
        <f t="shared" si="1"/>
        <v>0.52612542877053703</v>
      </c>
      <c r="F29" s="26">
        <f t="shared" si="2"/>
        <v>-351.84142248987888</v>
      </c>
      <c r="G29" s="27">
        <f t="shared" si="3"/>
        <v>484.11682587478379</v>
      </c>
      <c r="H29" s="28">
        <v>-9.7168258747838081</v>
      </c>
      <c r="I29" s="28">
        <v>9.7168258747838081</v>
      </c>
      <c r="J29" s="28">
        <v>94.416705080868113</v>
      </c>
    </row>
    <row r="30" spans="1:16">
      <c r="A30">
        <v>13</v>
      </c>
      <c r="B30" s="24">
        <v>36526</v>
      </c>
      <c r="C30" s="25">
        <v>452.2</v>
      </c>
      <c r="D30" s="26">
        <f t="shared" si="0"/>
        <v>836.79913247878335</v>
      </c>
      <c r="E30" s="26">
        <f t="shared" si="1"/>
        <v>6.5959856851354868</v>
      </c>
      <c r="F30" s="26">
        <f t="shared" si="2"/>
        <v>-388.64570598302669</v>
      </c>
      <c r="G30" s="27">
        <f t="shared" si="3"/>
        <v>423.29590354111923</v>
      </c>
      <c r="H30" s="28">
        <v>28.904096458880758</v>
      </c>
      <c r="I30" s="28">
        <v>28.904096458880758</v>
      </c>
      <c r="J30" s="28">
        <v>835.44679210428319</v>
      </c>
    </row>
    <row r="31" spans="1:16">
      <c r="A31">
        <v>14</v>
      </c>
      <c r="B31" s="24">
        <v>36557</v>
      </c>
      <c r="C31" s="25">
        <v>500.2</v>
      </c>
      <c r="D31" s="26">
        <f t="shared" si="0"/>
        <v>836.11608671474312</v>
      </c>
      <c r="E31" s="26">
        <f t="shared" si="1"/>
        <v>1.5006636707124854</v>
      </c>
      <c r="F31" s="26">
        <f t="shared" si="2"/>
        <v>-332.51920537179444</v>
      </c>
      <c r="G31" s="27">
        <f t="shared" si="3"/>
        <v>524.46343816391891</v>
      </c>
      <c r="H31" s="28">
        <v>-24.26343816391892</v>
      </c>
      <c r="I31" s="28">
        <v>24.26343816391892</v>
      </c>
      <c r="J31" s="28">
        <v>588.7144315343171</v>
      </c>
    </row>
    <row r="32" spans="1:16">
      <c r="A32">
        <v>15</v>
      </c>
      <c r="B32" s="24">
        <v>36586</v>
      </c>
      <c r="C32" s="25">
        <v>673.9</v>
      </c>
      <c r="D32" s="26">
        <f t="shared" si="0"/>
        <v>853.63586622981882</v>
      </c>
      <c r="E32" s="26">
        <f t="shared" si="1"/>
        <v>12.714044761766734</v>
      </c>
      <c r="F32" s="26">
        <f t="shared" si="2"/>
        <v>-187.21145362385505</v>
      </c>
      <c r="G32" s="27">
        <f t="shared" si="3"/>
        <v>620.5029471854557</v>
      </c>
      <c r="H32" s="28">
        <v>53.397052814544281</v>
      </c>
      <c r="I32" s="28">
        <v>53.397052814544281</v>
      </c>
      <c r="J32" s="28">
        <v>2851.2452492792313</v>
      </c>
    </row>
    <row r="33" spans="1:10">
      <c r="A33">
        <v>16</v>
      </c>
      <c r="B33" s="24">
        <v>36617</v>
      </c>
      <c r="C33" s="25">
        <v>916.7</v>
      </c>
      <c r="D33" s="26">
        <f t="shared" si="0"/>
        <v>874.26645492450984</v>
      </c>
      <c r="E33" s="26">
        <f t="shared" si="1"/>
        <v>18.255625514813737</v>
      </c>
      <c r="F33" s="26">
        <f t="shared" si="2"/>
        <v>38.73915790679218</v>
      </c>
      <c r="G33" s="27">
        <f t="shared" si="3"/>
        <v>890.31152022358572</v>
      </c>
      <c r="H33" s="28">
        <v>26.388479776414329</v>
      </c>
      <c r="I33" s="28">
        <v>26.388479776414329</v>
      </c>
      <c r="J33" s="28">
        <v>696.35186491022796</v>
      </c>
    </row>
    <row r="34" spans="1:10">
      <c r="A34">
        <v>17</v>
      </c>
      <c r="B34" s="24">
        <v>36647</v>
      </c>
      <c r="C34" s="25">
        <v>971.6</v>
      </c>
      <c r="D34" s="26">
        <f t="shared" si="0"/>
        <v>858.5331183088224</v>
      </c>
      <c r="E34" s="26">
        <f t="shared" si="1"/>
        <v>-5.5366479765370915</v>
      </c>
      <c r="F34" s="26">
        <f t="shared" si="2"/>
        <v>128.92839735207809</v>
      </c>
      <c r="G34" s="27">
        <f t="shared" si="3"/>
        <v>1084.8965404350035</v>
      </c>
      <c r="H34" s="28">
        <v>-113.29654043500352</v>
      </c>
      <c r="I34" s="28">
        <v>113.29654043500352</v>
      </c>
      <c r="J34" s="28">
        <v>12836.106074540388</v>
      </c>
    </row>
    <row r="35" spans="1:10">
      <c r="A35">
        <v>18</v>
      </c>
      <c r="B35" s="24">
        <v>36678</v>
      </c>
      <c r="C35" s="25">
        <v>1140.2</v>
      </c>
      <c r="D35" s="26">
        <f t="shared" si="0"/>
        <v>866.92388355325068</v>
      </c>
      <c r="E35" s="26">
        <f t="shared" si="1"/>
        <v>4.2125412781386675</v>
      </c>
      <c r="F35" s="26">
        <f t="shared" si="2"/>
        <v>266.77665694363213</v>
      </c>
      <c r="G35" s="27">
        <f t="shared" si="3"/>
        <v>1093.7752892634485</v>
      </c>
      <c r="H35" s="28">
        <v>46.42471073655156</v>
      </c>
      <c r="I35" s="28">
        <v>46.42471073655156</v>
      </c>
      <c r="J35" s="28">
        <v>2155.2537669724857</v>
      </c>
    </row>
    <row r="36" spans="1:10">
      <c r="A36">
        <v>19</v>
      </c>
      <c r="B36" s="24">
        <v>36708</v>
      </c>
      <c r="C36" s="25">
        <v>1236.7</v>
      </c>
      <c r="D36" s="26">
        <f t="shared" si="0"/>
        <v>858.91000191883529</v>
      </c>
      <c r="E36" s="26">
        <f t="shared" si="1"/>
        <v>-4.3459547606491675</v>
      </c>
      <c r="F36" s="26">
        <f t="shared" si="2"/>
        <v>383.49566210702324</v>
      </c>
      <c r="G36" s="27">
        <f t="shared" si="3"/>
        <v>1277.4547430418465</v>
      </c>
      <c r="H36" s="28">
        <v>-40.754743041846496</v>
      </c>
      <c r="I36" s="28">
        <v>40.754743041846496</v>
      </c>
      <c r="J36" s="28">
        <v>1660.9490804069353</v>
      </c>
    </row>
    <row r="37" spans="1:10">
      <c r="A37">
        <v>20</v>
      </c>
      <c r="B37" s="24">
        <v>36739</v>
      </c>
      <c r="C37" s="25">
        <v>1294.8</v>
      </c>
      <c r="D37" s="26">
        <f t="shared" si="0"/>
        <v>839.96089674620009</v>
      </c>
      <c r="E37" s="26">
        <f t="shared" si="1"/>
        <v>-14.568160049039388</v>
      </c>
      <c r="F37" s="26">
        <f t="shared" si="2"/>
        <v>461.65390677939331</v>
      </c>
      <c r="G37" s="27">
        <f t="shared" si="3"/>
        <v>1343.4771680399533</v>
      </c>
      <c r="H37" s="28">
        <v>-48.677168039953358</v>
      </c>
      <c r="I37" s="28">
        <v>48.677168039953358</v>
      </c>
      <c r="J37" s="28">
        <v>2369.4666883898567</v>
      </c>
    </row>
    <row r="38" spans="1:10">
      <c r="A38">
        <v>21</v>
      </c>
      <c r="B38" s="24">
        <v>36770</v>
      </c>
      <c r="C38" s="25">
        <v>1099.5999999999999</v>
      </c>
      <c r="D38" s="26">
        <f t="shared" si="0"/>
        <v>834.10729747805863</v>
      </c>
      <c r="E38" s="26">
        <f t="shared" si="1"/>
        <v>-8.4679675024108434</v>
      </c>
      <c r="F38" s="26">
        <f t="shared" si="2"/>
        <v>261.42590749085559</v>
      </c>
      <c r="G38" s="27">
        <f t="shared" si="3"/>
        <v>1070.5514640636734</v>
      </c>
      <c r="H38" s="28">
        <v>29.048535936326516</v>
      </c>
      <c r="I38" s="28">
        <v>29.048535936326516</v>
      </c>
      <c r="J38" s="28">
        <v>843.817440044053</v>
      </c>
    </row>
    <row r="39" spans="1:10">
      <c r="A39">
        <v>22</v>
      </c>
      <c r="B39" s="24">
        <v>36800</v>
      </c>
      <c r="C39" s="25">
        <v>861.6</v>
      </c>
      <c r="D39" s="26">
        <f t="shared" si="0"/>
        <v>832.21243523529324</v>
      </c>
      <c r="E39" s="26">
        <f t="shared" si="1"/>
        <v>-3.866793820659022</v>
      </c>
      <c r="F39" s="26">
        <f t="shared" si="2"/>
        <v>26.320115643538863</v>
      </c>
      <c r="G39" s="27">
        <f t="shared" si="3"/>
        <v>839.68964913451498</v>
      </c>
      <c r="H39" s="28">
        <v>21.910350865485043</v>
      </c>
      <c r="I39" s="28">
        <v>21.910350865485043</v>
      </c>
      <c r="J39" s="28">
        <v>480.06347504866119</v>
      </c>
    </row>
    <row r="40" spans="1:10">
      <c r="A40">
        <v>23</v>
      </c>
      <c r="B40" s="24">
        <v>36831</v>
      </c>
      <c r="C40" s="25">
        <v>544.1</v>
      </c>
      <c r="D40" s="26">
        <f t="shared" si="0"/>
        <v>840.09198907319796</v>
      </c>
      <c r="E40" s="26">
        <f t="shared" si="1"/>
        <v>4.355649540335599</v>
      </c>
      <c r="F40" s="26">
        <f t="shared" si="2"/>
        <v>-301.47361798052771</v>
      </c>
      <c r="G40" s="27">
        <f t="shared" si="3"/>
        <v>504.94550780478733</v>
      </c>
      <c r="H40" s="28">
        <v>39.154492195212697</v>
      </c>
      <c r="I40" s="28">
        <v>39.154492195212697</v>
      </c>
      <c r="J40" s="28">
        <v>1533.074259064972</v>
      </c>
    </row>
    <row r="41" spans="1:10">
      <c r="A41">
        <v>24</v>
      </c>
      <c r="B41" s="24">
        <v>36861</v>
      </c>
      <c r="C41" s="25">
        <v>517.29999999999995</v>
      </c>
      <c r="D41" s="26">
        <f t="shared" si="0"/>
        <v>851.85577377643699</v>
      </c>
      <c r="E41" s="26">
        <f t="shared" si="1"/>
        <v>9.541344154367998</v>
      </c>
      <c r="F41" s="26">
        <f t="shared" si="2"/>
        <v>-338.01290351912542</v>
      </c>
      <c r="G41" s="27">
        <f t="shared" si="3"/>
        <v>492.60621612365463</v>
      </c>
      <c r="H41" s="28">
        <v>24.693783876345321</v>
      </c>
      <c r="I41" s="28">
        <v>24.693783876345321</v>
      </c>
      <c r="J41" s="28">
        <v>609.7829621316522</v>
      </c>
    </row>
    <row r="42" spans="1:10">
      <c r="A42">
        <v>25</v>
      </c>
      <c r="B42" s="24">
        <v>36892</v>
      </c>
      <c r="C42" s="25">
        <v>462.5</v>
      </c>
      <c r="D42" s="26">
        <f t="shared" si="0"/>
        <v>858.32169434647142</v>
      </c>
      <c r="E42" s="26">
        <f t="shared" si="1"/>
        <v>7.3885476453344978</v>
      </c>
      <c r="F42" s="26">
        <f t="shared" si="2"/>
        <v>-394.38649667378246</v>
      </c>
      <c r="G42" s="27">
        <f t="shared" si="3"/>
        <v>472.75141194777825</v>
      </c>
      <c r="H42" s="28">
        <v>-10.251411947778251</v>
      </c>
      <c r="I42" s="28">
        <v>10.251411947778251</v>
      </c>
      <c r="J42" s="28">
        <v>105.09144692305068</v>
      </c>
    </row>
    <row r="43" spans="1:10">
      <c r="A43">
        <v>26</v>
      </c>
      <c r="B43" s="24">
        <v>36923</v>
      </c>
      <c r="C43" s="25">
        <v>541</v>
      </c>
      <c r="D43" s="26">
        <f t="shared" si="0"/>
        <v>868.05293100580252</v>
      </c>
      <c r="E43" s="26">
        <f t="shared" si="1"/>
        <v>9.0284299551321219</v>
      </c>
      <c r="F43" s="26">
        <f t="shared" si="2"/>
        <v>-328.14618587900094</v>
      </c>
      <c r="G43" s="27">
        <f t="shared" si="3"/>
        <v>533.19103662001146</v>
      </c>
      <c r="H43" s="28">
        <v>7.8089633799885405</v>
      </c>
      <c r="I43" s="28">
        <v>7.8089633799885405</v>
      </c>
      <c r="J43" s="28">
        <v>60.979909070002051</v>
      </c>
    </row>
    <row r="44" spans="1:10">
      <c r="A44">
        <v>27</v>
      </c>
      <c r="B44" s="24">
        <v>36951</v>
      </c>
      <c r="C44" s="25">
        <v>639.6</v>
      </c>
      <c r="D44" s="26">
        <f t="shared" si="0"/>
        <v>862.00038875981068</v>
      </c>
      <c r="E44" s="26">
        <f t="shared" si="1"/>
        <v>-1.5282505856546535</v>
      </c>
      <c r="F44" s="26">
        <f t="shared" si="2"/>
        <v>-215.36260173261954</v>
      </c>
      <c r="G44" s="27">
        <f t="shared" si="3"/>
        <v>689.86990733707955</v>
      </c>
      <c r="H44" s="28">
        <v>-50.26990733707953</v>
      </c>
      <c r="I44" s="28">
        <v>50.26990733707953</v>
      </c>
      <c r="J44" s="28">
        <v>2527.0635836785623</v>
      </c>
    </row>
    <row r="45" spans="1:10">
      <c r="A45">
        <v>28</v>
      </c>
      <c r="B45" s="24">
        <v>36982</v>
      </c>
      <c r="C45" s="25">
        <v>902.9</v>
      </c>
      <c r="D45" s="26">
        <f t="shared" si="0"/>
        <v>861.57874934987149</v>
      </c>
      <c r="E45" s="26">
        <f t="shared" si="1"/>
        <v>-0.75362276265382855</v>
      </c>
      <c r="F45" s="26">
        <f t="shared" si="2"/>
        <v>40.80483210146123</v>
      </c>
      <c r="G45" s="27">
        <f t="shared" si="3"/>
        <v>899.21129608094827</v>
      </c>
      <c r="H45" s="28">
        <v>3.6887039190517044</v>
      </c>
      <c r="I45" s="28">
        <v>3.6887039190517044</v>
      </c>
      <c r="J45" s="28">
        <v>13.606536602427402</v>
      </c>
    </row>
    <row r="46" spans="1:10">
      <c r="A46">
        <v>29</v>
      </c>
      <c r="B46" s="24">
        <v>37012</v>
      </c>
      <c r="C46" s="25">
        <v>976.5</v>
      </c>
      <c r="D46" s="26">
        <f t="shared" si="0"/>
        <v>856.84906940542885</v>
      </c>
      <c r="E46" s="26">
        <f t="shared" si="1"/>
        <v>-3.5368627899059941</v>
      </c>
      <c r="F46" s="26">
        <f t="shared" si="2"/>
        <v>121.50642394607254</v>
      </c>
      <c r="G46" s="27">
        <f t="shared" si="3"/>
        <v>989.75352393929575</v>
      </c>
      <c r="H46" s="28">
        <v>-13.253523939295746</v>
      </c>
      <c r="I46" s="28">
        <v>13.253523939295746</v>
      </c>
      <c r="J46" s="28">
        <v>175.65589680948545</v>
      </c>
    </row>
    <row r="47" spans="1:10">
      <c r="A47">
        <v>30</v>
      </c>
      <c r="B47" s="24">
        <v>37043</v>
      </c>
      <c r="C47" s="25">
        <v>1111.9000000000001</v>
      </c>
      <c r="D47" s="26">
        <f t="shared" si="0"/>
        <v>850.85554754777638</v>
      </c>
      <c r="E47" s="26">
        <f t="shared" si="1"/>
        <v>-5.2565241373285261</v>
      </c>
      <c r="F47" s="26">
        <f t="shared" si="2"/>
        <v>262.19089335050541</v>
      </c>
      <c r="G47" s="27">
        <f t="shared" si="3"/>
        <v>1120.088863559155</v>
      </c>
      <c r="H47" s="28">
        <v>-8.1888635591549246</v>
      </c>
      <c r="I47" s="28">
        <v>8.1888635591549246</v>
      </c>
      <c r="J47" s="28">
        <v>67.057486390455466</v>
      </c>
    </row>
    <row r="48" spans="1:10">
      <c r="A48">
        <v>31</v>
      </c>
      <c r="B48" s="24">
        <v>37073</v>
      </c>
      <c r="C48" s="25">
        <v>1261.8</v>
      </c>
      <c r="D48" s="26">
        <f t="shared" si="0"/>
        <v>855.41061775520654</v>
      </c>
      <c r="E48" s="26">
        <f t="shared" si="1"/>
        <v>1.6115919040025555</v>
      </c>
      <c r="F48" s="26">
        <f t="shared" si="2"/>
        <v>401.81063821723939</v>
      </c>
      <c r="G48" s="27">
        <f t="shared" si="3"/>
        <v>1229.0946855174711</v>
      </c>
      <c r="H48" s="28">
        <v>32.70531448252882</v>
      </c>
      <c r="I48" s="28">
        <v>32.70531448252882</v>
      </c>
      <c r="J48" s="28">
        <v>1069.6375954011094</v>
      </c>
    </row>
    <row r="49" spans="1:10">
      <c r="A49">
        <v>32</v>
      </c>
      <c r="B49" s="24">
        <v>37104</v>
      </c>
      <c r="C49" s="25">
        <v>1308.0999999999999</v>
      </c>
      <c r="D49" s="26">
        <f t="shared" si="0"/>
        <v>853.84937472762829</v>
      </c>
      <c r="E49" s="26">
        <f t="shared" si="1"/>
        <v>-0.60939254810401311</v>
      </c>
      <c r="F49" s="26">
        <f t="shared" si="2"/>
        <v>455.73128157377596</v>
      </c>
      <c r="G49" s="27">
        <f t="shared" si="3"/>
        <v>1318.6761164386025</v>
      </c>
      <c r="H49" s="28">
        <v>-10.576116438602639</v>
      </c>
      <c r="I49" s="28">
        <v>10.576116438602639</v>
      </c>
      <c r="J49" s="28">
        <v>111.85423892288098</v>
      </c>
    </row>
    <row r="50" spans="1:10">
      <c r="A50">
        <v>33</v>
      </c>
      <c r="B50" s="24">
        <v>37135</v>
      </c>
      <c r="C50" s="25">
        <v>1138.5999999999999</v>
      </c>
      <c r="D50" s="26">
        <f t="shared" si="0"/>
        <v>860.4202152784103</v>
      </c>
      <c r="E50" s="26">
        <f t="shared" si="1"/>
        <v>4.4167706211162026</v>
      </c>
      <c r="F50" s="26">
        <f t="shared" si="2"/>
        <v>274.82900927544279</v>
      </c>
      <c r="G50" s="27">
        <f t="shared" si="3"/>
        <v>1114.6658896703798</v>
      </c>
      <c r="H50" s="28">
        <v>23.934110329620125</v>
      </c>
      <c r="I50" s="28">
        <v>23.934110329620125</v>
      </c>
      <c r="J50" s="28">
        <v>572.84163727042881</v>
      </c>
    </row>
    <row r="51" spans="1:10">
      <c r="A51">
        <v>34</v>
      </c>
      <c r="B51" s="24">
        <v>37165</v>
      </c>
      <c r="C51" s="25">
        <v>849.1</v>
      </c>
      <c r="D51" s="26">
        <f t="shared" si="0"/>
        <v>852.21985543660685</v>
      </c>
      <c r="E51" s="26">
        <f t="shared" si="1"/>
        <v>-4.4152207029275523</v>
      </c>
      <c r="F51" s="26">
        <f t="shared" si="2"/>
        <v>2.7681387794223102</v>
      </c>
      <c r="G51" s="27">
        <f t="shared" si="3"/>
        <v>891.15710154306544</v>
      </c>
      <c r="H51" s="28">
        <v>-42.057101543065414</v>
      </c>
      <c r="I51" s="28">
        <v>42.057101543065414</v>
      </c>
      <c r="J51" s="28">
        <v>1768.7997902037152</v>
      </c>
    </row>
    <row r="52" spans="1:10">
      <c r="A52">
        <v>35</v>
      </c>
      <c r="B52" s="24">
        <v>37196</v>
      </c>
      <c r="C52" s="25">
        <v>530</v>
      </c>
      <c r="D52" s="26">
        <f t="shared" si="0"/>
        <v>842.90532970773381</v>
      </c>
      <c r="E52" s="26">
        <f t="shared" si="1"/>
        <v>-7.8447342210893911</v>
      </c>
      <c r="F52" s="26">
        <f t="shared" si="2"/>
        <v>-310.61898736229261</v>
      </c>
      <c r="G52" s="27">
        <f t="shared" si="3"/>
        <v>546.33101675315163</v>
      </c>
      <c r="H52" s="28">
        <v>-16.33101675315163</v>
      </c>
      <c r="I52" s="28">
        <v>16.33101675315163</v>
      </c>
      <c r="J52" s="28">
        <v>266.70210819171922</v>
      </c>
    </row>
    <row r="53" spans="1:10">
      <c r="A53">
        <v>36</v>
      </c>
      <c r="B53" s="24">
        <v>37226</v>
      </c>
      <c r="C53" s="25">
        <v>496.8</v>
      </c>
      <c r="D53" s="26">
        <f t="shared" si="0"/>
        <v>834.98628789638872</v>
      </c>
      <c r="E53" s="26">
        <f t="shared" si="1"/>
        <v>-7.896749534268384</v>
      </c>
      <c r="F53" s="26">
        <f t="shared" si="2"/>
        <v>-338.15161102093606</v>
      </c>
      <c r="G53" s="27">
        <f t="shared" si="3"/>
        <v>497.04769196751897</v>
      </c>
      <c r="H53" s="28">
        <v>-0.24769196751896061</v>
      </c>
      <c r="I53" s="28">
        <v>0.24769196751896061</v>
      </c>
      <c r="J53" s="28">
        <v>6.1351310773413839E-2</v>
      </c>
    </row>
    <row r="54" spans="1:10">
      <c r="A54">
        <v>37</v>
      </c>
      <c r="B54" s="24">
        <v>37257</v>
      </c>
      <c r="C54" s="25">
        <v>452.1</v>
      </c>
      <c r="D54" s="26">
        <f t="shared" si="0"/>
        <v>832.90862585561899</v>
      </c>
      <c r="E54" s="26">
        <f t="shared" si="1"/>
        <v>-3.8233882888193222</v>
      </c>
      <c r="F54" s="26">
        <f t="shared" si="2"/>
        <v>-383.52420001925162</v>
      </c>
      <c r="G54" s="27">
        <f t="shared" si="3"/>
        <v>432.70304168833792</v>
      </c>
      <c r="H54" s="28">
        <v>19.396958311662104</v>
      </c>
      <c r="I54" s="28">
        <v>19.396958311662104</v>
      </c>
      <c r="J54" s="28">
        <v>376.24199174435756</v>
      </c>
    </row>
    <row r="55" spans="1:10">
      <c r="A55">
        <v>38</v>
      </c>
      <c r="B55" s="24">
        <v>37288</v>
      </c>
      <c r="C55" s="25">
        <v>540.70000000000005</v>
      </c>
      <c r="D55" s="26">
        <f t="shared" si="0"/>
        <v>841.01352206045999</v>
      </c>
      <c r="E55" s="26">
        <f t="shared" si="1"/>
        <v>4.5264108567429009</v>
      </c>
      <c r="F55" s="26">
        <f t="shared" si="2"/>
        <v>-305.88005482416816</v>
      </c>
      <c r="G55" s="27">
        <f t="shared" si="3"/>
        <v>500.93905168779878</v>
      </c>
      <c r="H55" s="28">
        <v>39.760948312201265</v>
      </c>
      <c r="I55" s="28">
        <v>39.760948312201265</v>
      </c>
      <c r="J55" s="28">
        <v>1580.9330106855407</v>
      </c>
    </row>
    <row r="56" spans="1:10">
      <c r="A56">
        <v>39</v>
      </c>
      <c r="B56" s="24">
        <v>37316</v>
      </c>
      <c r="C56" s="25">
        <v>732.7</v>
      </c>
      <c r="D56" s="26">
        <f t="shared" si="0"/>
        <v>876.29673356182786</v>
      </c>
      <c r="E56" s="26">
        <f t="shared" si="1"/>
        <v>26.056171307980382</v>
      </c>
      <c r="F56" s="26">
        <f t="shared" si="2"/>
        <v>-157.94990719598616</v>
      </c>
      <c r="G56" s="27">
        <f t="shared" si="3"/>
        <v>630.17733118458341</v>
      </c>
      <c r="H56" s="28">
        <v>102.52266881541664</v>
      </c>
      <c r="I56" s="28">
        <v>102.52266881541664</v>
      </c>
      <c r="J56" s="28">
        <v>10510.897621035603</v>
      </c>
    </row>
    <row r="57" spans="1:10">
      <c r="A57">
        <v>40</v>
      </c>
      <c r="B57" s="24">
        <v>37347</v>
      </c>
      <c r="C57" s="25">
        <v>862</v>
      </c>
      <c r="D57" s="26">
        <f t="shared" si="0"/>
        <v>878.00558377842742</v>
      </c>
      <c r="E57" s="26">
        <f t="shared" si="1"/>
        <v>9.0130465440138074</v>
      </c>
      <c r="F57" s="26">
        <f t="shared" si="2"/>
        <v>-4.643500602449695</v>
      </c>
      <c r="G57" s="27">
        <f t="shared" si="3"/>
        <v>943.15773697126951</v>
      </c>
      <c r="H57" s="28">
        <v>-81.157736971269514</v>
      </c>
      <c r="I57" s="28">
        <v>81.157736971269514</v>
      </c>
      <c r="J57" s="28">
        <v>6586.5782702977667</v>
      </c>
    </row>
    <row r="58" spans="1:10">
      <c r="A58">
        <v>41</v>
      </c>
      <c r="B58" s="24">
        <v>37377</v>
      </c>
      <c r="C58" s="25">
        <v>1066.9000000000001</v>
      </c>
      <c r="D58" s="26">
        <f t="shared" si="0"/>
        <v>904.53111404188712</v>
      </c>
      <c r="E58" s="26">
        <f t="shared" si="1"/>
        <v>21.271785147625934</v>
      </c>
      <c r="F58" s="26">
        <f t="shared" si="2"/>
        <v>154.19639355570487</v>
      </c>
      <c r="G58" s="27">
        <f t="shared" si="3"/>
        <v>1008.5250542685138</v>
      </c>
      <c r="H58" s="28">
        <v>58.374945731486264</v>
      </c>
      <c r="I58" s="28">
        <v>58.374945731486264</v>
      </c>
      <c r="J58" s="28">
        <v>3407.6342891539662</v>
      </c>
    </row>
    <row r="59" spans="1:10">
      <c r="A59">
        <v>42</v>
      </c>
      <c r="B59" s="24">
        <v>37408</v>
      </c>
      <c r="C59" s="25">
        <v>1098.3</v>
      </c>
      <c r="D59" s="26">
        <f t="shared" si="0"/>
        <v>898.89476142750743</v>
      </c>
      <c r="E59" s="26">
        <f t="shared" si="1"/>
        <v>2.4360887142219996</v>
      </c>
      <c r="F59" s="26">
        <f t="shared" si="2"/>
        <v>211.96236952809511</v>
      </c>
      <c r="G59" s="27">
        <f t="shared" si="3"/>
        <v>1187.9937925400184</v>
      </c>
      <c r="H59" s="28">
        <v>-89.693792540018421</v>
      </c>
      <c r="I59" s="28">
        <v>89.693792540018421</v>
      </c>
      <c r="J59" s="28">
        <v>8044.976420211864</v>
      </c>
    </row>
    <row r="60" spans="1:10">
      <c r="A60">
        <v>43</v>
      </c>
      <c r="B60" s="24">
        <v>37438</v>
      </c>
      <c r="C60" s="25">
        <v>1289.5</v>
      </c>
      <c r="D60" s="26">
        <f t="shared" si="0"/>
        <v>897.23840363403872</v>
      </c>
      <c r="E60" s="26">
        <f t="shared" si="1"/>
        <v>-0.42862384116150021</v>
      </c>
      <c r="F60" s="26">
        <f t="shared" si="2"/>
        <v>394.17140473621691</v>
      </c>
      <c r="G60" s="27">
        <f t="shared" si="3"/>
        <v>1303.1414883589689</v>
      </c>
      <c r="H60" s="28">
        <v>-13.6414883589689</v>
      </c>
      <c r="I60" s="28">
        <v>13.6414883589689</v>
      </c>
      <c r="J60" s="28">
        <v>186.09020464788401</v>
      </c>
    </row>
    <row r="61" spans="1:10">
      <c r="A61">
        <v>44</v>
      </c>
      <c r="B61" s="24">
        <v>37469</v>
      </c>
      <c r="C61" s="25">
        <v>1387.8</v>
      </c>
      <c r="D61" s="26">
        <f t="shared" si="0"/>
        <v>907.38746138288116</v>
      </c>
      <c r="E61" s="26">
        <f t="shared" si="1"/>
        <v>6.9757532718412563</v>
      </c>
      <c r="F61" s="26">
        <f t="shared" si="2"/>
        <v>475.47628720845023</v>
      </c>
      <c r="G61" s="27">
        <f t="shared" si="3"/>
        <v>1352.5410613666531</v>
      </c>
      <c r="H61" s="28">
        <v>35.258938633346816</v>
      </c>
      <c r="I61" s="28">
        <v>35.258938633346816</v>
      </c>
      <c r="J61" s="28">
        <v>1243.1927535501165</v>
      </c>
    </row>
    <row r="62" spans="1:10">
      <c r="A62">
        <v>45</v>
      </c>
      <c r="B62" s="24">
        <v>37500</v>
      </c>
      <c r="C62" s="25">
        <v>1103.9000000000001</v>
      </c>
      <c r="D62" s="26">
        <f t="shared" si="0"/>
        <v>888.77554747567297</v>
      </c>
      <c r="E62" s="26">
        <f t="shared" si="1"/>
        <v>-10.935613753493357</v>
      </c>
      <c r="F62" s="26">
        <f t="shared" si="2"/>
        <v>227.06536387455026</v>
      </c>
      <c r="G62" s="27">
        <f t="shared" si="3"/>
        <v>1189.1922239301653</v>
      </c>
      <c r="H62" s="28">
        <v>-85.292223930165164</v>
      </c>
      <c r="I62" s="28">
        <v>85.292223930165164</v>
      </c>
      <c r="J62" s="28">
        <v>7274.7634629534396</v>
      </c>
    </row>
    <row r="63" spans="1:10">
      <c r="A63">
        <v>46</v>
      </c>
      <c r="B63" s="24">
        <v>37530</v>
      </c>
      <c r="C63" s="25">
        <v>942.8</v>
      </c>
      <c r="D63" s="26">
        <f t="shared" si="0"/>
        <v>896.49751197169894</v>
      </c>
      <c r="E63" s="26">
        <f t="shared" si="1"/>
        <v>2.1246910211701753</v>
      </c>
      <c r="F63" s="26">
        <f t="shared" si="2"/>
        <v>37.595618178525278</v>
      </c>
      <c r="G63" s="27">
        <f t="shared" si="3"/>
        <v>880.6080725016019</v>
      </c>
      <c r="H63" s="28">
        <v>62.191927498398059</v>
      </c>
      <c r="I63" s="28">
        <v>62.191927498398059</v>
      </c>
      <c r="J63" s="28">
        <v>3867.8358459660008</v>
      </c>
    </row>
    <row r="64" spans="1:10">
      <c r="A64">
        <v>47</v>
      </c>
      <c r="B64" s="24">
        <v>37561</v>
      </c>
      <c r="C64" s="25">
        <v>588.4</v>
      </c>
      <c r="D64" s="26">
        <f t="shared" si="0"/>
        <v>898.74123830369615</v>
      </c>
      <c r="E64" s="26">
        <f t="shared" si="1"/>
        <v>2.2080157387490988</v>
      </c>
      <c r="F64" s="26">
        <f t="shared" si="2"/>
        <v>-310.39678811541546</v>
      </c>
      <c r="G64" s="27">
        <f t="shared" si="3"/>
        <v>588.00321563057651</v>
      </c>
      <c r="H64" s="28">
        <v>0.39678436942347162</v>
      </c>
      <c r="I64" s="28">
        <v>0.39678436942347162</v>
      </c>
      <c r="J64" s="28">
        <v>0.15743783581878198</v>
      </c>
    </row>
    <row r="65" spans="1:10">
      <c r="A65">
        <v>48</v>
      </c>
      <c r="B65" s="24">
        <v>37591</v>
      </c>
      <c r="C65" s="25">
        <v>544.9</v>
      </c>
      <c r="D65" s="26">
        <f t="shared" si="0"/>
        <v>895.57996113599233</v>
      </c>
      <c r="E65" s="26">
        <f t="shared" si="1"/>
        <v>-1.550489295767941</v>
      </c>
      <c r="F65" s="26">
        <f t="shared" si="2"/>
        <v>-348.17429111298111</v>
      </c>
      <c r="G65" s="27">
        <f t="shared" si="3"/>
        <v>562.7976430215092</v>
      </c>
      <c r="H65" s="28">
        <v>-17.897643021509225</v>
      </c>
      <c r="I65" s="28">
        <v>17.897643021509225</v>
      </c>
      <c r="J65" s="28">
        <v>320.32562572537785</v>
      </c>
    </row>
    <row r="66" spans="1:10">
      <c r="A66">
        <v>49</v>
      </c>
      <c r="B66" s="24">
        <v>37622</v>
      </c>
      <c r="C66" s="25">
        <v>450.5</v>
      </c>
      <c r="D66" s="26">
        <f t="shared" si="0"/>
        <v>876.02789029393239</v>
      </c>
      <c r="E66" s="26">
        <f t="shared" si="1"/>
        <v>-14.151596378172346</v>
      </c>
      <c r="F66" s="26">
        <f t="shared" si="2"/>
        <v>-417.12715223899625</v>
      </c>
      <c r="G66" s="27">
        <f t="shared" si="3"/>
        <v>510.50527182097272</v>
      </c>
      <c r="H66" s="28">
        <v>-60.005271820972723</v>
      </c>
      <c r="I66" s="28">
        <v>60.005271820972723</v>
      </c>
      <c r="J66" s="28">
        <v>3600.632646308823</v>
      </c>
    </row>
    <row r="67" spans="1:10">
      <c r="A67">
        <v>50</v>
      </c>
      <c r="B67" s="24">
        <v>37653</v>
      </c>
      <c r="C67" s="25">
        <v>530</v>
      </c>
      <c r="D67" s="26">
        <f t="shared" si="0"/>
        <v>854.07742218828241</v>
      </c>
      <c r="E67" s="26">
        <f t="shared" si="1"/>
        <v>-19.610806587406685</v>
      </c>
      <c r="F67" s="26">
        <f t="shared" si="2"/>
        <v>-320.43794871545953</v>
      </c>
      <c r="G67" s="27">
        <f t="shared" si="3"/>
        <v>555.99623909159186</v>
      </c>
      <c r="H67" s="28">
        <v>-25.99623909159186</v>
      </c>
      <c r="I67" s="28">
        <v>25.99623909159186</v>
      </c>
      <c r="J67" s="28">
        <v>675.80444690720878</v>
      </c>
    </row>
    <row r="68" spans="1:10">
      <c r="A68">
        <v>51</v>
      </c>
      <c r="B68" s="24">
        <v>37681</v>
      </c>
      <c r="C68" s="25">
        <v>702.1</v>
      </c>
      <c r="D68" s="26">
        <f t="shared" si="0"/>
        <v>842.1416030794087</v>
      </c>
      <c r="E68" s="26">
        <f t="shared" si="1"/>
        <v>-14.238315352433608</v>
      </c>
      <c r="F68" s="26">
        <f t="shared" si="2"/>
        <v>-143.62326390272418</v>
      </c>
      <c r="G68" s="27">
        <f t="shared" si="3"/>
        <v>676.51670840488953</v>
      </c>
      <c r="H68" s="28">
        <v>25.583291595110495</v>
      </c>
      <c r="I68" s="28">
        <v>25.583291595110495</v>
      </c>
      <c r="J68" s="28">
        <v>654.50480884045135</v>
      </c>
    </row>
    <row r="69" spans="1:10">
      <c r="A69">
        <v>52</v>
      </c>
      <c r="B69" s="24">
        <v>37712</v>
      </c>
      <c r="C69" s="25">
        <v>894.7</v>
      </c>
      <c r="D69" s="26">
        <f t="shared" si="0"/>
        <v>849.3353515896174</v>
      </c>
      <c r="E69" s="26">
        <f t="shared" si="1"/>
        <v>0.76412935141601146</v>
      </c>
      <c r="F69" s="26">
        <f t="shared" si="2"/>
        <v>35.36301860781618</v>
      </c>
      <c r="G69" s="27">
        <f t="shared" si="3"/>
        <v>823.25978712452547</v>
      </c>
      <c r="H69" s="28">
        <v>71.440212875474572</v>
      </c>
      <c r="I69" s="28">
        <v>71.440212875474572</v>
      </c>
      <c r="J69" s="28">
        <v>5103.7040156931225</v>
      </c>
    </row>
    <row r="70" spans="1:10">
      <c r="A70">
        <v>53</v>
      </c>
      <c r="B70" s="24">
        <v>37742</v>
      </c>
      <c r="C70" s="25">
        <v>1056.4000000000001</v>
      </c>
      <c r="D70" s="26">
        <f t="shared" si="0"/>
        <v>865.73071859201195</v>
      </c>
      <c r="E70" s="26">
        <f t="shared" si="1"/>
        <v>11.705995707100987</v>
      </c>
      <c r="F70" s="26">
        <f t="shared" si="2"/>
        <v>183.37470383753148</v>
      </c>
      <c r="G70" s="27">
        <f t="shared" si="3"/>
        <v>1004.2958744967383</v>
      </c>
      <c r="H70" s="28">
        <v>52.104125503261798</v>
      </c>
      <c r="I70" s="28">
        <v>52.104125503261798</v>
      </c>
      <c r="J70" s="28">
        <v>2714.8398944596565</v>
      </c>
    </row>
    <row r="71" spans="1:10">
      <c r="A71">
        <v>54</v>
      </c>
      <c r="B71" s="24">
        <v>37773</v>
      </c>
      <c r="C71" s="25">
        <v>1227.8</v>
      </c>
      <c r="D71" s="26">
        <f t="shared" si="0"/>
        <v>918.95698915095045</v>
      </c>
      <c r="E71" s="26">
        <f t="shared" si="1"/>
        <v>40.770188103387241</v>
      </c>
      <c r="F71" s="26">
        <f t="shared" si="2"/>
        <v>289.46688258485864</v>
      </c>
      <c r="G71" s="27">
        <f t="shared" si="3"/>
        <v>1089.399083827208</v>
      </c>
      <c r="H71" s="28">
        <v>138.40091617279199</v>
      </c>
      <c r="I71" s="28">
        <v>138.40091617279199</v>
      </c>
      <c r="J71" s="28">
        <v>19154.813597468197</v>
      </c>
    </row>
    <row r="72" spans="1:10">
      <c r="A72">
        <v>55</v>
      </c>
      <c r="B72" s="24">
        <v>37803</v>
      </c>
      <c r="C72" s="25">
        <v>1282.9000000000001</v>
      </c>
      <c r="D72" s="26">
        <f t="shared" si="0"/>
        <v>938.42760265717129</v>
      </c>
      <c r="E72" s="26">
        <f t="shared" si="1"/>
        <v>25.860485885370764</v>
      </c>
      <c r="F72" s="26">
        <f t="shared" si="2"/>
        <v>354.41219882150642</v>
      </c>
      <c r="G72" s="27">
        <f t="shared" si="3"/>
        <v>1353.8985819905547</v>
      </c>
      <c r="H72" s="28">
        <v>-70.998581990554612</v>
      </c>
      <c r="I72" s="28">
        <v>70.998581990554612</v>
      </c>
      <c r="J72" s="28">
        <v>5040.7986446695058</v>
      </c>
    </row>
    <row r="73" spans="1:10">
      <c r="A73">
        <v>56</v>
      </c>
      <c r="B73" s="24">
        <v>37834</v>
      </c>
      <c r="C73" s="25">
        <v>1390.8</v>
      </c>
      <c r="D73" s="26">
        <f t="shared" si="0"/>
        <v>949.59877581724425</v>
      </c>
      <c r="E73" s="26">
        <f t="shared" si="1"/>
        <v>15.577966977662296</v>
      </c>
      <c r="F73" s="26">
        <f t="shared" si="2"/>
        <v>448.05623678789459</v>
      </c>
      <c r="G73" s="27">
        <f t="shared" si="3"/>
        <v>1439.7643757509923</v>
      </c>
      <c r="H73" s="28">
        <v>-48.964375750992303</v>
      </c>
      <c r="I73" s="28">
        <v>48.964375750992303</v>
      </c>
      <c r="J73" s="28">
        <v>2397.5100926843629</v>
      </c>
    </row>
    <row r="74" spans="1:10">
      <c r="A74">
        <v>57</v>
      </c>
      <c r="B74" s="24">
        <v>37865</v>
      </c>
      <c r="C74" s="25">
        <v>1095.4000000000001</v>
      </c>
      <c r="D74" s="26">
        <f t="shared" si="0"/>
        <v>936.12411079406957</v>
      </c>
      <c r="E74" s="26">
        <f t="shared" si="1"/>
        <v>-4.7588754229235857</v>
      </c>
      <c r="F74" s="26">
        <f t="shared" si="2"/>
        <v>172.83378413965445</v>
      </c>
      <c r="G74" s="27">
        <f t="shared" si="3"/>
        <v>1192.2421066694569</v>
      </c>
      <c r="H74" s="28">
        <v>-96.842106669456825</v>
      </c>
      <c r="I74" s="28">
        <v>96.842106669456825</v>
      </c>
      <c r="J74" s="28">
        <v>9378.393624178454</v>
      </c>
    </row>
    <row r="75" spans="1:10">
      <c r="A75">
        <v>58</v>
      </c>
      <c r="B75" s="24">
        <v>37895</v>
      </c>
      <c r="C75" s="25">
        <v>952.1</v>
      </c>
      <c r="D75" s="26">
        <f t="shared" si="0"/>
        <v>926.30697930624456</v>
      </c>
      <c r="E75" s="26">
        <f t="shared" si="1"/>
        <v>-8.2996546683545809</v>
      </c>
      <c r="F75" s="26">
        <f t="shared" si="2"/>
        <v>28.153540190709428</v>
      </c>
      <c r="G75" s="27">
        <f t="shared" si="3"/>
        <v>968.96085354967124</v>
      </c>
      <c r="H75" s="28">
        <v>-16.860853549671219</v>
      </c>
      <c r="I75" s="28">
        <v>16.860853549671219</v>
      </c>
      <c r="J75" s="28">
        <v>284.28838242346058</v>
      </c>
    </row>
    <row r="76" spans="1:10">
      <c r="A76">
        <v>59</v>
      </c>
      <c r="B76" s="24">
        <v>37926</v>
      </c>
      <c r="C76" s="25">
        <v>592</v>
      </c>
      <c r="D76" s="26">
        <f t="shared" si="0"/>
        <v>913.32416368114752</v>
      </c>
      <c r="E76" s="26">
        <f t="shared" si="1"/>
        <v>-11.577867338074297</v>
      </c>
      <c r="F76" s="26">
        <f t="shared" si="2"/>
        <v>-319.1386885680011</v>
      </c>
      <c r="G76" s="27">
        <f t="shared" si="3"/>
        <v>607.61053652247449</v>
      </c>
      <c r="H76" s="28">
        <v>-15.61053652247449</v>
      </c>
      <c r="I76" s="28">
        <v>15.61053652247449</v>
      </c>
      <c r="J76" s="28">
        <v>243.68885051950994</v>
      </c>
    </row>
    <row r="77" spans="1:10">
      <c r="A77">
        <v>60</v>
      </c>
      <c r="B77" s="24">
        <v>37956</v>
      </c>
      <c r="C77" s="25">
        <v>597.1</v>
      </c>
      <c r="D77" s="26">
        <f t="shared" si="0"/>
        <v>914.80469477404552</v>
      </c>
      <c r="E77" s="26">
        <f t="shared" si="1"/>
        <v>-2.4369884363936958</v>
      </c>
      <c r="F77" s="26">
        <f t="shared" si="2"/>
        <v>-323.79861404183259</v>
      </c>
      <c r="G77" s="27">
        <f t="shared" si="3"/>
        <v>553.57200523009215</v>
      </c>
      <c r="H77" s="28">
        <v>43.527994769907878</v>
      </c>
      <c r="I77" s="28">
        <v>43.527994769907878</v>
      </c>
      <c r="J77" s="28">
        <v>1894.6863286891275</v>
      </c>
    </row>
    <row r="78" spans="1:10">
      <c r="A78">
        <v>61</v>
      </c>
      <c r="B78" s="24">
        <v>37987</v>
      </c>
      <c r="C78" s="25">
        <v>483.8</v>
      </c>
      <c r="D78" s="26">
        <f t="shared" si="0"/>
        <v>908.93554010805519</v>
      </c>
      <c r="E78" s="26">
        <f t="shared" si="1"/>
        <v>-4.8395047971113341</v>
      </c>
      <c r="F78" s="26">
        <f t="shared" si="2"/>
        <v>-423.53386253424338</v>
      </c>
      <c r="G78" s="27">
        <f t="shared" si="3"/>
        <v>495.24055409865559</v>
      </c>
      <c r="H78" s="28">
        <v>-11.440554098655582</v>
      </c>
      <c r="I78" s="28">
        <v>11.440554098655582</v>
      </c>
      <c r="J78" s="28">
        <v>130.88627808426503</v>
      </c>
    </row>
    <row r="79" spans="1:10">
      <c r="A79">
        <v>62</v>
      </c>
      <c r="B79" s="24">
        <v>38018</v>
      </c>
      <c r="C79" s="25">
        <v>590</v>
      </c>
      <c r="D79" s="26">
        <f t="shared" si="0"/>
        <v>905.99860933229843</v>
      </c>
      <c r="E79" s="26">
        <f t="shared" si="1"/>
        <v>-3.5077029821631349</v>
      </c>
      <c r="F79" s="26">
        <f t="shared" si="2"/>
        <v>-316.88647720893067</v>
      </c>
      <c r="G79" s="27">
        <f t="shared" si="3"/>
        <v>583.65808659548429</v>
      </c>
      <c r="H79" s="28">
        <v>6.341913404515708</v>
      </c>
      <c r="I79" s="28">
        <v>6.341913404515708</v>
      </c>
      <c r="J79" s="28">
        <v>40.21986563037602</v>
      </c>
    </row>
    <row r="80" spans="1:10">
      <c r="A80">
        <v>63</v>
      </c>
      <c r="B80" s="24">
        <v>38047</v>
      </c>
      <c r="C80" s="25">
        <v>772.3</v>
      </c>
      <c r="D80" s="26">
        <f t="shared" si="0"/>
        <v>906.520613615912</v>
      </c>
      <c r="E80" s="26">
        <f t="shared" si="1"/>
        <v>-0.68690789611944236</v>
      </c>
      <c r="F80" s="26">
        <f t="shared" si="2"/>
        <v>-136.10114367327446</v>
      </c>
      <c r="G80" s="27">
        <f t="shared" si="3"/>
        <v>758.86764244741119</v>
      </c>
      <c r="H80" s="28">
        <v>13.432357552588769</v>
      </c>
      <c r="I80" s="28">
        <v>13.432357552588769</v>
      </c>
      <c r="J80" s="28">
        <v>180.42822942058854</v>
      </c>
    </row>
    <row r="81" spans="1:12">
      <c r="A81">
        <v>64</v>
      </c>
      <c r="B81" s="24">
        <v>38078</v>
      </c>
      <c r="C81" s="25">
        <v>998.6</v>
      </c>
      <c r="D81" s="26">
        <f t="shared" si="0"/>
        <v>923.05468842150981</v>
      </c>
      <c r="E81" s="26">
        <f t="shared" si="1"/>
        <v>11.367779995082635</v>
      </c>
      <c r="F81" s="26">
        <f t="shared" si="2"/>
        <v>67.508852984355414</v>
      </c>
      <c r="G81" s="27">
        <f t="shared" si="3"/>
        <v>941.19672432760876</v>
      </c>
      <c r="H81" s="28">
        <v>57.40327567239126</v>
      </c>
      <c r="I81" s="28">
        <v>57.40327567239126</v>
      </c>
      <c r="J81" s="28">
        <v>3295.1360579205461</v>
      </c>
    </row>
    <row r="82" spans="1:12">
      <c r="A82">
        <v>65</v>
      </c>
      <c r="B82" s="24">
        <v>38108</v>
      </c>
      <c r="C82" s="25">
        <v>1152.7</v>
      </c>
      <c r="D82" s="26">
        <f t="shared" si="0"/>
        <v>944.8933167403552</v>
      </c>
      <c r="E82" s="26">
        <f t="shared" si="1"/>
        <v>18.697373821716567</v>
      </c>
      <c r="F82" s="26">
        <f t="shared" si="2"/>
        <v>202.92028737522216</v>
      </c>
      <c r="G82" s="27">
        <f t="shared" si="3"/>
        <v>1117.797172254124</v>
      </c>
      <c r="H82" s="28">
        <v>34.902827745876039</v>
      </c>
      <c r="I82" s="28">
        <v>34.902827745876039</v>
      </c>
      <c r="J82" s="28">
        <v>1218.2073846582941</v>
      </c>
    </row>
    <row r="83" spans="1:12">
      <c r="A83">
        <v>66</v>
      </c>
      <c r="B83" s="24">
        <v>38139</v>
      </c>
      <c r="C83" s="25">
        <v>1208.8</v>
      </c>
      <c r="D83" s="26">
        <f t="shared" si="0"/>
        <v>950.31341861799251</v>
      </c>
      <c r="E83" s="26">
        <f t="shared" si="1"/>
        <v>9.4032834608610862</v>
      </c>
      <c r="F83" s="26">
        <f t="shared" si="2"/>
        <v>264.68264162257771</v>
      </c>
      <c r="G83" s="27">
        <f t="shared" si="3"/>
        <v>1253.0575731469305</v>
      </c>
      <c r="H83" s="28">
        <v>-44.257573146930554</v>
      </c>
      <c r="I83" s="28">
        <v>44.257573146930554</v>
      </c>
      <c r="J83" s="28">
        <v>1958.7327808559085</v>
      </c>
    </row>
    <row r="84" spans="1:12">
      <c r="A84">
        <v>67</v>
      </c>
      <c r="B84" s="24">
        <v>38169</v>
      </c>
      <c r="C84" s="25">
        <v>1359</v>
      </c>
      <c r="D84" s="26">
        <f t="shared" ref="D84:D89" si="4">$B$1*(C84-F72)+(1-$B$1)*(D83+E83)</f>
        <v>973.17803180874557</v>
      </c>
      <c r="E84" s="26">
        <f t="shared" ref="E84:E89" si="5">B$2*(D84-D83)+(1-B$2)*E83</f>
        <v>18.826214271785467</v>
      </c>
      <c r="F84" s="26">
        <f t="shared" ref="F84:F89" si="6">B$3*(C84-D84)+(1-B$3)*F72</f>
        <v>379.54001431730478</v>
      </c>
      <c r="G84" s="27">
        <f t="shared" ref="G84:G89" si="7">D83+E83+F72</f>
        <v>1314.1289009003599</v>
      </c>
      <c r="H84" s="28">
        <v>44.871099099640105</v>
      </c>
      <c r="I84" s="28">
        <v>44.871099099640105</v>
      </c>
      <c r="J84" s="28">
        <v>2013.415534409723</v>
      </c>
      <c r="K84" s="29" t="s">
        <v>73</v>
      </c>
    </row>
    <row r="85" spans="1:12">
      <c r="A85">
        <v>68</v>
      </c>
      <c r="B85" s="24">
        <v>38200</v>
      </c>
      <c r="C85" s="25">
        <v>1465.6</v>
      </c>
      <c r="D85" s="26">
        <f t="shared" si="4"/>
        <v>999.66610122000338</v>
      </c>
      <c r="E85" s="26">
        <f t="shared" si="5"/>
        <v>24.189512869416106</v>
      </c>
      <c r="F85" s="26">
        <f t="shared" si="6"/>
        <v>462.35836638157616</v>
      </c>
      <c r="G85" s="27">
        <f t="shared" si="7"/>
        <v>1440.0604828684257</v>
      </c>
      <c r="H85" s="28">
        <v>25.539517131574257</v>
      </c>
      <c r="I85" s="28">
        <v>25.539517131574257</v>
      </c>
      <c r="J85" s="28">
        <v>652.26693531397495</v>
      </c>
      <c r="K85" s="29" t="s">
        <v>47</v>
      </c>
      <c r="L85" s="27">
        <v>2290.2468158301185</v>
      </c>
    </row>
    <row r="86" spans="1:12">
      <c r="A86">
        <v>69</v>
      </c>
      <c r="B86" s="24">
        <v>38231</v>
      </c>
      <c r="C86" s="25">
        <v>1184.4000000000001</v>
      </c>
      <c r="D86" s="26">
        <f t="shared" si="4"/>
        <v>1020.1687946206973</v>
      </c>
      <c r="E86" s="26">
        <f t="shared" si="5"/>
        <v>21.608739241310595</v>
      </c>
      <c r="F86" s="26">
        <f t="shared" si="6"/>
        <v>165.95172113137309</v>
      </c>
      <c r="G86" s="27">
        <f t="shared" si="7"/>
        <v>1196.689398229074</v>
      </c>
      <c r="H86" s="28">
        <v>-12.289398229073868</v>
      </c>
      <c r="I86" s="28">
        <v>12.289398229073868</v>
      </c>
      <c r="J86" s="28">
        <v>151.02930883276392</v>
      </c>
      <c r="K86" s="29" t="s">
        <v>46</v>
      </c>
      <c r="L86" s="27">
        <v>38.263669064589003</v>
      </c>
    </row>
    <row r="87" spans="1:12">
      <c r="A87">
        <v>70</v>
      </c>
      <c r="B87" s="24">
        <v>38261</v>
      </c>
      <c r="C87" s="25">
        <v>1035.9000000000001</v>
      </c>
      <c r="D87" s="26">
        <f t="shared" si="4"/>
        <v>1031.5682116461926</v>
      </c>
      <c r="E87" s="26">
        <f t="shared" si="5"/>
        <v>14.462213690239867</v>
      </c>
      <c r="F87" s="26">
        <f t="shared" si="6"/>
        <v>9.0961387211878826</v>
      </c>
      <c r="G87" s="27">
        <f t="shared" si="7"/>
        <v>1069.9310740527173</v>
      </c>
      <c r="H87" s="28">
        <v>-34.031074052717258</v>
      </c>
      <c r="I87" s="28">
        <v>34.031074052717258</v>
      </c>
      <c r="J87" s="28">
        <v>1158.1140011815257</v>
      </c>
      <c r="K87" s="30"/>
    </row>
    <row r="88" spans="1:12">
      <c r="A88">
        <v>71</v>
      </c>
      <c r="B88" s="24">
        <v>38292</v>
      </c>
      <c r="C88" s="25">
        <v>664.7</v>
      </c>
      <c r="D88" s="26">
        <f t="shared" si="4"/>
        <v>1027.3729043059029</v>
      </c>
      <c r="E88" s="26">
        <f t="shared" si="5"/>
        <v>1.4019489688691893</v>
      </c>
      <c r="F88" s="26">
        <f t="shared" si="6"/>
        <v>-353.96606115832247</v>
      </c>
      <c r="G88" s="27">
        <f t="shared" si="7"/>
        <v>726.89173676843143</v>
      </c>
      <c r="H88" s="28">
        <v>-62.191736768431383</v>
      </c>
      <c r="I88" s="28">
        <v>62.191736768431383</v>
      </c>
      <c r="J88" s="28">
        <v>3867.81212227386</v>
      </c>
      <c r="K88" s="30"/>
    </row>
    <row r="89" spans="1:12">
      <c r="A89">
        <v>72</v>
      </c>
      <c r="B89" s="24">
        <v>38322</v>
      </c>
      <c r="C89" s="25">
        <v>622.1</v>
      </c>
      <c r="D89" s="26">
        <f t="shared" si="4"/>
        <v>1003.9119815048903</v>
      </c>
      <c r="E89" s="26">
        <f t="shared" si="5"/>
        <v>-16.002061270048102</v>
      </c>
      <c r="F89" s="26">
        <f t="shared" si="6"/>
        <v>-370.20930801227871</v>
      </c>
      <c r="G89" s="27">
        <f t="shared" si="7"/>
        <v>704.97623923293952</v>
      </c>
      <c r="H89" s="28">
        <v>-82.876239232939497</v>
      </c>
      <c r="I89" s="28">
        <v>82.876239232939497</v>
      </c>
      <c r="J89" s="28">
        <v>6868.4710293954195</v>
      </c>
      <c r="K89" s="30"/>
    </row>
    <row r="90" spans="1:12">
      <c r="A90">
        <v>73</v>
      </c>
      <c r="B90" s="31">
        <v>38353</v>
      </c>
      <c r="C90" s="32">
        <v>540.5</v>
      </c>
      <c r="D90" s="33"/>
      <c r="E90" s="33"/>
      <c r="F90" s="33"/>
      <c r="G90" s="33">
        <f>D$89+E$89*(A90-A$89)+F78</f>
        <v>564.37605770059872</v>
      </c>
      <c r="H90" s="34">
        <v>-23.876057700598722</v>
      </c>
      <c r="I90" s="34">
        <v>23.876057700598722</v>
      </c>
      <c r="J90" s="34">
        <v>570.06613132231951</v>
      </c>
      <c r="K90" s="29" t="s">
        <v>74</v>
      </c>
    </row>
    <row r="91" spans="1:12">
      <c r="A91">
        <v>74</v>
      </c>
      <c r="B91" s="31">
        <v>38384</v>
      </c>
      <c r="C91" s="32">
        <v>612.1</v>
      </c>
      <c r="D91" s="33"/>
      <c r="E91" s="33"/>
      <c r="F91" s="33"/>
      <c r="G91" s="33">
        <f>D$89+E$89*(A91-A$89)+F79</f>
        <v>655.02138175586333</v>
      </c>
      <c r="H91" s="34">
        <v>-42.921381755863308</v>
      </c>
      <c r="I91" s="34">
        <v>42.921381755863308</v>
      </c>
      <c r="J91" s="34">
        <v>1842.2450118325557</v>
      </c>
      <c r="K91" s="29" t="s">
        <v>47</v>
      </c>
      <c r="L91" s="27">
        <v>28775.144726952989</v>
      </c>
    </row>
    <row r="92" spans="1:12">
      <c r="A92">
        <v>75</v>
      </c>
      <c r="B92" s="31">
        <v>38412</v>
      </c>
      <c r="C92" s="32">
        <v>783.6</v>
      </c>
      <c r="D92" s="33"/>
      <c r="E92" s="33"/>
      <c r="F92" s="33"/>
      <c r="G92" s="33">
        <f>D$89+E$89*(A92-A$89)+F80</f>
        <v>819.80465402147149</v>
      </c>
      <c r="H92" s="34">
        <v>-36.20465402147147</v>
      </c>
      <c r="I92" s="34">
        <v>36.20465402147147</v>
      </c>
      <c r="J92" s="34">
        <v>1310.7769728144503</v>
      </c>
      <c r="K92" s="29" t="s">
        <v>46</v>
      </c>
      <c r="L92" s="27">
        <v>146.82376640270789</v>
      </c>
    </row>
    <row r="93" spans="1:12">
      <c r="A93">
        <v>76</v>
      </c>
      <c r="B93" s="31">
        <v>38443</v>
      </c>
      <c r="C93" s="32">
        <v>930.8</v>
      </c>
      <c r="D93" s="33"/>
      <c r="E93" s="33"/>
      <c r="F93" s="33"/>
      <c r="G93" s="33">
        <f t="shared" ref="G93:G101" si="8">D$89+E$89*(A93-A$89)+F81</f>
        <v>1007.4125894090532</v>
      </c>
      <c r="H93" s="34">
        <v>-76.612589409053271</v>
      </c>
      <c r="I93" s="34">
        <v>76.612589409053271</v>
      </c>
      <c r="J93" s="34">
        <v>5869.4888559601814</v>
      </c>
    </row>
    <row r="94" spans="1:12">
      <c r="A94">
        <v>77</v>
      </c>
      <c r="B94" s="31">
        <v>38473</v>
      </c>
      <c r="C94" s="32">
        <v>1233.3</v>
      </c>
      <c r="D94" s="33"/>
      <c r="E94" s="33"/>
      <c r="F94" s="33"/>
      <c r="G94" s="33">
        <f t="shared" si="8"/>
        <v>1126.8219625298718</v>
      </c>
      <c r="H94" s="34">
        <v>106.47803747012813</v>
      </c>
      <c r="I94" s="34">
        <v>106.47803747012813</v>
      </c>
      <c r="J94" s="34">
        <v>11337.572463490011</v>
      </c>
    </row>
    <row r="95" spans="1:12">
      <c r="A95">
        <v>78</v>
      </c>
      <c r="B95" s="31">
        <v>38504</v>
      </c>
      <c r="C95" s="32">
        <v>1288.8</v>
      </c>
      <c r="D95" s="33"/>
      <c r="E95" s="33"/>
      <c r="F95" s="33"/>
      <c r="G95" s="33">
        <f t="shared" si="8"/>
        <v>1172.5822555071793</v>
      </c>
      <c r="H95" s="34">
        <v>116.21774449282066</v>
      </c>
      <c r="I95" s="34">
        <v>116.21774449282066</v>
      </c>
      <c r="J95" s="34">
        <v>13506.564134998545</v>
      </c>
    </row>
    <row r="96" spans="1:12">
      <c r="A96">
        <v>79</v>
      </c>
      <c r="B96" s="31">
        <v>38534</v>
      </c>
      <c r="C96" s="32">
        <v>1488.6</v>
      </c>
      <c r="D96" s="33"/>
      <c r="E96" s="33"/>
      <c r="F96" s="33"/>
      <c r="G96" s="33">
        <f t="shared" si="8"/>
        <v>1271.4375669318583</v>
      </c>
      <c r="H96" s="34">
        <v>217.16243306814158</v>
      </c>
      <c r="I96" s="34">
        <v>217.16243306814158</v>
      </c>
      <c r="J96" s="34">
        <v>47159.522336075075</v>
      </c>
    </row>
    <row r="97" spans="1:10">
      <c r="A97">
        <v>80</v>
      </c>
      <c r="B97" s="31">
        <v>38565</v>
      </c>
      <c r="C97" s="32">
        <v>1578.1</v>
      </c>
      <c r="D97" s="33"/>
      <c r="E97" s="33"/>
      <c r="F97" s="33"/>
      <c r="G97" s="33">
        <f t="shared" si="8"/>
        <v>1338.2538577260816</v>
      </c>
      <c r="H97" s="34">
        <v>239.8461422739183</v>
      </c>
      <c r="I97" s="34">
        <v>239.8461422739183</v>
      </c>
      <c r="J97" s="34">
        <v>57526.171963680659</v>
      </c>
    </row>
    <row r="98" spans="1:10">
      <c r="A98">
        <v>81</v>
      </c>
      <c r="B98" s="31">
        <v>38596</v>
      </c>
      <c r="C98" s="32">
        <v>1281.9000000000001</v>
      </c>
      <c r="D98" s="33"/>
      <c r="E98" s="33"/>
      <c r="F98" s="33"/>
      <c r="G98" s="33">
        <f t="shared" si="8"/>
        <v>1025.8451512058305</v>
      </c>
      <c r="H98" s="34">
        <v>256.05484879416963</v>
      </c>
      <c r="I98" s="34">
        <v>256.05484879416963</v>
      </c>
      <c r="J98" s="34">
        <v>65564.085591005074</v>
      </c>
    </row>
    <row r="99" spans="1:10">
      <c r="A99">
        <v>82</v>
      </c>
      <c r="B99" s="31">
        <v>38626</v>
      </c>
      <c r="C99" s="32">
        <v>1096.5999999999999</v>
      </c>
      <c r="D99" s="33"/>
      <c r="E99" s="33"/>
      <c r="F99" s="33"/>
      <c r="G99" s="33">
        <f t="shared" si="8"/>
        <v>852.98750752559715</v>
      </c>
      <c r="H99" s="34">
        <v>243.61249247440276</v>
      </c>
      <c r="I99" s="34">
        <v>243.61249247440276</v>
      </c>
      <c r="J99" s="34">
        <v>59347.046489590939</v>
      </c>
    </row>
    <row r="100" spans="1:10">
      <c r="A100">
        <v>83</v>
      </c>
      <c r="B100" s="31">
        <v>38657</v>
      </c>
      <c r="C100" s="32">
        <v>682.6</v>
      </c>
      <c r="D100" s="33"/>
      <c r="E100" s="33"/>
      <c r="F100" s="33"/>
      <c r="G100" s="33">
        <f t="shared" si="8"/>
        <v>473.92324637603866</v>
      </c>
      <c r="H100" s="34">
        <v>208.67675362396136</v>
      </c>
      <c r="I100" s="34">
        <v>208.67675362396136</v>
      </c>
      <c r="J100" s="34">
        <v>43545.987503035474</v>
      </c>
    </row>
    <row r="101" spans="1:10">
      <c r="A101">
        <v>84</v>
      </c>
      <c r="B101" s="31">
        <v>38687</v>
      </c>
      <c r="C101" s="32">
        <v>635.9</v>
      </c>
      <c r="D101" s="33"/>
      <c r="E101" s="33"/>
      <c r="F101" s="33"/>
      <c r="G101" s="33">
        <f t="shared" si="8"/>
        <v>441.67793825203432</v>
      </c>
      <c r="H101" s="34">
        <v>194.22206174796565</v>
      </c>
      <c r="I101" s="34">
        <v>194.22206174796565</v>
      </c>
      <c r="J101" s="34">
        <v>37722.209269630584</v>
      </c>
    </row>
  </sheetData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Sèrie curta</vt:lpstr>
      <vt:lpstr>Descomposició</vt:lpstr>
      <vt:lpstr>Regressió</vt:lpstr>
      <vt:lpstr>AEHW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</dc:creator>
  <cp:lastModifiedBy>VICTOR</cp:lastModifiedBy>
  <dcterms:created xsi:type="dcterms:W3CDTF">2012-10-27T16:00:04Z</dcterms:created>
  <dcterms:modified xsi:type="dcterms:W3CDTF">2018-01-12T09:26:55Z</dcterms:modified>
</cp:coreProperties>
</file>