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25" windowWidth="18615" windowHeight="9150"/>
  </bookViews>
  <sheets>
    <sheet name="Daniel y KW" sheetId="13" r:id="rId1"/>
    <sheet name="tende lineal" sheetId="15" r:id="rId2"/>
    <sheet name="DMM k7" sheetId="20" r:id="rId3"/>
    <sheet name="DMM k6" sheetId="19" r:id="rId4"/>
    <sheet name="DMM k5" sheetId="14" r:id="rId5"/>
    <sheet name="DMM k4" sheetId="16" r:id="rId6"/>
    <sheet name="DMM k3" sheetId="17" r:id="rId7"/>
    <sheet name="DMM k2" sheetId="18" r:id="rId8"/>
    <sheet name="expon holt" sheetId="21" r:id="rId9"/>
  </sheets>
  <calcPr calcId="162913"/>
</workbook>
</file>

<file path=xl/calcChain.xml><?xml version="1.0" encoding="utf-8"?>
<calcChain xmlns="http://schemas.openxmlformats.org/spreadsheetml/2006/main">
  <c r="F6" i="21" l="1"/>
  <c r="E6" i="21"/>
  <c r="C5" i="21"/>
  <c r="C6" i="21"/>
  <c r="D6" i="21" s="1"/>
  <c r="G70" i="16"/>
  <c r="G74" i="16"/>
  <c r="G76" i="16"/>
  <c r="G6" i="21" l="1"/>
  <c r="E7" i="21"/>
  <c r="F7" i="21" l="1"/>
  <c r="G7" i="21" s="1"/>
  <c r="C7" i="21"/>
  <c r="D7" i="21" s="1"/>
  <c r="H6" i="21"/>
  <c r="I6" i="21"/>
  <c r="H7" i="21" l="1"/>
  <c r="I7" i="21"/>
  <c r="E8" i="21"/>
  <c r="F8" i="21" l="1"/>
  <c r="G8" i="21" s="1"/>
  <c r="C8" i="21"/>
  <c r="D8" i="21" s="1"/>
  <c r="E9" i="21" l="1"/>
  <c r="I8" i="21"/>
  <c r="H8" i="21"/>
  <c r="F9" i="21" l="1"/>
  <c r="G9" i="21" s="1"/>
  <c r="C9" i="21"/>
  <c r="H9" i="21" l="1"/>
  <c r="I9" i="21"/>
  <c r="D9" i="21"/>
  <c r="E10" i="21" s="1"/>
  <c r="C10" i="21" l="1"/>
  <c r="D10" i="21" s="1"/>
  <c r="F10" i="21"/>
  <c r="G10" i="21" s="1"/>
  <c r="I10" i="21" l="1"/>
  <c r="H10" i="21"/>
  <c r="E11" i="21"/>
  <c r="C11" i="21" l="1"/>
  <c r="F11" i="21"/>
  <c r="G11" i="21" s="1"/>
  <c r="H11" i="21" l="1"/>
  <c r="I11" i="21"/>
  <c r="D11" i="21"/>
  <c r="E12" i="21" s="1"/>
  <c r="C12" i="21" l="1"/>
  <c r="F12" i="21"/>
  <c r="G12" i="21" s="1"/>
  <c r="I12" i="21" l="1"/>
  <c r="H12" i="21"/>
  <c r="D12" i="21"/>
  <c r="E13" i="21" s="1"/>
  <c r="F13" i="21" l="1"/>
  <c r="G13" i="21" s="1"/>
  <c r="C13" i="21"/>
  <c r="I13" i="21" l="1"/>
  <c r="H13" i="21"/>
  <c r="D13" i="21"/>
  <c r="E14" i="21" s="1"/>
  <c r="F14" i="21" l="1"/>
  <c r="G14" i="21" s="1"/>
  <c r="C14" i="21"/>
  <c r="H14" i="21" l="1"/>
  <c r="I14" i="21"/>
  <c r="D14" i="21"/>
  <c r="E15" i="21" s="1"/>
  <c r="F15" i="21" l="1"/>
  <c r="G15" i="21" s="1"/>
  <c r="C15" i="21"/>
  <c r="H15" i="21" l="1"/>
  <c r="I15" i="21"/>
  <c r="D15" i="21"/>
  <c r="E16" i="21" s="1"/>
  <c r="C16" i="21" l="1"/>
  <c r="F16" i="21"/>
  <c r="G16" i="21" s="1"/>
  <c r="D16" i="21" l="1"/>
  <c r="E17" i="21" s="1"/>
  <c r="H16" i="21"/>
  <c r="I16" i="21"/>
  <c r="C17" i="21" l="1"/>
  <c r="F17" i="21"/>
  <c r="G17" i="21" s="1"/>
  <c r="H17" i="21" l="1"/>
  <c r="I17" i="21"/>
  <c r="D17" i="21"/>
  <c r="E18" i="21" s="1"/>
  <c r="C18" i="21" l="1"/>
  <c r="F18" i="21"/>
  <c r="G18" i="21" s="1"/>
  <c r="D18" i="21" l="1"/>
  <c r="E19" i="21" s="1"/>
  <c r="I18" i="21"/>
  <c r="H18" i="21"/>
  <c r="F19" i="21" l="1"/>
  <c r="G19" i="21" s="1"/>
  <c r="C19" i="21"/>
  <c r="H19" i="21" l="1"/>
  <c r="I19" i="21"/>
  <c r="D19" i="21"/>
  <c r="E20" i="21" s="1"/>
  <c r="C20" i="21" l="1"/>
  <c r="F20" i="21"/>
  <c r="G20" i="21" s="1"/>
  <c r="D20" i="21" l="1"/>
  <c r="E21" i="21" s="1"/>
  <c r="I20" i="21"/>
  <c r="H20" i="21"/>
  <c r="C21" i="21" l="1"/>
  <c r="F21" i="21"/>
  <c r="G21" i="21" s="1"/>
  <c r="H21" i="21" l="1"/>
  <c r="I21" i="21"/>
  <c r="D21" i="21"/>
  <c r="E22" i="21" s="1"/>
  <c r="C22" i="21" l="1"/>
  <c r="F22" i="21"/>
  <c r="G22" i="21" s="1"/>
  <c r="I22" i="21" l="1"/>
  <c r="H22" i="21"/>
  <c r="D22" i="21"/>
  <c r="E23" i="21" s="1"/>
  <c r="F23" i="21" l="1"/>
  <c r="G23" i="21" s="1"/>
  <c r="C23" i="21"/>
  <c r="D23" i="21" l="1"/>
  <c r="E24" i="21" s="1"/>
  <c r="I23" i="21"/>
  <c r="H23" i="21"/>
  <c r="C24" i="21" l="1"/>
  <c r="F24" i="21"/>
  <c r="G24" i="21" s="1"/>
  <c r="I24" i="21" l="1"/>
  <c r="H24" i="21"/>
  <c r="D24" i="21"/>
  <c r="E25" i="21" s="1"/>
  <c r="C25" i="21" l="1"/>
  <c r="F25" i="21"/>
  <c r="G25" i="21" s="1"/>
  <c r="H25" i="21" l="1"/>
  <c r="I25" i="21"/>
  <c r="D25" i="21"/>
  <c r="E26" i="21" s="1"/>
  <c r="C26" i="21" l="1"/>
  <c r="F26" i="21"/>
  <c r="G26" i="21" s="1"/>
  <c r="I26" i="21" l="1"/>
  <c r="H26" i="21"/>
  <c r="D26" i="21"/>
  <c r="E27" i="21" s="1"/>
  <c r="F27" i="21" l="1"/>
  <c r="G27" i="21" s="1"/>
  <c r="C27" i="21"/>
  <c r="D27" i="21" l="1"/>
  <c r="E28" i="21" s="1"/>
  <c r="I27" i="21"/>
  <c r="H27" i="21"/>
  <c r="C28" i="21" l="1"/>
  <c r="F28" i="21"/>
  <c r="G28" i="21" s="1"/>
  <c r="I28" i="21" l="1"/>
  <c r="H28" i="21"/>
  <c r="D28" i="21"/>
  <c r="E29" i="21" s="1"/>
  <c r="C29" i="21" l="1"/>
  <c r="F29" i="21"/>
  <c r="G29" i="21" s="1"/>
  <c r="H29" i="21" l="1"/>
  <c r="I29" i="21"/>
  <c r="D29" i="21"/>
  <c r="E30" i="21" s="1"/>
  <c r="F30" i="21" l="1"/>
  <c r="G30" i="21" s="1"/>
  <c r="C30" i="21"/>
  <c r="D30" i="21" l="1"/>
  <c r="E31" i="21" s="1"/>
  <c r="I30" i="21"/>
  <c r="H30" i="21"/>
  <c r="F31" i="21" l="1"/>
  <c r="G31" i="21" s="1"/>
  <c r="C31" i="21"/>
  <c r="D31" i="21" l="1"/>
  <c r="E32" i="21" s="1"/>
  <c r="I31" i="21"/>
  <c r="H31" i="21"/>
  <c r="C32" i="21" l="1"/>
  <c r="F32" i="21"/>
  <c r="G32" i="21" s="1"/>
  <c r="H32" i="21" l="1"/>
  <c r="I32" i="21"/>
  <c r="D32" i="21"/>
  <c r="E33" i="21" s="1"/>
  <c r="F33" i="21" l="1"/>
  <c r="G33" i="21" s="1"/>
  <c r="C33" i="21"/>
  <c r="D33" i="21" l="1"/>
  <c r="E34" i="21" s="1"/>
  <c r="H33" i="21"/>
  <c r="I33" i="21"/>
  <c r="F34" i="21" l="1"/>
  <c r="G34" i="21" s="1"/>
  <c r="C34" i="21"/>
  <c r="I34" i="21" l="1"/>
  <c r="H34" i="21"/>
  <c r="D34" i="21"/>
  <c r="E35" i="21" s="1"/>
  <c r="F35" i="21" l="1"/>
  <c r="G35" i="21" s="1"/>
  <c r="C35" i="21"/>
  <c r="D35" i="21" l="1"/>
  <c r="E36" i="21" s="1"/>
  <c r="H35" i="21"/>
  <c r="I35" i="21"/>
  <c r="C36" i="21" l="1"/>
  <c r="F36" i="21"/>
  <c r="G36" i="21" s="1"/>
  <c r="D36" i="21" l="1"/>
  <c r="E37" i="21" s="1"/>
  <c r="I36" i="21"/>
  <c r="H36" i="21"/>
  <c r="F37" i="21" l="1"/>
  <c r="G37" i="21" s="1"/>
  <c r="C37" i="21"/>
  <c r="D37" i="21" l="1"/>
  <c r="E38" i="21" s="1"/>
  <c r="H37" i="21"/>
  <c r="I37" i="21"/>
  <c r="C38" i="21" l="1"/>
  <c r="F38" i="21"/>
  <c r="G38" i="21" s="1"/>
  <c r="I38" i="21" l="1"/>
  <c r="H38" i="21"/>
  <c r="D38" i="21"/>
  <c r="E39" i="21" s="1"/>
  <c r="F39" i="21" l="1"/>
  <c r="G39" i="21" s="1"/>
  <c r="C39" i="21"/>
  <c r="I39" i="21" l="1"/>
  <c r="H39" i="21"/>
  <c r="D39" i="21"/>
  <c r="E40" i="21" s="1"/>
  <c r="C40" i="21" l="1"/>
  <c r="F40" i="21"/>
  <c r="G40" i="21" s="1"/>
  <c r="D40" i="21" l="1"/>
  <c r="E41" i="21" s="1"/>
  <c r="I40" i="21"/>
  <c r="H40" i="21"/>
  <c r="C41" i="21" l="1"/>
  <c r="F41" i="21"/>
  <c r="G41" i="21" s="1"/>
  <c r="D41" i="21" l="1"/>
  <c r="E42" i="21" s="1"/>
  <c r="H41" i="21"/>
  <c r="I41" i="21"/>
  <c r="F42" i="21" l="1"/>
  <c r="G42" i="21" s="1"/>
  <c r="C42" i="21"/>
  <c r="I42" i="21" l="1"/>
  <c r="H42" i="21"/>
  <c r="D42" i="21"/>
  <c r="E43" i="21" s="1"/>
  <c r="F43" i="21" l="1"/>
  <c r="G43" i="21" s="1"/>
  <c r="C43" i="21"/>
  <c r="D43" i="21" l="1"/>
  <c r="E44" i="21" s="1"/>
  <c r="I43" i="21"/>
  <c r="H43" i="21"/>
  <c r="C44" i="21" l="1"/>
  <c r="F44" i="21"/>
  <c r="G44" i="21" s="1"/>
  <c r="D44" i="21" l="1"/>
  <c r="E45" i="21" s="1"/>
  <c r="I44" i="21"/>
  <c r="H44" i="21"/>
  <c r="F45" i="21" l="1"/>
  <c r="G45" i="21" s="1"/>
  <c r="C45" i="21"/>
  <c r="D45" i="21" l="1"/>
  <c r="E46" i="21" s="1"/>
  <c r="H45" i="21"/>
  <c r="I45" i="21"/>
  <c r="F46" i="21" l="1"/>
  <c r="G46" i="21" s="1"/>
  <c r="C46" i="21"/>
  <c r="I46" i="21" l="1"/>
  <c r="H46" i="21"/>
  <c r="D46" i="21"/>
  <c r="E47" i="21" s="1"/>
  <c r="F47" i="21" l="1"/>
  <c r="G47" i="21" s="1"/>
  <c r="C47" i="21"/>
  <c r="D47" i="21" l="1"/>
  <c r="E48" i="21" s="1"/>
  <c r="I47" i="21"/>
  <c r="H47" i="21"/>
  <c r="C48" i="21" l="1"/>
  <c r="F48" i="21"/>
  <c r="G48" i="21" s="1"/>
  <c r="H48" i="21" l="1"/>
  <c r="I48" i="21"/>
  <c r="D48" i="21"/>
  <c r="E49" i="21" s="1"/>
  <c r="F49" i="21" l="1"/>
  <c r="G49" i="21" s="1"/>
  <c r="C49" i="21"/>
  <c r="D49" i="21" l="1"/>
  <c r="E50" i="21" s="1"/>
  <c r="H49" i="21"/>
  <c r="I49" i="21"/>
  <c r="C50" i="21" l="1"/>
  <c r="F50" i="21"/>
  <c r="G50" i="21" s="1"/>
  <c r="I50" i="21" l="1"/>
  <c r="H50" i="21"/>
  <c r="D50" i="21"/>
  <c r="E51" i="21" s="1"/>
  <c r="F51" i="21" l="1"/>
  <c r="G51" i="21" s="1"/>
  <c r="C51" i="21"/>
  <c r="D51" i="21" l="1"/>
  <c r="E52" i="21" s="1"/>
  <c r="H51" i="21"/>
  <c r="I51" i="21"/>
  <c r="C52" i="21" l="1"/>
  <c r="F52" i="21"/>
  <c r="G52" i="21" s="1"/>
  <c r="I52" i="21" l="1"/>
  <c r="H52" i="21"/>
  <c r="D52" i="21"/>
  <c r="E53" i="21" s="1"/>
  <c r="F53" i="21" l="1"/>
  <c r="G53" i="21" s="1"/>
  <c r="C53" i="21"/>
  <c r="D53" i="21" l="1"/>
  <c r="E54" i="21" s="1"/>
  <c r="H53" i="21"/>
  <c r="I53" i="21"/>
  <c r="C54" i="21" l="1"/>
  <c r="F54" i="21"/>
  <c r="G54" i="21" s="1"/>
  <c r="I54" i="21" l="1"/>
  <c r="H54" i="21"/>
  <c r="D54" i="21"/>
  <c r="E55" i="21" s="1"/>
  <c r="F55" i="21" l="1"/>
  <c r="G55" i="21" s="1"/>
  <c r="C55" i="21"/>
  <c r="D55" i="21" l="1"/>
  <c r="E56" i="21" s="1"/>
  <c r="H55" i="21"/>
  <c r="I55" i="21"/>
  <c r="C56" i="21" l="1"/>
  <c r="F56" i="21"/>
  <c r="G56" i="21" s="1"/>
  <c r="I56" i="21" l="1"/>
  <c r="H56" i="21"/>
  <c r="D56" i="21"/>
  <c r="E57" i="21" s="1"/>
  <c r="F57" i="21" l="1"/>
  <c r="G57" i="21" s="1"/>
  <c r="C57" i="21"/>
  <c r="D57" i="21" l="1"/>
  <c r="E58" i="21" s="1"/>
  <c r="H57" i="21"/>
  <c r="I57" i="21"/>
  <c r="C58" i="21" l="1"/>
  <c r="F58" i="21"/>
  <c r="G58" i="21" s="1"/>
  <c r="D58" i="21" l="1"/>
  <c r="E59" i="21" s="1"/>
  <c r="I58" i="21"/>
  <c r="H58" i="21"/>
  <c r="F59" i="21" l="1"/>
  <c r="G59" i="21" s="1"/>
  <c r="C59" i="21"/>
  <c r="D59" i="21" l="1"/>
  <c r="E60" i="21" s="1"/>
  <c r="H59" i="21"/>
  <c r="I59" i="21"/>
  <c r="C60" i="21" l="1"/>
  <c r="F60" i="21"/>
  <c r="G60" i="21" s="1"/>
  <c r="D60" i="21" l="1"/>
  <c r="E61" i="21" s="1"/>
  <c r="I60" i="21"/>
  <c r="H60" i="21"/>
  <c r="F61" i="21" l="1"/>
  <c r="G61" i="21" s="1"/>
  <c r="C61" i="21"/>
  <c r="D61" i="21" l="1"/>
  <c r="E62" i="21" s="1"/>
  <c r="H61" i="21"/>
  <c r="I61" i="21"/>
  <c r="C62" i="21" l="1"/>
  <c r="F62" i="21"/>
  <c r="G62" i="21" s="1"/>
  <c r="D62" i="21" l="1"/>
  <c r="E63" i="21" s="1"/>
  <c r="F63" i="21" s="1"/>
  <c r="I62" i="21"/>
  <c r="H62" i="21"/>
  <c r="G63" i="21" l="1"/>
  <c r="C63" i="21"/>
  <c r="H63" i="21" l="1"/>
  <c r="I63" i="21"/>
  <c r="D63" i="21"/>
  <c r="E64" i="21" s="1"/>
  <c r="C64" i="21" l="1"/>
  <c r="F64" i="21"/>
  <c r="G64" i="21" s="1"/>
  <c r="O13" i="21" s="1"/>
  <c r="I64" i="21" l="1"/>
  <c r="P13" i="21" s="1"/>
  <c r="H64" i="21"/>
  <c r="N13" i="21" s="1"/>
  <c r="D64" i="21"/>
  <c r="E65" i="21" s="1"/>
  <c r="F65" i="21" s="1"/>
  <c r="G65" i="21" s="1"/>
  <c r="E74" i="21" l="1"/>
  <c r="F74" i="21" s="1"/>
  <c r="G74" i="21" s="1"/>
  <c r="H74" i="21" s="1"/>
  <c r="I65" i="21"/>
  <c r="H65" i="21"/>
  <c r="E72" i="21"/>
  <c r="F72" i="21" s="1"/>
  <c r="G72" i="21" s="1"/>
  <c r="E71" i="21"/>
  <c r="F71" i="21" s="1"/>
  <c r="G71" i="21" s="1"/>
  <c r="E73" i="21"/>
  <c r="F73" i="21" s="1"/>
  <c r="G73" i="21" s="1"/>
  <c r="E67" i="21"/>
  <c r="F67" i="21" s="1"/>
  <c r="G67" i="21" s="1"/>
  <c r="E69" i="21"/>
  <c r="F69" i="21" s="1"/>
  <c r="G69" i="21" s="1"/>
  <c r="E66" i="21"/>
  <c r="F66" i="21" s="1"/>
  <c r="G66" i="21" s="1"/>
  <c r="E70" i="21"/>
  <c r="F70" i="21" s="1"/>
  <c r="G70" i="21" s="1"/>
  <c r="E68" i="21"/>
  <c r="F68" i="21" s="1"/>
  <c r="G68" i="21" s="1"/>
  <c r="E76" i="21"/>
  <c r="E75" i="21"/>
  <c r="F75" i="21" s="1"/>
  <c r="G75" i="21" s="1"/>
  <c r="I74" i="21" l="1"/>
  <c r="H68" i="21"/>
  <c r="I68" i="21"/>
  <c r="I67" i="21"/>
  <c r="H67" i="21"/>
  <c r="I70" i="21"/>
  <c r="H70" i="21"/>
  <c r="I73" i="21"/>
  <c r="H73" i="21"/>
  <c r="I75" i="21"/>
  <c r="H75" i="21"/>
  <c r="H66" i="21"/>
  <c r="I66" i="21"/>
  <c r="H71" i="21"/>
  <c r="I71" i="21"/>
  <c r="F76" i="21"/>
  <c r="G76" i="21" s="1"/>
  <c r="I69" i="21"/>
  <c r="H69" i="21"/>
  <c r="I72" i="21"/>
  <c r="H72" i="21"/>
  <c r="I76" i="21" l="1"/>
  <c r="H76" i="21"/>
  <c r="O14" i="21" l="1"/>
  <c r="P14" i="21" l="1"/>
  <c r="N14" i="21"/>
  <c r="H70" i="19" l="1"/>
  <c r="H76" i="19"/>
  <c r="G68" i="20"/>
  <c r="H68" i="20" s="1"/>
  <c r="J68" i="20" s="1"/>
  <c r="G72" i="20"/>
  <c r="H72" i="20" s="1"/>
  <c r="J72" i="20" s="1"/>
  <c r="G76" i="20"/>
  <c r="H76" i="20" s="1"/>
  <c r="J76" i="20" s="1"/>
  <c r="G19" i="20"/>
  <c r="H19" i="20" s="1"/>
  <c r="J19" i="20" s="1"/>
  <c r="F64" i="20"/>
  <c r="G66" i="20" s="1"/>
  <c r="H66" i="20" s="1"/>
  <c r="J66" i="20" s="1"/>
  <c r="F18" i="20"/>
  <c r="F19" i="20"/>
  <c r="G20" i="20" s="1"/>
  <c r="H20" i="20" s="1"/>
  <c r="J20" i="20" s="1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G64" i="20" s="1"/>
  <c r="H64" i="20" s="1"/>
  <c r="J64" i="20" s="1"/>
  <c r="F17" i="20"/>
  <c r="G18" i="20" s="1"/>
  <c r="H18" i="20" s="1"/>
  <c r="E64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17" i="20"/>
  <c r="D17" i="20"/>
  <c r="C12" i="20"/>
  <c r="C13" i="20"/>
  <c r="C14" i="20"/>
  <c r="D20" i="20" s="1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D39" i="20" s="1"/>
  <c r="C34" i="20"/>
  <c r="C35" i="20"/>
  <c r="C36" i="20"/>
  <c r="C37" i="20"/>
  <c r="C38" i="20"/>
  <c r="D43" i="20" s="1"/>
  <c r="C39" i="20"/>
  <c r="C40" i="20"/>
  <c r="C41" i="20"/>
  <c r="C42" i="20"/>
  <c r="D48" i="20" s="1"/>
  <c r="C43" i="20"/>
  <c r="C44" i="20"/>
  <c r="C45" i="20"/>
  <c r="D51" i="20" s="1"/>
  <c r="C46" i="20"/>
  <c r="C47" i="20"/>
  <c r="C48" i="20"/>
  <c r="C49" i="20"/>
  <c r="C50" i="20"/>
  <c r="D55" i="20" s="1"/>
  <c r="C51" i="20"/>
  <c r="C52" i="20"/>
  <c r="C53" i="20"/>
  <c r="D59" i="20" s="1"/>
  <c r="C54" i="20"/>
  <c r="D58" i="20" s="1"/>
  <c r="C55" i="20"/>
  <c r="C56" i="20"/>
  <c r="C57" i="20"/>
  <c r="C58" i="20"/>
  <c r="C59" i="20"/>
  <c r="C60" i="20"/>
  <c r="C61" i="20"/>
  <c r="C62" i="20"/>
  <c r="C63" i="20"/>
  <c r="C64" i="20"/>
  <c r="C11" i="20"/>
  <c r="D64" i="20"/>
  <c r="D54" i="20"/>
  <c r="D42" i="20"/>
  <c r="F13" i="14"/>
  <c r="F14" i="14"/>
  <c r="D16" i="19"/>
  <c r="F16" i="19" s="1"/>
  <c r="D20" i="19"/>
  <c r="F20" i="19" s="1"/>
  <c r="D32" i="19"/>
  <c r="D36" i="19"/>
  <c r="F36" i="19" s="1"/>
  <c r="D48" i="19"/>
  <c r="D52" i="19"/>
  <c r="F52" i="19" s="1"/>
  <c r="D64" i="19"/>
  <c r="C64" i="19"/>
  <c r="F64" i="19" s="1"/>
  <c r="C11" i="19"/>
  <c r="C12" i="19"/>
  <c r="C13" i="19"/>
  <c r="D18" i="19" s="1"/>
  <c r="F18" i="19" s="1"/>
  <c r="G19" i="19" s="1"/>
  <c r="H19" i="19" s="1"/>
  <c r="I19" i="19" s="1"/>
  <c r="K19" i="19" s="1"/>
  <c r="C14" i="19"/>
  <c r="D19" i="19" s="1"/>
  <c r="F19" i="19" s="1"/>
  <c r="C15" i="19"/>
  <c r="C16" i="19"/>
  <c r="C17" i="19"/>
  <c r="D22" i="19" s="1"/>
  <c r="C18" i="19"/>
  <c r="E18" i="19" s="1"/>
  <c r="C19" i="19"/>
  <c r="C20" i="19"/>
  <c r="C21" i="19"/>
  <c r="D26" i="19" s="1"/>
  <c r="C22" i="19"/>
  <c r="F22" i="19" s="1"/>
  <c r="C23" i="19"/>
  <c r="C24" i="19"/>
  <c r="C25" i="19"/>
  <c r="D30" i="19" s="1"/>
  <c r="C26" i="19"/>
  <c r="F26" i="19" s="1"/>
  <c r="C27" i="19"/>
  <c r="C28" i="19"/>
  <c r="C29" i="19"/>
  <c r="D34" i="19" s="1"/>
  <c r="C30" i="19"/>
  <c r="F30" i="19" s="1"/>
  <c r="C31" i="19"/>
  <c r="C32" i="19"/>
  <c r="C33" i="19"/>
  <c r="D38" i="19" s="1"/>
  <c r="C34" i="19"/>
  <c r="F34" i="19" s="1"/>
  <c r="C35" i="19"/>
  <c r="C36" i="19"/>
  <c r="C37" i="19"/>
  <c r="D42" i="19" s="1"/>
  <c r="C38" i="19"/>
  <c r="F38" i="19" s="1"/>
  <c r="C39" i="19"/>
  <c r="C40" i="19"/>
  <c r="C41" i="19"/>
  <c r="D46" i="19" s="1"/>
  <c r="C42" i="19"/>
  <c r="F42" i="19" s="1"/>
  <c r="C43" i="19"/>
  <c r="C44" i="19"/>
  <c r="C45" i="19"/>
  <c r="D50" i="19" s="1"/>
  <c r="C46" i="19"/>
  <c r="F46" i="19" s="1"/>
  <c r="C47" i="19"/>
  <c r="C48" i="19"/>
  <c r="C49" i="19"/>
  <c r="D54" i="19" s="1"/>
  <c r="C50" i="19"/>
  <c r="F50" i="19" s="1"/>
  <c r="C51" i="19"/>
  <c r="C52" i="19"/>
  <c r="C53" i="19"/>
  <c r="D58" i="19" s="1"/>
  <c r="C54" i="19"/>
  <c r="F54" i="19" s="1"/>
  <c r="C55" i="19"/>
  <c r="C56" i="19"/>
  <c r="C57" i="19"/>
  <c r="D62" i="19" s="1"/>
  <c r="C58" i="19"/>
  <c r="F58" i="19" s="1"/>
  <c r="C59" i="19"/>
  <c r="C60" i="19"/>
  <c r="C61" i="19"/>
  <c r="C62" i="19"/>
  <c r="F62" i="19" s="1"/>
  <c r="C63" i="19"/>
  <c r="C10" i="19"/>
  <c r="D15" i="19" s="1"/>
  <c r="F15" i="19" s="1"/>
  <c r="S8" i="18"/>
  <c r="R8" i="18"/>
  <c r="Q8" i="18"/>
  <c r="K70" i="18"/>
  <c r="K69" i="18"/>
  <c r="K65" i="18"/>
  <c r="K63" i="18"/>
  <c r="K64" i="18"/>
  <c r="K9" i="18"/>
  <c r="K29" i="18"/>
  <c r="K30" i="18"/>
  <c r="K31" i="18"/>
  <c r="K32" i="18"/>
  <c r="K33" i="18"/>
  <c r="K53" i="18"/>
  <c r="K54" i="18"/>
  <c r="K55" i="18"/>
  <c r="K56" i="18"/>
  <c r="K57" i="18"/>
  <c r="K58" i="18"/>
  <c r="K59" i="18"/>
  <c r="K60" i="18"/>
  <c r="K61" i="18"/>
  <c r="K62" i="18"/>
  <c r="K8" i="18"/>
  <c r="J76" i="18"/>
  <c r="J65" i="18"/>
  <c r="J64" i="18"/>
  <c r="J63" i="18"/>
  <c r="J9" i="18"/>
  <c r="J10" i="18"/>
  <c r="J14" i="18"/>
  <c r="J18" i="18"/>
  <c r="J22" i="18"/>
  <c r="J26" i="18"/>
  <c r="J29" i="18"/>
  <c r="J30" i="18"/>
  <c r="J31" i="18"/>
  <c r="J32" i="18"/>
  <c r="J33" i="18"/>
  <c r="J37" i="18"/>
  <c r="J41" i="18"/>
  <c r="J45" i="18"/>
  <c r="J49" i="18"/>
  <c r="J53" i="18"/>
  <c r="J54" i="18"/>
  <c r="J55" i="18"/>
  <c r="J56" i="18"/>
  <c r="J57" i="18"/>
  <c r="J58" i="18"/>
  <c r="J59" i="18"/>
  <c r="J60" i="18"/>
  <c r="J61" i="18"/>
  <c r="J62" i="18"/>
  <c r="J8" i="18"/>
  <c r="I65" i="18"/>
  <c r="I63" i="18"/>
  <c r="I64" i="18"/>
  <c r="I9" i="18"/>
  <c r="I12" i="18"/>
  <c r="K12" i="18" s="1"/>
  <c r="I16" i="18"/>
  <c r="K16" i="18" s="1"/>
  <c r="I20" i="18"/>
  <c r="K20" i="18" s="1"/>
  <c r="I24" i="18"/>
  <c r="K24" i="18" s="1"/>
  <c r="I28" i="18"/>
  <c r="K28" i="18" s="1"/>
  <c r="I29" i="18"/>
  <c r="I30" i="18"/>
  <c r="I31" i="18"/>
  <c r="I32" i="18"/>
  <c r="I33" i="18"/>
  <c r="I37" i="18"/>
  <c r="K37" i="18" s="1"/>
  <c r="I41" i="18"/>
  <c r="K41" i="18" s="1"/>
  <c r="I45" i="18"/>
  <c r="K45" i="18" s="1"/>
  <c r="I49" i="18"/>
  <c r="K49" i="18" s="1"/>
  <c r="I53" i="18"/>
  <c r="I54" i="18"/>
  <c r="I55" i="18"/>
  <c r="I56" i="18"/>
  <c r="I57" i="18"/>
  <c r="I58" i="18"/>
  <c r="I59" i="18"/>
  <c r="I60" i="18"/>
  <c r="I61" i="18"/>
  <c r="I62" i="18"/>
  <c r="I8" i="18"/>
  <c r="H66" i="18"/>
  <c r="H67" i="18"/>
  <c r="H68" i="18"/>
  <c r="H69" i="18"/>
  <c r="H70" i="18"/>
  <c r="H71" i="18"/>
  <c r="H72" i="18"/>
  <c r="H73" i="18"/>
  <c r="H74" i="18"/>
  <c r="H75" i="18"/>
  <c r="H76" i="18"/>
  <c r="H65" i="18"/>
  <c r="H64" i="18"/>
  <c r="H63" i="18"/>
  <c r="H9" i="18"/>
  <c r="H10" i="18"/>
  <c r="I10" i="18" s="1"/>
  <c r="H11" i="18"/>
  <c r="J11" i="18" s="1"/>
  <c r="H12" i="18"/>
  <c r="J12" i="18" s="1"/>
  <c r="H13" i="18"/>
  <c r="I13" i="18" s="1"/>
  <c r="K13" i="18" s="1"/>
  <c r="H14" i="18"/>
  <c r="I14" i="18" s="1"/>
  <c r="K14" i="18" s="1"/>
  <c r="H15" i="18"/>
  <c r="J15" i="18" s="1"/>
  <c r="H16" i="18"/>
  <c r="J16" i="18" s="1"/>
  <c r="H17" i="18"/>
  <c r="I17" i="18" s="1"/>
  <c r="K17" i="18" s="1"/>
  <c r="H18" i="18"/>
  <c r="I18" i="18" s="1"/>
  <c r="K18" i="18" s="1"/>
  <c r="H19" i="18"/>
  <c r="J19" i="18" s="1"/>
  <c r="H20" i="18"/>
  <c r="J20" i="18" s="1"/>
  <c r="H21" i="18"/>
  <c r="I21" i="18" s="1"/>
  <c r="K21" i="18" s="1"/>
  <c r="H22" i="18"/>
  <c r="I22" i="18" s="1"/>
  <c r="K22" i="18" s="1"/>
  <c r="H23" i="18"/>
  <c r="J23" i="18" s="1"/>
  <c r="H24" i="18"/>
  <c r="J24" i="18" s="1"/>
  <c r="H25" i="18"/>
  <c r="I25" i="18" s="1"/>
  <c r="K25" i="18" s="1"/>
  <c r="H26" i="18"/>
  <c r="I26" i="18" s="1"/>
  <c r="K26" i="18" s="1"/>
  <c r="H27" i="18"/>
  <c r="J27" i="18" s="1"/>
  <c r="H28" i="18"/>
  <c r="J28" i="18" s="1"/>
  <c r="H29" i="18"/>
  <c r="H30" i="18"/>
  <c r="H31" i="18"/>
  <c r="H32" i="18"/>
  <c r="H33" i="18"/>
  <c r="H34" i="18"/>
  <c r="J34" i="18" s="1"/>
  <c r="H35" i="18"/>
  <c r="J35" i="18" s="1"/>
  <c r="H36" i="18"/>
  <c r="J36" i="18" s="1"/>
  <c r="H37" i="18"/>
  <c r="H38" i="18"/>
  <c r="J38" i="18" s="1"/>
  <c r="H39" i="18"/>
  <c r="J39" i="18" s="1"/>
  <c r="H40" i="18"/>
  <c r="J40" i="18" s="1"/>
  <c r="H41" i="18"/>
  <c r="H42" i="18"/>
  <c r="J42" i="18" s="1"/>
  <c r="H43" i="18"/>
  <c r="J43" i="18" s="1"/>
  <c r="H44" i="18"/>
  <c r="J44" i="18" s="1"/>
  <c r="H45" i="18"/>
  <c r="H46" i="18"/>
  <c r="J46" i="18" s="1"/>
  <c r="H47" i="18"/>
  <c r="J47" i="18" s="1"/>
  <c r="H48" i="18"/>
  <c r="J48" i="18" s="1"/>
  <c r="H49" i="18"/>
  <c r="H50" i="18"/>
  <c r="J50" i="18" s="1"/>
  <c r="H51" i="18"/>
  <c r="J51" i="18" s="1"/>
  <c r="H52" i="18"/>
  <c r="J52" i="18" s="1"/>
  <c r="H53" i="18"/>
  <c r="H54" i="18"/>
  <c r="H55" i="18"/>
  <c r="H56" i="18"/>
  <c r="H57" i="18"/>
  <c r="H58" i="18"/>
  <c r="H59" i="18"/>
  <c r="H60" i="18"/>
  <c r="H61" i="18"/>
  <c r="H62" i="18"/>
  <c r="H8" i="18"/>
  <c r="G66" i="18"/>
  <c r="G67" i="18"/>
  <c r="G68" i="18"/>
  <c r="G69" i="18"/>
  <c r="G70" i="18"/>
  <c r="G71" i="18"/>
  <c r="G72" i="18"/>
  <c r="G73" i="18"/>
  <c r="G74" i="18"/>
  <c r="G75" i="18"/>
  <c r="G76" i="18"/>
  <c r="G65" i="18"/>
  <c r="I50" i="18" l="1"/>
  <c r="K50" i="18" s="1"/>
  <c r="I46" i="18"/>
  <c r="K46" i="18" s="1"/>
  <c r="I42" i="18"/>
  <c r="K42" i="18" s="1"/>
  <c r="I38" i="18"/>
  <c r="K38" i="18" s="1"/>
  <c r="I34" i="18"/>
  <c r="K34" i="18" s="1"/>
  <c r="I52" i="18"/>
  <c r="K52" i="18" s="1"/>
  <c r="I48" i="18"/>
  <c r="K48" i="18" s="1"/>
  <c r="I44" i="18"/>
  <c r="K44" i="18" s="1"/>
  <c r="I40" i="18"/>
  <c r="K40" i="18" s="1"/>
  <c r="I36" i="18"/>
  <c r="K36" i="18" s="1"/>
  <c r="I51" i="18"/>
  <c r="K51" i="18" s="1"/>
  <c r="I47" i="18"/>
  <c r="K47" i="18" s="1"/>
  <c r="I43" i="18"/>
  <c r="K43" i="18" s="1"/>
  <c r="I39" i="18"/>
  <c r="K39" i="18" s="1"/>
  <c r="I35" i="18"/>
  <c r="K35" i="18" s="1"/>
  <c r="K10" i="18"/>
  <c r="I27" i="18"/>
  <c r="K27" i="18" s="1"/>
  <c r="I23" i="18"/>
  <c r="K23" i="18" s="1"/>
  <c r="I19" i="18"/>
  <c r="K19" i="18" s="1"/>
  <c r="I15" i="18"/>
  <c r="K15" i="18" s="1"/>
  <c r="I11" i="18"/>
  <c r="K11" i="18" s="1"/>
  <c r="J25" i="18"/>
  <c r="J21" i="18"/>
  <c r="J17" i="18"/>
  <c r="Q7" i="18" s="1"/>
  <c r="J13" i="18"/>
  <c r="I18" i="20"/>
  <c r="J18" i="20"/>
  <c r="G65" i="20"/>
  <c r="H65" i="20" s="1"/>
  <c r="J65" i="20" s="1"/>
  <c r="Q8" i="20" s="1"/>
  <c r="G73" i="20"/>
  <c r="H73" i="20" s="1"/>
  <c r="J73" i="20" s="1"/>
  <c r="G69" i="20"/>
  <c r="H69" i="20" s="1"/>
  <c r="J69" i="20" s="1"/>
  <c r="G75" i="20"/>
  <c r="H75" i="20" s="1"/>
  <c r="J75" i="20" s="1"/>
  <c r="G71" i="20"/>
  <c r="H71" i="20" s="1"/>
  <c r="J71" i="20" s="1"/>
  <c r="G67" i="20"/>
  <c r="H67" i="20" s="1"/>
  <c r="J67" i="20" s="1"/>
  <c r="G74" i="20"/>
  <c r="H74" i="20" s="1"/>
  <c r="J74" i="20" s="1"/>
  <c r="G70" i="20"/>
  <c r="H70" i="20" s="1"/>
  <c r="J70" i="20" s="1"/>
  <c r="D36" i="20"/>
  <c r="D44" i="20"/>
  <c r="D50" i="20"/>
  <c r="D60" i="20"/>
  <c r="G59" i="20"/>
  <c r="H59" i="20" s="1"/>
  <c r="J59" i="20" s="1"/>
  <c r="D18" i="20"/>
  <c r="D26" i="20"/>
  <c r="D30" i="20"/>
  <c r="D34" i="20"/>
  <c r="D38" i="20"/>
  <c r="D52" i="20"/>
  <c r="G51" i="20"/>
  <c r="H51" i="20" s="1"/>
  <c r="J51" i="20" s="1"/>
  <c r="D19" i="20"/>
  <c r="D23" i="20"/>
  <c r="D27" i="20"/>
  <c r="D31" i="20"/>
  <c r="D35" i="20"/>
  <c r="D46" i="20"/>
  <c r="D47" i="20"/>
  <c r="D56" i="20"/>
  <c r="G55" i="20"/>
  <c r="H55" i="20" s="1"/>
  <c r="J55" i="20" s="1"/>
  <c r="D62" i="20"/>
  <c r="D63" i="20"/>
  <c r="G21" i="20"/>
  <c r="H21" i="20" s="1"/>
  <c r="J21" i="20" s="1"/>
  <c r="D22" i="20"/>
  <c r="D33" i="20"/>
  <c r="D37" i="20"/>
  <c r="D41" i="20"/>
  <c r="D45" i="20"/>
  <c r="D49" i="20"/>
  <c r="D53" i="20"/>
  <c r="D57" i="20"/>
  <c r="D61" i="20"/>
  <c r="D28" i="20"/>
  <c r="D21" i="20"/>
  <c r="D25" i="20"/>
  <c r="D29" i="20"/>
  <c r="G35" i="20"/>
  <c r="H35" i="20" s="1"/>
  <c r="J35" i="20" s="1"/>
  <c r="G39" i="20"/>
  <c r="H39" i="20" s="1"/>
  <c r="J39" i="20" s="1"/>
  <c r="G43" i="20"/>
  <c r="H43" i="20" s="1"/>
  <c r="J43" i="20" s="1"/>
  <c r="D24" i="20"/>
  <c r="D32" i="20"/>
  <c r="G40" i="20"/>
  <c r="H40" i="20" s="1"/>
  <c r="J40" i="20" s="1"/>
  <c r="D40" i="20"/>
  <c r="G44" i="20"/>
  <c r="H44" i="20" s="1"/>
  <c r="J44" i="20" s="1"/>
  <c r="F61" i="19"/>
  <c r="E60" i="19"/>
  <c r="E56" i="19"/>
  <c r="D61" i="19"/>
  <c r="E61" i="19" s="1"/>
  <c r="E52" i="19"/>
  <c r="D57" i="19"/>
  <c r="E57" i="19" s="1"/>
  <c r="E48" i="19"/>
  <c r="D53" i="19"/>
  <c r="E53" i="19" s="1"/>
  <c r="D49" i="19"/>
  <c r="E49" i="19" s="1"/>
  <c r="E40" i="19"/>
  <c r="D45" i="19"/>
  <c r="E45" i="19" s="1"/>
  <c r="E36" i="19"/>
  <c r="D41" i="19"/>
  <c r="E41" i="19" s="1"/>
  <c r="E32" i="19"/>
  <c r="D37" i="19"/>
  <c r="E37" i="19" s="1"/>
  <c r="D33" i="19"/>
  <c r="E33" i="19" s="1"/>
  <c r="D29" i="19"/>
  <c r="E29" i="19" s="1"/>
  <c r="D25" i="19"/>
  <c r="E25" i="19" s="1"/>
  <c r="D21" i="19"/>
  <c r="E21" i="19" s="1"/>
  <c r="D17" i="19"/>
  <c r="E17" i="19" s="1"/>
  <c r="D60" i="19"/>
  <c r="D44" i="19"/>
  <c r="E44" i="19" s="1"/>
  <c r="D28" i="19"/>
  <c r="E28" i="19" s="1"/>
  <c r="F48" i="19"/>
  <c r="F32" i="19"/>
  <c r="E63" i="19"/>
  <c r="E55" i="19"/>
  <c r="E47" i="19"/>
  <c r="E39" i="19"/>
  <c r="E31" i="19"/>
  <c r="E23" i="19"/>
  <c r="E19" i="19"/>
  <c r="D56" i="19"/>
  <c r="F56" i="19" s="1"/>
  <c r="D40" i="19"/>
  <c r="F40" i="19" s="1"/>
  <c r="D24" i="19"/>
  <c r="F24" i="19" s="1"/>
  <c r="F60" i="19"/>
  <c r="F44" i="19"/>
  <c r="F28" i="19"/>
  <c r="E62" i="19"/>
  <c r="E58" i="19"/>
  <c r="E54" i="19"/>
  <c r="E50" i="19"/>
  <c r="E46" i="19"/>
  <c r="E42" i="19"/>
  <c r="E38" i="19"/>
  <c r="E34" i="19"/>
  <c r="E30" i="19"/>
  <c r="E26" i="19"/>
  <c r="E22" i="19"/>
  <c r="F57" i="19"/>
  <c r="F53" i="19"/>
  <c r="F45" i="19"/>
  <c r="F41" i="19"/>
  <c r="F37" i="19"/>
  <c r="F29" i="19"/>
  <c r="F25" i="19"/>
  <c r="F21" i="19"/>
  <c r="D63" i="19"/>
  <c r="D59" i="19"/>
  <c r="E59" i="19" s="1"/>
  <c r="D55" i="19"/>
  <c r="D51" i="19"/>
  <c r="E51" i="19" s="1"/>
  <c r="D47" i="19"/>
  <c r="D43" i="19"/>
  <c r="E43" i="19" s="1"/>
  <c r="D39" i="19"/>
  <c r="D35" i="19"/>
  <c r="E35" i="19" s="1"/>
  <c r="D31" i="19"/>
  <c r="D27" i="19"/>
  <c r="E27" i="19" s="1"/>
  <c r="G28" i="19" s="1"/>
  <c r="H28" i="19" s="1"/>
  <c r="D23" i="19"/>
  <c r="E64" i="19"/>
  <c r="F63" i="19"/>
  <c r="F59" i="19"/>
  <c r="F55" i="19"/>
  <c r="F51" i="19"/>
  <c r="F47" i="19"/>
  <c r="F43" i="19"/>
  <c r="F39" i="19"/>
  <c r="F35" i="19"/>
  <c r="F31" i="19"/>
  <c r="F27" i="19"/>
  <c r="F23" i="19"/>
  <c r="G24" i="19" s="1"/>
  <c r="H24" i="19" s="1"/>
  <c r="G17" i="19"/>
  <c r="H17" i="19" s="1"/>
  <c r="J17" i="19" s="1"/>
  <c r="E20" i="19"/>
  <c r="E16" i="19"/>
  <c r="E15" i="19"/>
  <c r="G16" i="19" s="1"/>
  <c r="H16" i="19" s="1"/>
  <c r="G20" i="19"/>
  <c r="H20" i="19" s="1"/>
  <c r="G32" i="19"/>
  <c r="H32" i="19" s="1"/>
  <c r="G64" i="18"/>
  <c r="G63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8" i="18"/>
  <c r="F64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7" i="18"/>
  <c r="E63" i="18"/>
  <c r="E64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7" i="18"/>
  <c r="D64" i="18"/>
  <c r="D63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7" i="18"/>
  <c r="D9" i="17"/>
  <c r="C63" i="18"/>
  <c r="C64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" i="18"/>
  <c r="S8" i="17"/>
  <c r="R8" i="17"/>
  <c r="Q8" i="17"/>
  <c r="K71" i="17"/>
  <c r="K64" i="17"/>
  <c r="K65" i="17"/>
  <c r="K63" i="17"/>
  <c r="K11" i="17"/>
  <c r="K30" i="17"/>
  <c r="K31" i="17"/>
  <c r="K32" i="17"/>
  <c r="K33" i="17"/>
  <c r="K34" i="17"/>
  <c r="K35" i="17"/>
  <c r="K36" i="17"/>
  <c r="K55" i="17"/>
  <c r="K56" i="17"/>
  <c r="K57" i="17"/>
  <c r="K58" i="17"/>
  <c r="K59" i="17"/>
  <c r="K60" i="17"/>
  <c r="K61" i="17"/>
  <c r="K62" i="17"/>
  <c r="K10" i="17"/>
  <c r="J75" i="17"/>
  <c r="J68" i="17"/>
  <c r="J65" i="17"/>
  <c r="J64" i="17"/>
  <c r="J63" i="17"/>
  <c r="J11" i="17"/>
  <c r="J30" i="17"/>
  <c r="J31" i="17"/>
  <c r="J32" i="17"/>
  <c r="J33" i="17"/>
  <c r="J34" i="17"/>
  <c r="J35" i="17"/>
  <c r="J36" i="17"/>
  <c r="J40" i="17"/>
  <c r="J44" i="17"/>
  <c r="J48" i="17"/>
  <c r="J52" i="17"/>
  <c r="J55" i="17"/>
  <c r="J56" i="17"/>
  <c r="J57" i="17"/>
  <c r="J58" i="17"/>
  <c r="J59" i="17"/>
  <c r="J60" i="17"/>
  <c r="J61" i="17"/>
  <c r="J62" i="17"/>
  <c r="J10" i="17"/>
  <c r="I64" i="17"/>
  <c r="I63" i="17"/>
  <c r="I11" i="17"/>
  <c r="I14" i="17"/>
  <c r="K14" i="17" s="1"/>
  <c r="I18" i="17"/>
  <c r="K18" i="17" s="1"/>
  <c r="I22" i="17"/>
  <c r="K22" i="17" s="1"/>
  <c r="I26" i="17"/>
  <c r="K26" i="17" s="1"/>
  <c r="I30" i="17"/>
  <c r="I31" i="17"/>
  <c r="I32" i="17"/>
  <c r="I33" i="17"/>
  <c r="I34" i="17"/>
  <c r="I35" i="17"/>
  <c r="I36" i="17"/>
  <c r="I39" i="17"/>
  <c r="K39" i="17" s="1"/>
  <c r="I43" i="17"/>
  <c r="K43" i="17" s="1"/>
  <c r="I47" i="17"/>
  <c r="K47" i="17" s="1"/>
  <c r="I51" i="17"/>
  <c r="K51" i="17" s="1"/>
  <c r="I55" i="17"/>
  <c r="I56" i="17"/>
  <c r="I57" i="17"/>
  <c r="I58" i="17"/>
  <c r="I59" i="17"/>
  <c r="I60" i="17"/>
  <c r="I61" i="17"/>
  <c r="I62" i="17"/>
  <c r="I10" i="17"/>
  <c r="H66" i="17"/>
  <c r="H65" i="17"/>
  <c r="H64" i="17"/>
  <c r="H63" i="17"/>
  <c r="H11" i="17"/>
  <c r="H12" i="17"/>
  <c r="I12" i="17" s="1"/>
  <c r="H13" i="17"/>
  <c r="I13" i="17" s="1"/>
  <c r="K13" i="17" s="1"/>
  <c r="H14" i="17"/>
  <c r="J14" i="17" s="1"/>
  <c r="H15" i="17"/>
  <c r="J15" i="17" s="1"/>
  <c r="H16" i="17"/>
  <c r="I16" i="17" s="1"/>
  <c r="K16" i="17" s="1"/>
  <c r="H17" i="17"/>
  <c r="I17" i="17" s="1"/>
  <c r="K17" i="17" s="1"/>
  <c r="H18" i="17"/>
  <c r="J18" i="17" s="1"/>
  <c r="H19" i="17"/>
  <c r="J19" i="17" s="1"/>
  <c r="H20" i="17"/>
  <c r="I20" i="17" s="1"/>
  <c r="K20" i="17" s="1"/>
  <c r="H21" i="17"/>
  <c r="J21" i="17" s="1"/>
  <c r="H22" i="17"/>
  <c r="J22" i="17" s="1"/>
  <c r="H23" i="17"/>
  <c r="J23" i="17" s="1"/>
  <c r="H24" i="17"/>
  <c r="I24" i="17" s="1"/>
  <c r="K24" i="17" s="1"/>
  <c r="H25" i="17"/>
  <c r="I25" i="17" s="1"/>
  <c r="K25" i="17" s="1"/>
  <c r="H26" i="17"/>
  <c r="J26" i="17" s="1"/>
  <c r="H27" i="17"/>
  <c r="J27" i="17" s="1"/>
  <c r="H28" i="17"/>
  <c r="I28" i="17" s="1"/>
  <c r="K28" i="17" s="1"/>
  <c r="H29" i="17"/>
  <c r="I29" i="17" s="1"/>
  <c r="K29" i="17" s="1"/>
  <c r="H30" i="17"/>
  <c r="H31" i="17"/>
  <c r="H32" i="17"/>
  <c r="H33" i="17"/>
  <c r="H34" i="17"/>
  <c r="H35" i="17"/>
  <c r="H36" i="17"/>
  <c r="H37" i="17"/>
  <c r="I37" i="17" s="1"/>
  <c r="K37" i="17" s="1"/>
  <c r="H38" i="17"/>
  <c r="J38" i="17" s="1"/>
  <c r="H39" i="17"/>
  <c r="J39" i="17" s="1"/>
  <c r="H40" i="17"/>
  <c r="I40" i="17" s="1"/>
  <c r="K40" i="17" s="1"/>
  <c r="H41" i="17"/>
  <c r="I41" i="17" s="1"/>
  <c r="K41" i="17" s="1"/>
  <c r="H42" i="17"/>
  <c r="J42" i="17" s="1"/>
  <c r="H43" i="17"/>
  <c r="J43" i="17" s="1"/>
  <c r="H44" i="17"/>
  <c r="I44" i="17" s="1"/>
  <c r="K44" i="17" s="1"/>
  <c r="H45" i="17"/>
  <c r="I45" i="17" s="1"/>
  <c r="K45" i="17" s="1"/>
  <c r="H46" i="17"/>
  <c r="J46" i="17" s="1"/>
  <c r="H47" i="17"/>
  <c r="J47" i="17" s="1"/>
  <c r="H48" i="17"/>
  <c r="I48" i="17" s="1"/>
  <c r="K48" i="17" s="1"/>
  <c r="H49" i="17"/>
  <c r="I49" i="17" s="1"/>
  <c r="K49" i="17" s="1"/>
  <c r="H50" i="17"/>
  <c r="J50" i="17" s="1"/>
  <c r="H51" i="17"/>
  <c r="J51" i="17" s="1"/>
  <c r="H52" i="17"/>
  <c r="I52" i="17" s="1"/>
  <c r="K52" i="17" s="1"/>
  <c r="H53" i="17"/>
  <c r="I53" i="17" s="1"/>
  <c r="K53" i="17" s="1"/>
  <c r="H54" i="17"/>
  <c r="J54" i="17" s="1"/>
  <c r="H55" i="17"/>
  <c r="H56" i="17"/>
  <c r="H57" i="17"/>
  <c r="H58" i="17"/>
  <c r="H59" i="17"/>
  <c r="H60" i="17"/>
  <c r="H61" i="17"/>
  <c r="H62" i="17"/>
  <c r="H10" i="17"/>
  <c r="G73" i="17"/>
  <c r="G76" i="17"/>
  <c r="G66" i="17"/>
  <c r="G67" i="17"/>
  <c r="G68" i="17"/>
  <c r="G69" i="17"/>
  <c r="G70" i="17"/>
  <c r="G71" i="17"/>
  <c r="G72" i="17"/>
  <c r="G74" i="17"/>
  <c r="G75" i="17"/>
  <c r="G65" i="17"/>
  <c r="G65" i="14"/>
  <c r="G65" i="16"/>
  <c r="G64" i="17"/>
  <c r="G63" i="17"/>
  <c r="G62" i="17"/>
  <c r="G61" i="17"/>
  <c r="G60" i="17"/>
  <c r="G13" i="17"/>
  <c r="G12" i="17"/>
  <c r="G11" i="17"/>
  <c r="G10" i="17"/>
  <c r="F64" i="17"/>
  <c r="F63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9" i="17"/>
  <c r="E64" i="17"/>
  <c r="E63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9" i="17"/>
  <c r="D64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11" i="16"/>
  <c r="C64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7" i="17"/>
  <c r="S8" i="16"/>
  <c r="R8" i="16"/>
  <c r="Q8" i="16"/>
  <c r="K67" i="16"/>
  <c r="K66" i="16"/>
  <c r="K65" i="16"/>
  <c r="K64" i="16"/>
  <c r="K63" i="16"/>
  <c r="K13" i="16"/>
  <c r="K30" i="16"/>
  <c r="K31" i="16"/>
  <c r="K32" i="16"/>
  <c r="K33" i="16"/>
  <c r="K34" i="16"/>
  <c r="K35" i="16"/>
  <c r="K36" i="16"/>
  <c r="K37" i="16"/>
  <c r="K54" i="16"/>
  <c r="K55" i="16"/>
  <c r="K56" i="16"/>
  <c r="K57" i="16"/>
  <c r="K58" i="16"/>
  <c r="K59" i="16"/>
  <c r="K60" i="16"/>
  <c r="K61" i="16"/>
  <c r="K62" i="16"/>
  <c r="K12" i="16"/>
  <c r="J72" i="16"/>
  <c r="J68" i="16"/>
  <c r="J65" i="16"/>
  <c r="J63" i="16"/>
  <c r="J64" i="16"/>
  <c r="J13" i="16"/>
  <c r="J14" i="16"/>
  <c r="J30" i="16"/>
  <c r="J31" i="16"/>
  <c r="J32" i="16"/>
  <c r="J33" i="16"/>
  <c r="J34" i="16"/>
  <c r="J35" i="16"/>
  <c r="J36" i="16"/>
  <c r="J37" i="16"/>
  <c r="J54" i="16"/>
  <c r="J55" i="16"/>
  <c r="J56" i="16"/>
  <c r="J57" i="16"/>
  <c r="J58" i="16"/>
  <c r="J59" i="16"/>
  <c r="J60" i="16"/>
  <c r="J61" i="16"/>
  <c r="J62" i="16"/>
  <c r="J12" i="16"/>
  <c r="I68" i="16"/>
  <c r="I65" i="16"/>
  <c r="I63" i="16"/>
  <c r="I64" i="16"/>
  <c r="I13" i="16"/>
  <c r="I30" i="16"/>
  <c r="I31" i="16"/>
  <c r="I32" i="16"/>
  <c r="I33" i="16"/>
  <c r="I34" i="16"/>
  <c r="I35" i="16"/>
  <c r="I36" i="16"/>
  <c r="I37" i="16"/>
  <c r="I54" i="16"/>
  <c r="I55" i="16"/>
  <c r="I56" i="16"/>
  <c r="I57" i="16"/>
  <c r="I58" i="16"/>
  <c r="I59" i="16"/>
  <c r="I60" i="16"/>
  <c r="I61" i="16"/>
  <c r="I62" i="16"/>
  <c r="I12" i="16"/>
  <c r="I66" i="16"/>
  <c r="I67" i="16"/>
  <c r="I69" i="16"/>
  <c r="I70" i="16"/>
  <c r="I71" i="16"/>
  <c r="I72" i="16"/>
  <c r="I73" i="16"/>
  <c r="I74" i="16"/>
  <c r="I75" i="16"/>
  <c r="I76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64" i="16"/>
  <c r="H63" i="16"/>
  <c r="H13" i="16"/>
  <c r="H14" i="16"/>
  <c r="I14" i="16" s="1"/>
  <c r="H30" i="16"/>
  <c r="H31" i="16"/>
  <c r="H32" i="16"/>
  <c r="H33" i="16"/>
  <c r="H34" i="16"/>
  <c r="H35" i="16"/>
  <c r="H36" i="16"/>
  <c r="H37" i="16"/>
  <c r="H38" i="16"/>
  <c r="J38" i="16" s="1"/>
  <c r="H54" i="16"/>
  <c r="H55" i="16"/>
  <c r="H56" i="16"/>
  <c r="H57" i="16"/>
  <c r="H58" i="16"/>
  <c r="H59" i="16"/>
  <c r="H60" i="16"/>
  <c r="H61" i="16"/>
  <c r="H62" i="16"/>
  <c r="H12" i="16"/>
  <c r="G66" i="16"/>
  <c r="G67" i="16"/>
  <c r="G68" i="16"/>
  <c r="G69" i="16"/>
  <c r="G71" i="16"/>
  <c r="G72" i="16"/>
  <c r="G73" i="16"/>
  <c r="G75" i="16"/>
  <c r="G64" i="16"/>
  <c r="G63" i="16"/>
  <c r="G62" i="16"/>
  <c r="G61" i="16"/>
  <c r="G14" i="16"/>
  <c r="G13" i="16"/>
  <c r="G12" i="16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D13" i="14" s="1"/>
  <c r="F64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11" i="16"/>
  <c r="E64" i="16"/>
  <c r="E63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11" i="16"/>
  <c r="D64" i="16"/>
  <c r="D63" i="16"/>
  <c r="D14" i="16"/>
  <c r="D13" i="16"/>
  <c r="D12" i="16"/>
  <c r="C64" i="16"/>
  <c r="C8" i="16"/>
  <c r="C64" i="14"/>
  <c r="R7" i="18" l="1"/>
  <c r="S7" i="18"/>
  <c r="J53" i="17"/>
  <c r="J49" i="17"/>
  <c r="J45" i="17"/>
  <c r="J41" i="17"/>
  <c r="J37" i="17"/>
  <c r="I54" i="17"/>
  <c r="K54" i="17" s="1"/>
  <c r="I50" i="17"/>
  <c r="K50" i="17" s="1"/>
  <c r="I46" i="17"/>
  <c r="K46" i="17" s="1"/>
  <c r="I42" i="17"/>
  <c r="K42" i="17" s="1"/>
  <c r="I38" i="17"/>
  <c r="K38" i="17" s="1"/>
  <c r="K12" i="17"/>
  <c r="J29" i="17"/>
  <c r="J17" i="17"/>
  <c r="I27" i="17"/>
  <c r="K27" i="17" s="1"/>
  <c r="I23" i="17"/>
  <c r="K23" i="17" s="1"/>
  <c r="I19" i="17"/>
  <c r="K19" i="17" s="1"/>
  <c r="I15" i="17"/>
  <c r="K15" i="17" s="1"/>
  <c r="J25" i="17"/>
  <c r="J13" i="17"/>
  <c r="I21" i="17"/>
  <c r="K21" i="17" s="1"/>
  <c r="J28" i="17"/>
  <c r="J24" i="17"/>
  <c r="J20" i="17"/>
  <c r="J16" i="17"/>
  <c r="J12" i="17"/>
  <c r="I38" i="16"/>
  <c r="K38" i="16" s="1"/>
  <c r="K14" i="16"/>
  <c r="K18" i="20"/>
  <c r="I76" i="20"/>
  <c r="K76" i="20" s="1"/>
  <c r="G57" i="20"/>
  <c r="H57" i="20" s="1"/>
  <c r="J57" i="20" s="1"/>
  <c r="I19" i="20"/>
  <c r="K19" i="20" s="1"/>
  <c r="G27" i="20"/>
  <c r="G31" i="20"/>
  <c r="G42" i="20"/>
  <c r="H42" i="20" s="1"/>
  <c r="J42" i="20" s="1"/>
  <c r="G23" i="20"/>
  <c r="H23" i="20" s="1"/>
  <c r="J23" i="20" s="1"/>
  <c r="G28" i="20"/>
  <c r="H28" i="20" s="1"/>
  <c r="J28" i="20" s="1"/>
  <c r="I73" i="20"/>
  <c r="K73" i="20" s="1"/>
  <c r="G48" i="20"/>
  <c r="H48" i="20" s="1"/>
  <c r="J48" i="20" s="1"/>
  <c r="I20" i="20"/>
  <c r="K20" i="20" s="1"/>
  <c r="G24" i="20"/>
  <c r="G46" i="20"/>
  <c r="H46" i="20" s="1"/>
  <c r="J46" i="20" s="1"/>
  <c r="G30" i="20"/>
  <c r="H30" i="20" s="1"/>
  <c r="J30" i="20" s="1"/>
  <c r="G49" i="20"/>
  <c r="H49" i="20" s="1"/>
  <c r="J49" i="20" s="1"/>
  <c r="G45" i="20"/>
  <c r="H45" i="20" s="1"/>
  <c r="J45" i="20" s="1"/>
  <c r="G26" i="20"/>
  <c r="G47" i="20"/>
  <c r="G52" i="20"/>
  <c r="H52" i="20" s="1"/>
  <c r="J52" i="20" s="1"/>
  <c r="I68" i="20"/>
  <c r="K68" i="20" s="1"/>
  <c r="G50" i="20"/>
  <c r="H50" i="20" s="1"/>
  <c r="J50" i="20" s="1"/>
  <c r="G61" i="20"/>
  <c r="G63" i="20"/>
  <c r="I40" i="20"/>
  <c r="K40" i="20" s="1"/>
  <c r="G38" i="20"/>
  <c r="H38" i="20" s="1"/>
  <c r="J38" i="20" s="1"/>
  <c r="I59" i="20"/>
  <c r="K59" i="20" s="1"/>
  <c r="I43" i="20"/>
  <c r="K43" i="20" s="1"/>
  <c r="G53" i="20"/>
  <c r="H53" i="20" s="1"/>
  <c r="J53" i="20" s="1"/>
  <c r="G37" i="20"/>
  <c r="H37" i="20" s="1"/>
  <c r="J37" i="20" s="1"/>
  <c r="G34" i="20"/>
  <c r="H34" i="20" s="1"/>
  <c r="J34" i="20" s="1"/>
  <c r="G22" i="20"/>
  <c r="H22" i="20" s="1"/>
  <c r="J22" i="20" s="1"/>
  <c r="G32" i="20"/>
  <c r="H32" i="20" s="1"/>
  <c r="J32" i="20" s="1"/>
  <c r="I39" i="20"/>
  <c r="K39" i="20" s="1"/>
  <c r="G54" i="20"/>
  <c r="H54" i="20" s="1"/>
  <c r="J54" i="20" s="1"/>
  <c r="I21" i="20"/>
  <c r="K21" i="20" s="1"/>
  <c r="I44" i="20"/>
  <c r="K44" i="20" s="1"/>
  <c r="G56" i="20"/>
  <c r="H56" i="20" s="1"/>
  <c r="J56" i="20" s="1"/>
  <c r="I51" i="20"/>
  <c r="K51" i="20" s="1"/>
  <c r="I35" i="20"/>
  <c r="K35" i="20" s="1"/>
  <c r="G36" i="20"/>
  <c r="H36" i="20" s="1"/>
  <c r="J36" i="20" s="1"/>
  <c r="G58" i="20"/>
  <c r="H58" i="20" s="1"/>
  <c r="J58" i="20" s="1"/>
  <c r="G41" i="20"/>
  <c r="H41" i="20" s="1"/>
  <c r="J41" i="20" s="1"/>
  <c r="G60" i="20"/>
  <c r="H60" i="20" s="1"/>
  <c r="J60" i="20" s="1"/>
  <c r="I55" i="20"/>
  <c r="K55" i="20" s="1"/>
  <c r="G62" i="20"/>
  <c r="H62" i="20" s="1"/>
  <c r="J62" i="20" s="1"/>
  <c r="G33" i="20"/>
  <c r="H33" i="20" s="1"/>
  <c r="J33" i="20" s="1"/>
  <c r="E24" i="19"/>
  <c r="G25" i="19" s="1"/>
  <c r="H25" i="19" s="1"/>
  <c r="G64" i="19"/>
  <c r="H64" i="19" s="1"/>
  <c r="F33" i="19"/>
  <c r="G34" i="19" s="1"/>
  <c r="H34" i="19" s="1"/>
  <c r="J34" i="19" s="1"/>
  <c r="F49" i="19"/>
  <c r="G50" i="19" s="1"/>
  <c r="H50" i="19" s="1"/>
  <c r="J50" i="19" s="1"/>
  <c r="I16" i="19"/>
  <c r="J16" i="19"/>
  <c r="F17" i="19"/>
  <c r="G18" i="19" s="1"/>
  <c r="H18" i="19" s="1"/>
  <c r="J18" i="19" s="1"/>
  <c r="G76" i="19"/>
  <c r="J76" i="19" s="1"/>
  <c r="G69" i="19"/>
  <c r="H69" i="19" s="1"/>
  <c r="G73" i="19"/>
  <c r="H73" i="19" s="1"/>
  <c r="G67" i="19"/>
  <c r="H67" i="19" s="1"/>
  <c r="I67" i="19" s="1"/>
  <c r="G66" i="19"/>
  <c r="H66" i="19" s="1"/>
  <c r="G70" i="19"/>
  <c r="G74" i="19"/>
  <c r="H74" i="19" s="1"/>
  <c r="G71" i="19"/>
  <c r="H71" i="19" s="1"/>
  <c r="G68" i="19"/>
  <c r="H68" i="19" s="1"/>
  <c r="G72" i="19"/>
  <c r="H72" i="19" s="1"/>
  <c r="G65" i="19"/>
  <c r="H65" i="19" s="1"/>
  <c r="G75" i="19"/>
  <c r="H75" i="19" s="1"/>
  <c r="G51" i="19"/>
  <c r="G42" i="19"/>
  <c r="G43" i="19"/>
  <c r="G45" i="19"/>
  <c r="H45" i="19" s="1"/>
  <c r="G30" i="19"/>
  <c r="G63" i="19"/>
  <c r="G60" i="19"/>
  <c r="G44" i="19"/>
  <c r="H44" i="19" s="1"/>
  <c r="G62" i="19"/>
  <c r="H62" i="19" s="1"/>
  <c r="G40" i="19"/>
  <c r="H40" i="19" s="1"/>
  <c r="G33" i="19"/>
  <c r="H33" i="19" s="1"/>
  <c r="G49" i="19"/>
  <c r="G59" i="19"/>
  <c r="I34" i="19"/>
  <c r="K34" i="19" s="1"/>
  <c r="G47" i="19"/>
  <c r="H47" i="19" s="1"/>
  <c r="G56" i="19"/>
  <c r="H56" i="19" s="1"/>
  <c r="G53" i="19"/>
  <c r="H53" i="19" s="1"/>
  <c r="G37" i="19"/>
  <c r="H37" i="19" s="1"/>
  <c r="G48" i="19"/>
  <c r="H48" i="19" s="1"/>
  <c r="G36" i="19"/>
  <c r="H36" i="19" s="1"/>
  <c r="G21" i="19"/>
  <c r="H21" i="19" s="1"/>
  <c r="G29" i="19"/>
  <c r="H29" i="19" s="1"/>
  <c r="G46" i="19"/>
  <c r="H46" i="19" s="1"/>
  <c r="I20" i="19"/>
  <c r="K20" i="19" s="1"/>
  <c r="J20" i="19"/>
  <c r="G39" i="19"/>
  <c r="H39" i="19" s="1"/>
  <c r="G55" i="19"/>
  <c r="H55" i="19" s="1"/>
  <c r="G61" i="19"/>
  <c r="H61" i="19" s="1"/>
  <c r="G52" i="19"/>
  <c r="H52" i="19" s="1"/>
  <c r="G41" i="19"/>
  <c r="H41" i="19" s="1"/>
  <c r="I32" i="19"/>
  <c r="K32" i="19" s="1"/>
  <c r="J32" i="19"/>
  <c r="G26" i="19"/>
  <c r="H26" i="19" s="1"/>
  <c r="G22" i="19"/>
  <c r="H22" i="19" s="1"/>
  <c r="G38" i="19"/>
  <c r="H38" i="19" s="1"/>
  <c r="I28" i="19"/>
  <c r="K28" i="19" s="1"/>
  <c r="J28" i="19"/>
  <c r="G35" i="19"/>
  <c r="H35" i="19" s="1"/>
  <c r="I24" i="19"/>
  <c r="K24" i="19" s="1"/>
  <c r="J24" i="19"/>
  <c r="G34" i="17"/>
  <c r="G22" i="17"/>
  <c r="E13" i="14"/>
  <c r="C63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9" i="16"/>
  <c r="C63" i="14"/>
  <c r="D64" i="14" s="1"/>
  <c r="D14" i="14"/>
  <c r="F17" i="15"/>
  <c r="G17" i="15" s="1"/>
  <c r="F33" i="15"/>
  <c r="H33" i="15" s="1"/>
  <c r="F49" i="15"/>
  <c r="H49" i="15" s="1"/>
  <c r="F65" i="15"/>
  <c r="G65" i="15" s="1"/>
  <c r="E5" i="15"/>
  <c r="F5" i="15" s="1"/>
  <c r="E9" i="15"/>
  <c r="F9" i="15" s="1"/>
  <c r="E17" i="15"/>
  <c r="E21" i="15"/>
  <c r="F21" i="15" s="1"/>
  <c r="E25" i="15"/>
  <c r="F25" i="15" s="1"/>
  <c r="E33" i="15"/>
  <c r="E37" i="15"/>
  <c r="F37" i="15" s="1"/>
  <c r="E41" i="15"/>
  <c r="F41" i="15" s="1"/>
  <c r="E49" i="15"/>
  <c r="E57" i="15"/>
  <c r="F57" i="15" s="1"/>
  <c r="E65" i="15"/>
  <c r="E71" i="15"/>
  <c r="F71" i="15" s="1"/>
  <c r="E73" i="15"/>
  <c r="F73" i="15" s="1"/>
  <c r="D3" i="15"/>
  <c r="E3" i="15" s="1"/>
  <c r="F3" i="15" s="1"/>
  <c r="D4" i="15"/>
  <c r="E4" i="15" s="1"/>
  <c r="F4" i="15" s="1"/>
  <c r="D5" i="15"/>
  <c r="D6" i="15"/>
  <c r="E6" i="15" s="1"/>
  <c r="F6" i="15" s="1"/>
  <c r="D7" i="15"/>
  <c r="E7" i="15" s="1"/>
  <c r="F7" i="15" s="1"/>
  <c r="D8" i="15"/>
  <c r="E8" i="15" s="1"/>
  <c r="F8" i="15" s="1"/>
  <c r="D9" i="15"/>
  <c r="D10" i="15"/>
  <c r="E10" i="15" s="1"/>
  <c r="F10" i="15" s="1"/>
  <c r="D11" i="15"/>
  <c r="E11" i="15" s="1"/>
  <c r="F11" i="15" s="1"/>
  <c r="D12" i="15"/>
  <c r="E12" i="15" s="1"/>
  <c r="F12" i="15" s="1"/>
  <c r="D13" i="15"/>
  <c r="E13" i="15" s="1"/>
  <c r="F13" i="15" s="1"/>
  <c r="D14" i="15"/>
  <c r="E14" i="15" s="1"/>
  <c r="F14" i="15" s="1"/>
  <c r="D15" i="15"/>
  <c r="E15" i="15" s="1"/>
  <c r="F15" i="15" s="1"/>
  <c r="D16" i="15"/>
  <c r="E16" i="15" s="1"/>
  <c r="F16" i="15" s="1"/>
  <c r="D17" i="15"/>
  <c r="D18" i="15"/>
  <c r="E18" i="15" s="1"/>
  <c r="F18" i="15" s="1"/>
  <c r="D19" i="15"/>
  <c r="E19" i="15" s="1"/>
  <c r="F19" i="15" s="1"/>
  <c r="D20" i="15"/>
  <c r="E20" i="15" s="1"/>
  <c r="F20" i="15" s="1"/>
  <c r="D21" i="15"/>
  <c r="D22" i="15"/>
  <c r="E22" i="15" s="1"/>
  <c r="F22" i="15" s="1"/>
  <c r="D23" i="15"/>
  <c r="E23" i="15" s="1"/>
  <c r="F23" i="15" s="1"/>
  <c r="D24" i="15"/>
  <c r="E24" i="15" s="1"/>
  <c r="F24" i="15" s="1"/>
  <c r="D25" i="15"/>
  <c r="D26" i="15"/>
  <c r="E26" i="15" s="1"/>
  <c r="F26" i="15" s="1"/>
  <c r="D27" i="15"/>
  <c r="E27" i="15" s="1"/>
  <c r="F27" i="15" s="1"/>
  <c r="D28" i="15"/>
  <c r="E28" i="15" s="1"/>
  <c r="F28" i="15" s="1"/>
  <c r="D29" i="15"/>
  <c r="E29" i="15" s="1"/>
  <c r="F29" i="15" s="1"/>
  <c r="D30" i="15"/>
  <c r="E30" i="15" s="1"/>
  <c r="F30" i="15" s="1"/>
  <c r="D31" i="15"/>
  <c r="E31" i="15" s="1"/>
  <c r="F31" i="15" s="1"/>
  <c r="D32" i="15"/>
  <c r="E32" i="15" s="1"/>
  <c r="F32" i="15" s="1"/>
  <c r="D33" i="15"/>
  <c r="D34" i="15"/>
  <c r="E34" i="15" s="1"/>
  <c r="F34" i="15" s="1"/>
  <c r="D35" i="15"/>
  <c r="E35" i="15" s="1"/>
  <c r="F35" i="15" s="1"/>
  <c r="D36" i="15"/>
  <c r="E36" i="15" s="1"/>
  <c r="F36" i="15" s="1"/>
  <c r="D37" i="15"/>
  <c r="D38" i="15"/>
  <c r="E38" i="15" s="1"/>
  <c r="F38" i="15" s="1"/>
  <c r="D39" i="15"/>
  <c r="E39" i="15" s="1"/>
  <c r="F39" i="15" s="1"/>
  <c r="D40" i="15"/>
  <c r="E40" i="15" s="1"/>
  <c r="F40" i="15" s="1"/>
  <c r="D41" i="15"/>
  <c r="D42" i="15"/>
  <c r="E42" i="15" s="1"/>
  <c r="F42" i="15" s="1"/>
  <c r="D43" i="15"/>
  <c r="E43" i="15" s="1"/>
  <c r="F43" i="15" s="1"/>
  <c r="D44" i="15"/>
  <c r="E44" i="15" s="1"/>
  <c r="F44" i="15" s="1"/>
  <c r="D45" i="15"/>
  <c r="E45" i="15" s="1"/>
  <c r="F45" i="15" s="1"/>
  <c r="D46" i="15"/>
  <c r="E46" i="15" s="1"/>
  <c r="F46" i="15" s="1"/>
  <c r="D47" i="15"/>
  <c r="E47" i="15" s="1"/>
  <c r="F47" i="15" s="1"/>
  <c r="D48" i="15"/>
  <c r="E48" i="15" s="1"/>
  <c r="F48" i="15" s="1"/>
  <c r="D49" i="15"/>
  <c r="D50" i="15"/>
  <c r="E50" i="15" s="1"/>
  <c r="F50" i="15" s="1"/>
  <c r="D51" i="15"/>
  <c r="E51" i="15" s="1"/>
  <c r="F51" i="15" s="1"/>
  <c r="D52" i="15"/>
  <c r="E52" i="15" s="1"/>
  <c r="F52" i="15" s="1"/>
  <c r="D53" i="15"/>
  <c r="E53" i="15" s="1"/>
  <c r="F53" i="15" s="1"/>
  <c r="D54" i="15"/>
  <c r="E54" i="15" s="1"/>
  <c r="F54" i="15" s="1"/>
  <c r="D55" i="15"/>
  <c r="E55" i="15" s="1"/>
  <c r="F55" i="15" s="1"/>
  <c r="D56" i="15"/>
  <c r="E56" i="15" s="1"/>
  <c r="F56" i="15" s="1"/>
  <c r="D57" i="15"/>
  <c r="D58" i="15"/>
  <c r="E58" i="15" s="1"/>
  <c r="F58" i="15" s="1"/>
  <c r="D59" i="15"/>
  <c r="E59" i="15" s="1"/>
  <c r="F59" i="15" s="1"/>
  <c r="D60" i="15"/>
  <c r="E60" i="15" s="1"/>
  <c r="F60" i="15" s="1"/>
  <c r="D61" i="15"/>
  <c r="E61" i="15" s="1"/>
  <c r="F61" i="15" s="1"/>
  <c r="D62" i="15"/>
  <c r="E62" i="15" s="1"/>
  <c r="F62" i="15" s="1"/>
  <c r="D63" i="15"/>
  <c r="E63" i="15" s="1"/>
  <c r="F63" i="15" s="1"/>
  <c r="D64" i="15"/>
  <c r="E64" i="15" s="1"/>
  <c r="F64" i="15" s="1"/>
  <c r="D65" i="15"/>
  <c r="D66" i="15"/>
  <c r="E66" i="15" s="1"/>
  <c r="F66" i="15" s="1"/>
  <c r="D67" i="15"/>
  <c r="E67" i="15" s="1"/>
  <c r="F67" i="15" s="1"/>
  <c r="D68" i="15"/>
  <c r="E68" i="15" s="1"/>
  <c r="F68" i="15" s="1"/>
  <c r="D69" i="15"/>
  <c r="E69" i="15" s="1"/>
  <c r="F69" i="15" s="1"/>
  <c r="D70" i="15"/>
  <c r="E70" i="15" s="1"/>
  <c r="F70" i="15" s="1"/>
  <c r="D71" i="15"/>
  <c r="D72" i="15"/>
  <c r="E72" i="15" s="1"/>
  <c r="F72" i="15" s="1"/>
  <c r="D73" i="15"/>
  <c r="D2" i="15"/>
  <c r="E2" i="15" s="1"/>
  <c r="F2" i="15" s="1"/>
  <c r="Q7" i="17" l="1"/>
  <c r="S7" i="17"/>
  <c r="R7" i="17"/>
  <c r="I50" i="19"/>
  <c r="K50" i="19" s="1"/>
  <c r="I49" i="20"/>
  <c r="K49" i="20" s="1"/>
  <c r="H24" i="20"/>
  <c r="J24" i="20" s="1"/>
  <c r="H63" i="20"/>
  <c r="J63" i="20" s="1"/>
  <c r="I61" i="20"/>
  <c r="K61" i="20" s="1"/>
  <c r="H61" i="20"/>
  <c r="J61" i="20" s="1"/>
  <c r="H47" i="20"/>
  <c r="J47" i="20" s="1"/>
  <c r="I48" i="20"/>
  <c r="K48" i="20" s="1"/>
  <c r="H26" i="20"/>
  <c r="J26" i="20" s="1"/>
  <c r="H31" i="20"/>
  <c r="J31" i="20" s="1"/>
  <c r="H27" i="20"/>
  <c r="J27" i="20" s="1"/>
  <c r="I57" i="20"/>
  <c r="K57" i="20" s="1"/>
  <c r="I52" i="20"/>
  <c r="K52" i="20" s="1"/>
  <c r="I66" i="20"/>
  <c r="K66" i="20" s="1"/>
  <c r="I45" i="20"/>
  <c r="K45" i="20" s="1"/>
  <c r="I30" i="20"/>
  <c r="K30" i="20" s="1"/>
  <c r="I38" i="20"/>
  <c r="K38" i="20" s="1"/>
  <c r="I46" i="20"/>
  <c r="K46" i="20" s="1"/>
  <c r="I70" i="20"/>
  <c r="K70" i="20" s="1"/>
  <c r="I65" i="20"/>
  <c r="I33" i="20"/>
  <c r="K33" i="20" s="1"/>
  <c r="I62" i="20"/>
  <c r="K62" i="20" s="1"/>
  <c r="I67" i="20"/>
  <c r="K67" i="20" s="1"/>
  <c r="I42" i="20"/>
  <c r="K42" i="20" s="1"/>
  <c r="I74" i="20"/>
  <c r="K74" i="20" s="1"/>
  <c r="I50" i="20"/>
  <c r="K50" i="20" s="1"/>
  <c r="I64" i="20"/>
  <c r="K64" i="20" s="1"/>
  <c r="G25" i="20"/>
  <c r="H25" i="20" s="1"/>
  <c r="J25" i="20" s="1"/>
  <c r="I22" i="20"/>
  <c r="K22" i="20" s="1"/>
  <c r="I53" i="20"/>
  <c r="K53" i="20" s="1"/>
  <c r="I28" i="20"/>
  <c r="K28" i="20" s="1"/>
  <c r="G29" i="20"/>
  <c r="H29" i="20" s="1"/>
  <c r="J29" i="20" s="1"/>
  <c r="I41" i="20"/>
  <c r="K41" i="20" s="1"/>
  <c r="I36" i="20"/>
  <c r="K36" i="20" s="1"/>
  <c r="I54" i="20"/>
  <c r="K54" i="20" s="1"/>
  <c r="I75" i="20"/>
  <c r="K75" i="20" s="1"/>
  <c r="I34" i="20"/>
  <c r="K34" i="20" s="1"/>
  <c r="I32" i="20"/>
  <c r="K32" i="20" s="1"/>
  <c r="I71" i="20"/>
  <c r="K71" i="20" s="1"/>
  <c r="I23" i="20"/>
  <c r="K23" i="20" s="1"/>
  <c r="I60" i="20"/>
  <c r="K60" i="20" s="1"/>
  <c r="I72" i="20"/>
  <c r="K72" i="20" s="1"/>
  <c r="I58" i="20"/>
  <c r="K58" i="20" s="1"/>
  <c r="I56" i="20"/>
  <c r="K56" i="20" s="1"/>
  <c r="I69" i="20"/>
  <c r="K69" i="20" s="1"/>
  <c r="I37" i="20"/>
  <c r="K37" i="20" s="1"/>
  <c r="H43" i="19"/>
  <c r="I43" i="19" s="1"/>
  <c r="K43" i="19" s="1"/>
  <c r="J59" i="19"/>
  <c r="H59" i="19"/>
  <c r="H63" i="19"/>
  <c r="I63" i="19" s="1"/>
  <c r="K63" i="19" s="1"/>
  <c r="I42" i="19"/>
  <c r="K42" i="19" s="1"/>
  <c r="H42" i="19"/>
  <c r="K16" i="19"/>
  <c r="H49" i="19"/>
  <c r="J49" i="19" s="1"/>
  <c r="H30" i="19"/>
  <c r="J30" i="19" s="1"/>
  <c r="H51" i="19"/>
  <c r="I51" i="19" s="1"/>
  <c r="K51" i="19" s="1"/>
  <c r="H60" i="19"/>
  <c r="I60" i="19" s="1"/>
  <c r="K60" i="19" s="1"/>
  <c r="J51" i="19"/>
  <c r="I17" i="19"/>
  <c r="K17" i="19" s="1"/>
  <c r="J42" i="19"/>
  <c r="J43" i="19"/>
  <c r="I62" i="19"/>
  <c r="K62" i="19" s="1"/>
  <c r="J62" i="19"/>
  <c r="G23" i="19"/>
  <c r="J45" i="19"/>
  <c r="I45" i="19"/>
  <c r="K45" i="19" s="1"/>
  <c r="I64" i="19"/>
  <c r="K64" i="19" s="1"/>
  <c r="J64" i="19"/>
  <c r="J33" i="19"/>
  <c r="I33" i="19"/>
  <c r="K33" i="19" s="1"/>
  <c r="I18" i="19"/>
  <c r="K18" i="19" s="1"/>
  <c r="I59" i="19"/>
  <c r="K59" i="19" s="1"/>
  <c r="J53" i="19"/>
  <c r="I53" i="19"/>
  <c r="K53" i="19" s="1"/>
  <c r="I56" i="19"/>
  <c r="K56" i="19" s="1"/>
  <c r="J56" i="19"/>
  <c r="I37" i="19"/>
  <c r="K37" i="19" s="1"/>
  <c r="J37" i="19"/>
  <c r="J41" i="19"/>
  <c r="I41" i="19"/>
  <c r="K41" i="19" s="1"/>
  <c r="J52" i="19"/>
  <c r="I52" i="19"/>
  <c r="K52" i="19" s="1"/>
  <c r="I25" i="19"/>
  <c r="K25" i="19" s="1"/>
  <c r="J25" i="19"/>
  <c r="J36" i="19"/>
  <c r="I36" i="19"/>
  <c r="K36" i="19" s="1"/>
  <c r="I66" i="19"/>
  <c r="K66" i="19" s="1"/>
  <c r="J66" i="19"/>
  <c r="I76" i="19"/>
  <c r="K76" i="19" s="1"/>
  <c r="I29" i="19"/>
  <c r="K29" i="19" s="1"/>
  <c r="J29" i="19"/>
  <c r="I40" i="19"/>
  <c r="K40" i="19" s="1"/>
  <c r="J40" i="19"/>
  <c r="J69" i="19"/>
  <c r="I69" i="19"/>
  <c r="K69" i="19" s="1"/>
  <c r="J75" i="19"/>
  <c r="I75" i="19"/>
  <c r="K75" i="19" s="1"/>
  <c r="G58" i="19"/>
  <c r="H58" i="19" s="1"/>
  <c r="J65" i="19"/>
  <c r="I65" i="19"/>
  <c r="J67" i="19"/>
  <c r="K67" i="19"/>
  <c r="J72" i="19"/>
  <c r="I72" i="19"/>
  <c r="K72" i="19" s="1"/>
  <c r="G57" i="19"/>
  <c r="H57" i="19" s="1"/>
  <c r="I26" i="19"/>
  <c r="K26" i="19" s="1"/>
  <c r="J26" i="19"/>
  <c r="G31" i="19"/>
  <c r="H31" i="19" s="1"/>
  <c r="I39" i="19"/>
  <c r="K39" i="19" s="1"/>
  <c r="J39" i="19"/>
  <c r="J19" i="19"/>
  <c r="I21" i="19"/>
  <c r="K21" i="19" s="1"/>
  <c r="J21" i="19"/>
  <c r="I35" i="19"/>
  <c r="K35" i="19" s="1"/>
  <c r="J35" i="19"/>
  <c r="J71" i="19"/>
  <c r="I71" i="19"/>
  <c r="K71" i="19" s="1"/>
  <c r="J44" i="19"/>
  <c r="I44" i="19"/>
  <c r="K44" i="19" s="1"/>
  <c r="J46" i="19"/>
  <c r="I46" i="19"/>
  <c r="K46" i="19" s="1"/>
  <c r="G27" i="19"/>
  <c r="H27" i="19" s="1"/>
  <c r="I70" i="19"/>
  <c r="K70" i="19" s="1"/>
  <c r="J70" i="19"/>
  <c r="J38" i="19"/>
  <c r="I38" i="19"/>
  <c r="K38" i="19" s="1"/>
  <c r="J61" i="19"/>
  <c r="I61" i="19"/>
  <c r="K61" i="19" s="1"/>
  <c r="J73" i="19"/>
  <c r="I73" i="19"/>
  <c r="K73" i="19" s="1"/>
  <c r="I74" i="19"/>
  <c r="K74" i="19" s="1"/>
  <c r="J74" i="19"/>
  <c r="J68" i="19"/>
  <c r="I68" i="19"/>
  <c r="K68" i="19" s="1"/>
  <c r="I22" i="19"/>
  <c r="K22" i="19" s="1"/>
  <c r="J22" i="19"/>
  <c r="G54" i="19"/>
  <c r="H54" i="19" s="1"/>
  <c r="J55" i="19"/>
  <c r="I55" i="19"/>
  <c r="K55" i="19" s="1"/>
  <c r="I48" i="19"/>
  <c r="K48" i="19" s="1"/>
  <c r="J48" i="19"/>
  <c r="I47" i="19"/>
  <c r="K47" i="19" s="1"/>
  <c r="J47" i="19"/>
  <c r="G49" i="17"/>
  <c r="G31" i="17"/>
  <c r="G32" i="17"/>
  <c r="G27" i="17"/>
  <c r="G46" i="17"/>
  <c r="G35" i="17"/>
  <c r="G23" i="17"/>
  <c r="G19" i="17"/>
  <c r="H75" i="17"/>
  <c r="G44" i="17"/>
  <c r="G16" i="17"/>
  <c r="G20" i="17"/>
  <c r="G56" i="17"/>
  <c r="G53" i="17"/>
  <c r="G58" i="17"/>
  <c r="G47" i="17"/>
  <c r="G26" i="17"/>
  <c r="G55" i="17"/>
  <c r="G59" i="17"/>
  <c r="G43" i="17"/>
  <c r="G40" i="17"/>
  <c r="G50" i="17"/>
  <c r="G57" i="17"/>
  <c r="G41" i="17"/>
  <c r="G51" i="17"/>
  <c r="G52" i="17"/>
  <c r="G36" i="17"/>
  <c r="G15" i="17"/>
  <c r="H71" i="17"/>
  <c r="H73" i="17"/>
  <c r="H69" i="17"/>
  <c r="G39" i="17"/>
  <c r="G45" i="17"/>
  <c r="G48" i="17"/>
  <c r="G18" i="17"/>
  <c r="G42" i="17"/>
  <c r="G54" i="17"/>
  <c r="G14" i="17"/>
  <c r="E64" i="14"/>
  <c r="F64" i="14"/>
  <c r="G14" i="14"/>
  <c r="H14" i="14" s="1"/>
  <c r="I14" i="14" s="1"/>
  <c r="K14" i="14" s="1"/>
  <c r="H73" i="15"/>
  <c r="G73" i="15"/>
  <c r="H69" i="15"/>
  <c r="G69" i="15"/>
  <c r="G61" i="15"/>
  <c r="H61" i="15"/>
  <c r="H53" i="15"/>
  <c r="G53" i="15"/>
  <c r="G45" i="15"/>
  <c r="H45" i="15"/>
  <c r="G29" i="15"/>
  <c r="H29" i="15"/>
  <c r="G13" i="15"/>
  <c r="H13" i="15"/>
  <c r="H41" i="15"/>
  <c r="G41" i="15"/>
  <c r="H21" i="15"/>
  <c r="G21" i="15"/>
  <c r="H5" i="15"/>
  <c r="G5" i="15"/>
  <c r="H25" i="15"/>
  <c r="G25" i="15"/>
  <c r="H72" i="15"/>
  <c r="G72" i="15"/>
  <c r="H37" i="15"/>
  <c r="G37" i="15"/>
  <c r="G57" i="15"/>
  <c r="H57" i="15"/>
  <c r="G9" i="15"/>
  <c r="H9" i="15"/>
  <c r="H68" i="15"/>
  <c r="G68" i="15"/>
  <c r="H60" i="15"/>
  <c r="G60" i="15"/>
  <c r="H48" i="15"/>
  <c r="G48" i="15"/>
  <c r="H40" i="15"/>
  <c r="G40" i="15"/>
  <c r="H32" i="15"/>
  <c r="G32" i="15"/>
  <c r="H24" i="15"/>
  <c r="G24" i="15"/>
  <c r="H16" i="15"/>
  <c r="G16" i="15"/>
  <c r="H8" i="15"/>
  <c r="G8" i="15"/>
  <c r="H4" i="15"/>
  <c r="G4" i="15"/>
  <c r="H65" i="15"/>
  <c r="H17" i="15"/>
  <c r="H67" i="15"/>
  <c r="G67" i="15"/>
  <c r="H63" i="15"/>
  <c r="G63" i="15"/>
  <c r="H59" i="15"/>
  <c r="G59" i="15"/>
  <c r="H55" i="15"/>
  <c r="G55" i="15"/>
  <c r="H51" i="15"/>
  <c r="G51" i="15"/>
  <c r="H47" i="15"/>
  <c r="G47" i="15"/>
  <c r="H43" i="15"/>
  <c r="G43" i="15"/>
  <c r="H39" i="15"/>
  <c r="G39" i="15"/>
  <c r="H35" i="15"/>
  <c r="G35" i="15"/>
  <c r="H31" i="15"/>
  <c r="G31" i="15"/>
  <c r="H27" i="15"/>
  <c r="G27" i="15"/>
  <c r="H23" i="15"/>
  <c r="G23" i="15"/>
  <c r="H19" i="15"/>
  <c r="G19" i="15"/>
  <c r="H15" i="15"/>
  <c r="G15" i="15"/>
  <c r="H11" i="15"/>
  <c r="G11" i="15"/>
  <c r="H7" i="15"/>
  <c r="G7" i="15"/>
  <c r="H3" i="15"/>
  <c r="G3" i="15"/>
  <c r="E14" i="14"/>
  <c r="G15" i="14" s="1"/>
  <c r="H15" i="14" s="1"/>
  <c r="H56" i="15"/>
  <c r="G56" i="15"/>
  <c r="H44" i="15"/>
  <c r="G44" i="15"/>
  <c r="M26" i="15"/>
  <c r="H2" i="15"/>
  <c r="G2" i="15"/>
  <c r="H70" i="15"/>
  <c r="G70" i="15"/>
  <c r="H66" i="15"/>
  <c r="G66" i="15"/>
  <c r="M27" i="15"/>
  <c r="H62" i="15"/>
  <c r="G62" i="15"/>
  <c r="H58" i="15"/>
  <c r="G58" i="15"/>
  <c r="H54" i="15"/>
  <c r="G54" i="15"/>
  <c r="H50" i="15"/>
  <c r="G50" i="15"/>
  <c r="H46" i="15"/>
  <c r="G46" i="15"/>
  <c r="H42" i="15"/>
  <c r="G42" i="15"/>
  <c r="H38" i="15"/>
  <c r="G38" i="15"/>
  <c r="H34" i="15"/>
  <c r="G34" i="15"/>
  <c r="H30" i="15"/>
  <c r="G30" i="15"/>
  <c r="H26" i="15"/>
  <c r="G26" i="15"/>
  <c r="H22" i="15"/>
  <c r="G22" i="15"/>
  <c r="H18" i="15"/>
  <c r="G18" i="15"/>
  <c r="H14" i="15"/>
  <c r="G14" i="15"/>
  <c r="H10" i="15"/>
  <c r="G10" i="15"/>
  <c r="H6" i="15"/>
  <c r="G6" i="15"/>
  <c r="G49" i="15"/>
  <c r="G33" i="15"/>
  <c r="D16" i="14"/>
  <c r="F16" i="14" s="1"/>
  <c r="H64" i="15"/>
  <c r="G64" i="15"/>
  <c r="H52" i="15"/>
  <c r="G52" i="15"/>
  <c r="H36" i="15"/>
  <c r="G36" i="15"/>
  <c r="H28" i="15"/>
  <c r="G28" i="15"/>
  <c r="H20" i="15"/>
  <c r="G20" i="15"/>
  <c r="H12" i="15"/>
  <c r="G12" i="15"/>
  <c r="H71" i="15"/>
  <c r="G71" i="15"/>
  <c r="D46" i="14"/>
  <c r="F46" i="14" s="1"/>
  <c r="D50" i="14"/>
  <c r="F50" i="14" s="1"/>
  <c r="D54" i="14"/>
  <c r="F54" i="14" s="1"/>
  <c r="D58" i="14"/>
  <c r="F58" i="14" s="1"/>
  <c r="D62" i="16"/>
  <c r="D58" i="16"/>
  <c r="D54" i="16"/>
  <c r="D50" i="16"/>
  <c r="D46" i="16"/>
  <c r="D42" i="16"/>
  <c r="D38" i="16"/>
  <c r="D34" i="16"/>
  <c r="D30" i="16"/>
  <c r="D26" i="16"/>
  <c r="D22" i="16"/>
  <c r="D18" i="16"/>
  <c r="D61" i="16"/>
  <c r="D49" i="16"/>
  <c r="D41" i="16"/>
  <c r="D29" i="16"/>
  <c r="D60" i="16"/>
  <c r="D56" i="16"/>
  <c r="D52" i="16"/>
  <c r="D48" i="16"/>
  <c r="D44" i="16"/>
  <c r="D40" i="16"/>
  <c r="D36" i="16"/>
  <c r="D32" i="16"/>
  <c r="D28" i="16"/>
  <c r="D24" i="16"/>
  <c r="D20" i="16"/>
  <c r="D16" i="16"/>
  <c r="D57" i="16"/>
  <c r="D45" i="16"/>
  <c r="D37" i="16"/>
  <c r="D55" i="16"/>
  <c r="D51" i="16"/>
  <c r="D47" i="16"/>
  <c r="D43" i="16"/>
  <c r="D39" i="16"/>
  <c r="D35" i="16"/>
  <c r="D31" i="16"/>
  <c r="D27" i="16"/>
  <c r="D23" i="16"/>
  <c r="D19" i="16"/>
  <c r="D53" i="16"/>
  <c r="D33" i="16"/>
  <c r="D59" i="16"/>
  <c r="D15" i="16"/>
  <c r="D25" i="16"/>
  <c r="D21" i="16"/>
  <c r="D17" i="16"/>
  <c r="D62" i="14"/>
  <c r="F62" i="14" s="1"/>
  <c r="E16" i="14"/>
  <c r="D61" i="14"/>
  <c r="F61" i="14" s="1"/>
  <c r="D15" i="14"/>
  <c r="E15" i="14" s="1"/>
  <c r="D45" i="14"/>
  <c r="E45" i="14" s="1"/>
  <c r="D49" i="14"/>
  <c r="E49" i="14" s="1"/>
  <c r="D53" i="14"/>
  <c r="E53" i="14" s="1"/>
  <c r="D57" i="14"/>
  <c r="E57" i="14" s="1"/>
  <c r="E46" i="14"/>
  <c r="E50" i="14"/>
  <c r="G51" i="14" s="1"/>
  <c r="H51" i="14" s="1"/>
  <c r="D17" i="14"/>
  <c r="E17" i="14" s="1"/>
  <c r="D19" i="14"/>
  <c r="E19" i="14" s="1"/>
  <c r="D18" i="14"/>
  <c r="F18" i="14" s="1"/>
  <c r="D22" i="14"/>
  <c r="F22" i="14" s="1"/>
  <c r="D26" i="14"/>
  <c r="F26" i="14" s="1"/>
  <c r="D21" i="14"/>
  <c r="E21" i="14" s="1"/>
  <c r="D20" i="14"/>
  <c r="E20" i="14" s="1"/>
  <c r="D25" i="14"/>
  <c r="F25" i="14" s="1"/>
  <c r="D24" i="14"/>
  <c r="D29" i="14"/>
  <c r="E29" i="14" s="1"/>
  <c r="D28" i="14"/>
  <c r="D33" i="14"/>
  <c r="E33" i="14" s="1"/>
  <c r="D32" i="14"/>
  <c r="D37" i="14"/>
  <c r="F37" i="14" s="1"/>
  <c r="D36" i="14"/>
  <c r="D41" i="14"/>
  <c r="E41" i="14" s="1"/>
  <c r="D40" i="14"/>
  <c r="D42" i="14"/>
  <c r="F42" i="14" s="1"/>
  <c r="D43" i="14"/>
  <c r="E43" i="14" s="1"/>
  <c r="G47" i="14"/>
  <c r="H47" i="14" s="1"/>
  <c r="D23" i="14"/>
  <c r="E23" i="14" s="1"/>
  <c r="D27" i="14"/>
  <c r="E27" i="14" s="1"/>
  <c r="D31" i="14"/>
  <c r="E31" i="14" s="1"/>
  <c r="D30" i="14"/>
  <c r="F30" i="14" s="1"/>
  <c r="D35" i="14"/>
  <c r="E35" i="14" s="1"/>
  <c r="D34" i="14"/>
  <c r="F34" i="14" s="1"/>
  <c r="D39" i="14"/>
  <c r="F39" i="14" s="1"/>
  <c r="D38" i="14"/>
  <c r="F38" i="14" s="1"/>
  <c r="D47" i="14"/>
  <c r="E47" i="14" s="1"/>
  <c r="D51" i="14"/>
  <c r="E51" i="14" s="1"/>
  <c r="D55" i="14"/>
  <c r="E55" i="14" s="1"/>
  <c r="D59" i="14"/>
  <c r="E59" i="14" s="1"/>
  <c r="D63" i="14"/>
  <c r="E63" i="14" s="1"/>
  <c r="D44" i="14"/>
  <c r="D48" i="14"/>
  <c r="D52" i="14"/>
  <c r="D56" i="14"/>
  <c r="D60" i="14"/>
  <c r="F47" i="14"/>
  <c r="I49" i="19" l="1"/>
  <c r="K49" i="19" s="1"/>
  <c r="J60" i="19"/>
  <c r="Q7" i="20"/>
  <c r="I26" i="20"/>
  <c r="K26" i="20" s="1"/>
  <c r="I31" i="20"/>
  <c r="K31" i="20" s="1"/>
  <c r="I24" i="20"/>
  <c r="K24" i="20" s="1"/>
  <c r="K65" i="20"/>
  <c r="S8" i="20" s="1"/>
  <c r="R8" i="20"/>
  <c r="I27" i="20"/>
  <c r="K27" i="20" s="1"/>
  <c r="I47" i="20"/>
  <c r="K47" i="20" s="1"/>
  <c r="I63" i="20"/>
  <c r="K63" i="20" s="1"/>
  <c r="I25" i="20"/>
  <c r="K25" i="20" s="1"/>
  <c r="I29" i="20"/>
  <c r="K29" i="20" s="1"/>
  <c r="H23" i="19"/>
  <c r="J23" i="19" s="1"/>
  <c r="K65" i="19"/>
  <c r="S8" i="19" s="1"/>
  <c r="R8" i="19"/>
  <c r="I30" i="19"/>
  <c r="K30" i="19" s="1"/>
  <c r="J63" i="19"/>
  <c r="Q8" i="19"/>
  <c r="J54" i="19"/>
  <c r="I54" i="19"/>
  <c r="K54" i="19" s="1"/>
  <c r="J31" i="19"/>
  <c r="I31" i="19"/>
  <c r="K31" i="19" s="1"/>
  <c r="J27" i="19"/>
  <c r="I27" i="19"/>
  <c r="K27" i="19" s="1"/>
  <c r="J57" i="19"/>
  <c r="I57" i="19"/>
  <c r="K57" i="19" s="1"/>
  <c r="J58" i="19"/>
  <c r="I58" i="19"/>
  <c r="K58" i="19" s="1"/>
  <c r="H68" i="17"/>
  <c r="I68" i="17" s="1"/>
  <c r="K68" i="17" s="1"/>
  <c r="H67" i="17"/>
  <c r="J67" i="17" s="1"/>
  <c r="H72" i="17"/>
  <c r="I72" i="17" s="1"/>
  <c r="K72" i="17" s="1"/>
  <c r="I66" i="17"/>
  <c r="K66" i="17" s="1"/>
  <c r="H76" i="17"/>
  <c r="J76" i="17" s="1"/>
  <c r="H74" i="17"/>
  <c r="I74" i="17" s="1"/>
  <c r="K74" i="17" s="1"/>
  <c r="I65" i="17"/>
  <c r="H70" i="17"/>
  <c r="I70" i="17" s="1"/>
  <c r="K70" i="17" s="1"/>
  <c r="G38" i="17"/>
  <c r="G25" i="17"/>
  <c r="I73" i="17"/>
  <c r="K73" i="17" s="1"/>
  <c r="J73" i="17"/>
  <c r="G29" i="17"/>
  <c r="J71" i="17"/>
  <c r="I71" i="17"/>
  <c r="G17" i="17"/>
  <c r="I69" i="17"/>
  <c r="K69" i="17" s="1"/>
  <c r="J69" i="17"/>
  <c r="G28" i="17"/>
  <c r="G30" i="17"/>
  <c r="J66" i="17"/>
  <c r="G21" i="17"/>
  <c r="I75" i="17"/>
  <c r="K75" i="17" s="1"/>
  <c r="G24" i="17"/>
  <c r="G33" i="17"/>
  <c r="G37" i="17"/>
  <c r="G63" i="14"/>
  <c r="H65" i="14"/>
  <c r="G76" i="14"/>
  <c r="F41" i="14"/>
  <c r="G42" i="14" s="1"/>
  <c r="H42" i="14" s="1"/>
  <c r="I42" i="14" s="1"/>
  <c r="K42" i="14" s="1"/>
  <c r="E58" i="14"/>
  <c r="G59" i="14" s="1"/>
  <c r="H59" i="14" s="1"/>
  <c r="I59" i="14" s="1"/>
  <c r="K59" i="14" s="1"/>
  <c r="F17" i="14"/>
  <c r="G18" i="14" s="1"/>
  <c r="H18" i="14" s="1"/>
  <c r="G17" i="14"/>
  <c r="H17" i="14" s="1"/>
  <c r="I17" i="14" s="1"/>
  <c r="K17" i="14" s="1"/>
  <c r="F15" i="14"/>
  <c r="G16" i="14" s="1"/>
  <c r="H16" i="14" s="1"/>
  <c r="F55" i="14"/>
  <c r="G56" i="14" s="1"/>
  <c r="H56" i="14" s="1"/>
  <c r="F29" i="14"/>
  <c r="G30" i="14" s="1"/>
  <c r="H30" i="14" s="1"/>
  <c r="F21" i="14"/>
  <c r="F43" i="14"/>
  <c r="G44" i="14" s="1"/>
  <c r="H44" i="14" s="1"/>
  <c r="I44" i="14" s="1"/>
  <c r="K44" i="14" s="1"/>
  <c r="F57" i="14"/>
  <c r="G58" i="14" s="1"/>
  <c r="H58" i="14" s="1"/>
  <c r="J58" i="14" s="1"/>
  <c r="F45" i="14"/>
  <c r="G46" i="14" s="1"/>
  <c r="H46" i="14" s="1"/>
  <c r="J46" i="14" s="1"/>
  <c r="E18" i="14"/>
  <c r="G19" i="14" s="1"/>
  <c r="H19" i="14" s="1"/>
  <c r="E61" i="14"/>
  <c r="G62" i="14" s="1"/>
  <c r="H62" i="14" s="1"/>
  <c r="E54" i="14"/>
  <c r="G55" i="14" s="1"/>
  <c r="H55" i="14" s="1"/>
  <c r="I55" i="14" s="1"/>
  <c r="K55" i="14" s="1"/>
  <c r="G73" i="14"/>
  <c r="G67" i="14"/>
  <c r="H67" i="14" s="1"/>
  <c r="G74" i="14"/>
  <c r="G66" i="14"/>
  <c r="G75" i="14"/>
  <c r="E22" i="14"/>
  <c r="G23" i="14" s="1"/>
  <c r="H23" i="14" s="1"/>
  <c r="E25" i="14"/>
  <c r="G26" i="14" s="1"/>
  <c r="H26" i="14" s="1"/>
  <c r="F23" i="14"/>
  <c r="G24" i="14" s="1"/>
  <c r="H24" i="14" s="1"/>
  <c r="E62" i="14"/>
  <c r="N27" i="15"/>
  <c r="F27" i="14"/>
  <c r="G28" i="14" s="1"/>
  <c r="H28" i="14" s="1"/>
  <c r="F19" i="14"/>
  <c r="G49" i="16"/>
  <c r="H49" i="16" s="1"/>
  <c r="L26" i="15"/>
  <c r="F31" i="14"/>
  <c r="G32" i="14" s="1"/>
  <c r="H32" i="14" s="1"/>
  <c r="L27" i="15"/>
  <c r="N26" i="15"/>
  <c r="G26" i="16"/>
  <c r="H26" i="16" s="1"/>
  <c r="G41" i="16"/>
  <c r="H41" i="16" s="1"/>
  <c r="G38" i="16"/>
  <c r="G32" i="16"/>
  <c r="G47" i="16"/>
  <c r="H47" i="16" s="1"/>
  <c r="G18" i="16"/>
  <c r="H18" i="16" s="1"/>
  <c r="G53" i="16"/>
  <c r="H53" i="16" s="1"/>
  <c r="G45" i="16"/>
  <c r="H45" i="16" s="1"/>
  <c r="G56" i="16"/>
  <c r="G22" i="16"/>
  <c r="H22" i="16" s="1"/>
  <c r="G46" i="16"/>
  <c r="H46" i="16" s="1"/>
  <c r="G37" i="16"/>
  <c r="G23" i="16"/>
  <c r="H23" i="16" s="1"/>
  <c r="G15" i="16"/>
  <c r="H15" i="16" s="1"/>
  <c r="G57" i="16"/>
  <c r="G35" i="16"/>
  <c r="G42" i="16"/>
  <c r="H42" i="16" s="1"/>
  <c r="G51" i="16"/>
  <c r="H51" i="16" s="1"/>
  <c r="G16" i="16"/>
  <c r="H16" i="16" s="1"/>
  <c r="G19" i="16"/>
  <c r="H19" i="16" s="1"/>
  <c r="G34" i="16"/>
  <c r="G25" i="16"/>
  <c r="H25" i="16" s="1"/>
  <c r="G54" i="16"/>
  <c r="G43" i="16"/>
  <c r="H43" i="16" s="1"/>
  <c r="G30" i="16"/>
  <c r="G24" i="16"/>
  <c r="H24" i="16" s="1"/>
  <c r="G17" i="16"/>
  <c r="H17" i="16" s="1"/>
  <c r="G50" i="16"/>
  <c r="H50" i="16" s="1"/>
  <c r="G59" i="16"/>
  <c r="G29" i="16"/>
  <c r="H29" i="16" s="1"/>
  <c r="G20" i="16"/>
  <c r="H20" i="16" s="1"/>
  <c r="G48" i="16"/>
  <c r="H48" i="16" s="1"/>
  <c r="G39" i="16"/>
  <c r="H39" i="16" s="1"/>
  <c r="G44" i="16"/>
  <c r="H44" i="16" s="1"/>
  <c r="G55" i="16"/>
  <c r="G40" i="16"/>
  <c r="H40" i="16" s="1"/>
  <c r="G21" i="16"/>
  <c r="H21" i="16" s="1"/>
  <c r="G58" i="16"/>
  <c r="G31" i="16"/>
  <c r="G60" i="16"/>
  <c r="G33" i="16"/>
  <c r="G28" i="16"/>
  <c r="H28" i="16" s="1"/>
  <c r="G36" i="16"/>
  <c r="E34" i="14"/>
  <c r="G35" i="14" s="1"/>
  <c r="H35" i="14" s="1"/>
  <c r="F63" i="14"/>
  <c r="F53" i="14"/>
  <c r="G54" i="14" s="1"/>
  <c r="H54" i="14" s="1"/>
  <c r="I54" i="14" s="1"/>
  <c r="K54" i="14" s="1"/>
  <c r="F33" i="14"/>
  <c r="G34" i="14" s="1"/>
  <c r="H34" i="14" s="1"/>
  <c r="E42" i="14"/>
  <c r="G43" i="14" s="1"/>
  <c r="H43" i="14" s="1"/>
  <c r="F49" i="14"/>
  <c r="G50" i="14" s="1"/>
  <c r="H50" i="14" s="1"/>
  <c r="J50" i="14" s="1"/>
  <c r="G20" i="14"/>
  <c r="H20" i="14" s="1"/>
  <c r="I20" i="14" s="1"/>
  <c r="K20" i="14" s="1"/>
  <c r="E26" i="14"/>
  <c r="G27" i="14" s="1"/>
  <c r="H27" i="14" s="1"/>
  <c r="E39" i="14"/>
  <c r="G40" i="14" s="1"/>
  <c r="H40" i="14" s="1"/>
  <c r="F51" i="14"/>
  <c r="G52" i="14" s="1"/>
  <c r="H52" i="14" s="1"/>
  <c r="E37" i="14"/>
  <c r="G38" i="14" s="1"/>
  <c r="H38" i="14" s="1"/>
  <c r="E32" i="14"/>
  <c r="F32" i="14"/>
  <c r="G48" i="14"/>
  <c r="H48" i="14" s="1"/>
  <c r="F60" i="14"/>
  <c r="E60" i="14"/>
  <c r="F52" i="14"/>
  <c r="E52" i="14"/>
  <c r="F44" i="14"/>
  <c r="E44" i="14"/>
  <c r="F35" i="14"/>
  <c r="G36" i="14" s="1"/>
  <c r="H36" i="14" s="1"/>
  <c r="J51" i="14"/>
  <c r="I51" i="14"/>
  <c r="K51" i="14" s="1"/>
  <c r="E36" i="14"/>
  <c r="F36" i="14"/>
  <c r="F20" i="14"/>
  <c r="F59" i="14"/>
  <c r="G60" i="14" s="1"/>
  <c r="H60" i="14" s="1"/>
  <c r="I50" i="14"/>
  <c r="K50" i="14" s="1"/>
  <c r="J47" i="14"/>
  <c r="I47" i="14"/>
  <c r="K47" i="14" s="1"/>
  <c r="E24" i="14"/>
  <c r="F24" i="14"/>
  <c r="F56" i="14"/>
  <c r="E56" i="14"/>
  <c r="F48" i="14"/>
  <c r="E48" i="14"/>
  <c r="E38" i="14"/>
  <c r="G39" i="14" s="1"/>
  <c r="H39" i="14" s="1"/>
  <c r="E30" i="14"/>
  <c r="G31" i="14" s="1"/>
  <c r="H31" i="14" s="1"/>
  <c r="J17" i="14"/>
  <c r="F40" i="14"/>
  <c r="E40" i="14"/>
  <c r="E28" i="14"/>
  <c r="F28" i="14"/>
  <c r="G22" i="14"/>
  <c r="H22" i="14" s="1"/>
  <c r="J15" i="14"/>
  <c r="I15" i="14"/>
  <c r="K15" i="14" s="1"/>
  <c r="I44" i="16" l="1"/>
  <c r="K44" i="16" s="1"/>
  <c r="J44" i="16"/>
  <c r="I51" i="16"/>
  <c r="K51" i="16" s="1"/>
  <c r="J51" i="16"/>
  <c r="J41" i="16"/>
  <c r="I41" i="16"/>
  <c r="K41" i="16" s="1"/>
  <c r="J46" i="16"/>
  <c r="I46" i="16"/>
  <c r="K46" i="16" s="1"/>
  <c r="I39" i="16"/>
  <c r="K39" i="16" s="1"/>
  <c r="J39" i="16"/>
  <c r="J42" i="16"/>
  <c r="I42" i="16"/>
  <c r="K42" i="16" s="1"/>
  <c r="I47" i="16"/>
  <c r="K47" i="16" s="1"/>
  <c r="J47" i="16"/>
  <c r="I53" i="16"/>
  <c r="K53" i="16" s="1"/>
  <c r="J53" i="16"/>
  <c r="I40" i="16"/>
  <c r="K40" i="16" s="1"/>
  <c r="J40" i="16"/>
  <c r="I48" i="16"/>
  <c r="K48" i="16" s="1"/>
  <c r="J48" i="16"/>
  <c r="J50" i="16"/>
  <c r="I50" i="16"/>
  <c r="K50" i="16" s="1"/>
  <c r="I43" i="16"/>
  <c r="K43" i="16" s="1"/>
  <c r="J43" i="16"/>
  <c r="I45" i="16"/>
  <c r="K45" i="16" s="1"/>
  <c r="J45" i="16"/>
  <c r="J49" i="16"/>
  <c r="I49" i="16"/>
  <c r="K49" i="16" s="1"/>
  <c r="J24" i="16"/>
  <c r="I24" i="16"/>
  <c r="K24" i="16" s="1"/>
  <c r="I15" i="16"/>
  <c r="J15" i="16"/>
  <c r="J20" i="16"/>
  <c r="I20" i="16"/>
  <c r="K20" i="16" s="1"/>
  <c r="I17" i="16"/>
  <c r="K17" i="16" s="1"/>
  <c r="J17" i="16"/>
  <c r="J16" i="16"/>
  <c r="I16" i="16"/>
  <c r="K16" i="16" s="1"/>
  <c r="J28" i="16"/>
  <c r="I28" i="16"/>
  <c r="K28" i="16" s="1"/>
  <c r="I25" i="16"/>
  <c r="K25" i="16" s="1"/>
  <c r="J25" i="16"/>
  <c r="I22" i="16"/>
  <c r="K22" i="16" s="1"/>
  <c r="J22" i="16"/>
  <c r="I21" i="16"/>
  <c r="K21" i="16" s="1"/>
  <c r="J21" i="16"/>
  <c r="J23" i="16"/>
  <c r="I23" i="16"/>
  <c r="K23" i="16" s="1"/>
  <c r="I26" i="16"/>
  <c r="K26" i="16" s="1"/>
  <c r="J26" i="16"/>
  <c r="I29" i="16"/>
  <c r="K29" i="16" s="1"/>
  <c r="J29" i="16"/>
  <c r="I18" i="16"/>
  <c r="K18" i="16" s="1"/>
  <c r="J18" i="16"/>
  <c r="I19" i="16"/>
  <c r="K19" i="16" s="1"/>
  <c r="J19" i="16"/>
  <c r="J42" i="14"/>
  <c r="I23" i="19"/>
  <c r="K23" i="19" s="1"/>
  <c r="S7" i="19" s="1"/>
  <c r="Q7" i="19"/>
  <c r="S7" i="20"/>
  <c r="R7" i="20"/>
  <c r="R7" i="19"/>
  <c r="I67" i="18"/>
  <c r="K67" i="18" s="1"/>
  <c r="J67" i="18"/>
  <c r="I66" i="18"/>
  <c r="K66" i="18" s="1"/>
  <c r="J66" i="18"/>
  <c r="J68" i="18"/>
  <c r="I68" i="18"/>
  <c r="K68" i="18" s="1"/>
  <c r="I70" i="18"/>
  <c r="J70" i="18"/>
  <c r="J69" i="18"/>
  <c r="I69" i="18"/>
  <c r="I76" i="18"/>
  <c r="K76" i="18" s="1"/>
  <c r="I74" i="18"/>
  <c r="K74" i="18" s="1"/>
  <c r="J74" i="18"/>
  <c r="J73" i="18"/>
  <c r="I73" i="18"/>
  <c r="K73" i="18" s="1"/>
  <c r="I75" i="18"/>
  <c r="K75" i="18" s="1"/>
  <c r="J75" i="18"/>
  <c r="I71" i="18"/>
  <c r="K71" i="18" s="1"/>
  <c r="J71" i="18"/>
  <c r="J72" i="18"/>
  <c r="I72" i="18"/>
  <c r="K72" i="18" s="1"/>
  <c r="J72" i="17"/>
  <c r="J74" i="17"/>
  <c r="I67" i="17"/>
  <c r="K67" i="17" s="1"/>
  <c r="J70" i="17"/>
  <c r="I76" i="17"/>
  <c r="K76" i="17" s="1"/>
  <c r="J16" i="14"/>
  <c r="I16" i="14"/>
  <c r="K16" i="14" s="1"/>
  <c r="I58" i="14"/>
  <c r="K58" i="14" s="1"/>
  <c r="H63" i="14"/>
  <c r="I63" i="14" s="1"/>
  <c r="K63" i="14" s="1"/>
  <c r="H64" i="14"/>
  <c r="J64" i="14" s="1"/>
  <c r="G64" i="14"/>
  <c r="J59" i="14"/>
  <c r="J55" i="14"/>
  <c r="G25" i="14"/>
  <c r="H25" i="14" s="1"/>
  <c r="I25" i="14" s="1"/>
  <c r="K25" i="14" s="1"/>
  <c r="J44" i="14"/>
  <c r="J28" i="14"/>
  <c r="I28" i="14"/>
  <c r="K28" i="14" s="1"/>
  <c r="J62" i="14"/>
  <c r="I62" i="14"/>
  <c r="K62" i="14" s="1"/>
  <c r="G53" i="14"/>
  <c r="H53" i="14" s="1"/>
  <c r="I53" i="14" s="1"/>
  <c r="K53" i="14" s="1"/>
  <c r="I46" i="14"/>
  <c r="K46" i="14" s="1"/>
  <c r="H76" i="14"/>
  <c r="G69" i="14"/>
  <c r="H69" i="14" s="1"/>
  <c r="G71" i="14"/>
  <c r="H71" i="14" s="1"/>
  <c r="H73" i="14"/>
  <c r="G68" i="14"/>
  <c r="H68" i="14" s="1"/>
  <c r="G72" i="14"/>
  <c r="H72" i="14" s="1"/>
  <c r="H66" i="14"/>
  <c r="H75" i="14"/>
  <c r="H74" i="14"/>
  <c r="G70" i="14"/>
  <c r="H70" i="14" s="1"/>
  <c r="J54" i="14"/>
  <c r="G21" i="14"/>
  <c r="H21" i="14" s="1"/>
  <c r="I21" i="14" s="1"/>
  <c r="K21" i="14" s="1"/>
  <c r="G52" i="16"/>
  <c r="H52" i="16" s="1"/>
  <c r="G27" i="16"/>
  <c r="H27" i="16" s="1"/>
  <c r="J14" i="14"/>
  <c r="J20" i="14"/>
  <c r="J40" i="14"/>
  <c r="I40" i="14"/>
  <c r="K40" i="14" s="1"/>
  <c r="G57" i="14"/>
  <c r="H57" i="14" s="1"/>
  <c r="I57" i="14" s="1"/>
  <c r="K57" i="14" s="1"/>
  <c r="G29" i="14"/>
  <c r="H29" i="14" s="1"/>
  <c r="G49" i="14"/>
  <c r="H49" i="14" s="1"/>
  <c r="J49" i="14" s="1"/>
  <c r="G45" i="14"/>
  <c r="H45" i="14" s="1"/>
  <c r="J45" i="14" s="1"/>
  <c r="G61" i="14"/>
  <c r="H61" i="14" s="1"/>
  <c r="I61" i="14" s="1"/>
  <c r="K61" i="14" s="1"/>
  <c r="J38" i="14"/>
  <c r="I38" i="14"/>
  <c r="K38" i="14" s="1"/>
  <c r="J31" i="14"/>
  <c r="I31" i="14"/>
  <c r="K31" i="14" s="1"/>
  <c r="J29" i="14"/>
  <c r="I29" i="14"/>
  <c r="K29" i="14" s="1"/>
  <c r="J27" i="14"/>
  <c r="I27" i="14"/>
  <c r="K27" i="14" s="1"/>
  <c r="J56" i="14"/>
  <c r="I56" i="14"/>
  <c r="K56" i="14" s="1"/>
  <c r="I22" i="14"/>
  <c r="K22" i="14" s="1"/>
  <c r="J22" i="14"/>
  <c r="G41" i="14"/>
  <c r="H41" i="14" s="1"/>
  <c r="J60" i="14"/>
  <c r="I60" i="14"/>
  <c r="K60" i="14" s="1"/>
  <c r="J43" i="14"/>
  <c r="I43" i="14"/>
  <c r="I32" i="14"/>
  <c r="K32" i="14" s="1"/>
  <c r="J32" i="14"/>
  <c r="J52" i="14"/>
  <c r="I52" i="14"/>
  <c r="K52" i="14" s="1"/>
  <c r="I34" i="14"/>
  <c r="K34" i="14" s="1"/>
  <c r="J34" i="14"/>
  <c r="I30" i="14"/>
  <c r="K30" i="14" s="1"/>
  <c r="J30" i="14"/>
  <c r="I24" i="14"/>
  <c r="K24" i="14" s="1"/>
  <c r="J24" i="14"/>
  <c r="I26" i="14"/>
  <c r="K26" i="14" s="1"/>
  <c r="J26" i="14"/>
  <c r="I18" i="14"/>
  <c r="K18" i="14" s="1"/>
  <c r="J18" i="14"/>
  <c r="J35" i="14"/>
  <c r="I35" i="14"/>
  <c r="K35" i="14" s="1"/>
  <c r="J19" i="14"/>
  <c r="I19" i="14"/>
  <c r="K19" i="14" s="1"/>
  <c r="G37" i="14"/>
  <c r="H37" i="14" s="1"/>
  <c r="G33" i="14"/>
  <c r="H33" i="14" s="1"/>
  <c r="J39" i="14"/>
  <c r="I39" i="14"/>
  <c r="K39" i="14" s="1"/>
  <c r="I36" i="14"/>
  <c r="K36" i="14" s="1"/>
  <c r="J36" i="14"/>
  <c r="J48" i="14"/>
  <c r="I48" i="14"/>
  <c r="K48" i="14" s="1"/>
  <c r="J23" i="14"/>
  <c r="I23" i="14"/>
  <c r="K23" i="14" s="1"/>
  <c r="J52" i="16" l="1"/>
  <c r="I52" i="16"/>
  <c r="K52" i="16" s="1"/>
  <c r="I27" i="16"/>
  <c r="K27" i="16" s="1"/>
  <c r="J27" i="16"/>
  <c r="Q7" i="16" s="1"/>
  <c r="K15" i="16"/>
  <c r="S7" i="16" s="1"/>
  <c r="R7" i="16"/>
  <c r="I64" i="14"/>
  <c r="K64" i="14" s="1"/>
  <c r="J21" i="14"/>
  <c r="J25" i="14"/>
  <c r="I45" i="14"/>
  <c r="K45" i="14" s="1"/>
  <c r="K43" i="14"/>
  <c r="J63" i="14"/>
  <c r="J61" i="14"/>
  <c r="J53" i="14"/>
  <c r="J57" i="14"/>
  <c r="I49" i="14"/>
  <c r="K49" i="14" s="1"/>
  <c r="J75" i="14"/>
  <c r="I75" i="14"/>
  <c r="K75" i="14" s="1"/>
  <c r="I70" i="14"/>
  <c r="K70" i="14" s="1"/>
  <c r="J70" i="14"/>
  <c r="I66" i="14"/>
  <c r="K66" i="14" s="1"/>
  <c r="J66" i="14"/>
  <c r="J71" i="14"/>
  <c r="I71" i="14"/>
  <c r="K71" i="14" s="1"/>
  <c r="I73" i="14"/>
  <c r="K73" i="14" s="1"/>
  <c r="J73" i="14"/>
  <c r="I74" i="14"/>
  <c r="K74" i="14" s="1"/>
  <c r="J74" i="14"/>
  <c r="I72" i="14"/>
  <c r="K72" i="14" s="1"/>
  <c r="J72" i="14"/>
  <c r="J69" i="14"/>
  <c r="I69" i="14"/>
  <c r="K69" i="14" s="1"/>
  <c r="I65" i="14"/>
  <c r="K65" i="14" s="1"/>
  <c r="J65" i="14"/>
  <c r="J68" i="14"/>
  <c r="I68" i="14"/>
  <c r="K68" i="14" s="1"/>
  <c r="J67" i="14"/>
  <c r="I67" i="14"/>
  <c r="K67" i="14" s="1"/>
  <c r="J76" i="14"/>
  <c r="I76" i="14"/>
  <c r="K76" i="14" s="1"/>
  <c r="J73" i="16"/>
  <c r="K73" i="16"/>
  <c r="J66" i="16"/>
  <c r="K70" i="16"/>
  <c r="J70" i="16"/>
  <c r="J75" i="16"/>
  <c r="K75" i="16"/>
  <c r="J67" i="16"/>
  <c r="J69" i="16"/>
  <c r="K69" i="16"/>
  <c r="K74" i="16"/>
  <c r="J74" i="16"/>
  <c r="K68" i="16"/>
  <c r="K72" i="16"/>
  <c r="J71" i="16"/>
  <c r="K71" i="16"/>
  <c r="J76" i="16"/>
  <c r="K76" i="16"/>
  <c r="J37" i="14"/>
  <c r="I37" i="14"/>
  <c r="K37" i="14" s="1"/>
  <c r="I41" i="14"/>
  <c r="K41" i="14" s="1"/>
  <c r="J41" i="14"/>
  <c r="J33" i="14"/>
  <c r="I33" i="14"/>
  <c r="K33" i="14" s="1"/>
  <c r="S8" i="14" l="1"/>
  <c r="Q7" i="14"/>
  <c r="Q8" i="14"/>
  <c r="R8" i="14"/>
  <c r="S7" i="14"/>
  <c r="R7" i="14"/>
  <c r="X76" i="13" l="1"/>
  <c r="W76" i="13"/>
  <c r="V76" i="13"/>
  <c r="U76" i="13"/>
  <c r="T76" i="13"/>
  <c r="S76" i="13"/>
  <c r="R76" i="13"/>
  <c r="Q76" i="13"/>
  <c r="P76" i="13"/>
  <c r="O76" i="13"/>
  <c r="N76" i="13"/>
  <c r="M76" i="13"/>
  <c r="I76" i="13"/>
  <c r="J76" i="13" s="1"/>
  <c r="X75" i="13"/>
  <c r="W75" i="13"/>
  <c r="V75" i="13"/>
  <c r="U75" i="13"/>
  <c r="T75" i="13"/>
  <c r="S75" i="13"/>
  <c r="R75" i="13"/>
  <c r="Q75" i="13"/>
  <c r="P75" i="13"/>
  <c r="O75" i="13"/>
  <c r="N75" i="13"/>
  <c r="M75" i="13"/>
  <c r="I75" i="13"/>
  <c r="J75" i="13" s="1"/>
  <c r="X74" i="13"/>
  <c r="W74" i="13"/>
  <c r="V74" i="13"/>
  <c r="U74" i="13"/>
  <c r="T74" i="13"/>
  <c r="S74" i="13"/>
  <c r="R74" i="13"/>
  <c r="Q74" i="13"/>
  <c r="P74" i="13"/>
  <c r="O74" i="13"/>
  <c r="N74" i="13"/>
  <c r="M74" i="13"/>
  <c r="I74" i="13"/>
  <c r="J74" i="13" s="1"/>
  <c r="X73" i="13"/>
  <c r="W73" i="13"/>
  <c r="V73" i="13"/>
  <c r="U73" i="13"/>
  <c r="T73" i="13"/>
  <c r="S73" i="13"/>
  <c r="R73" i="13"/>
  <c r="Q73" i="13"/>
  <c r="P73" i="13"/>
  <c r="O73" i="13"/>
  <c r="N73" i="13"/>
  <c r="M73" i="13"/>
  <c r="I73" i="13"/>
  <c r="J73" i="13" s="1"/>
  <c r="X72" i="13"/>
  <c r="W72" i="13"/>
  <c r="V72" i="13"/>
  <c r="U72" i="13"/>
  <c r="T72" i="13"/>
  <c r="S72" i="13"/>
  <c r="R72" i="13"/>
  <c r="Q72" i="13"/>
  <c r="P72" i="13"/>
  <c r="O72" i="13"/>
  <c r="N72" i="13"/>
  <c r="M72" i="13"/>
  <c r="I72" i="13"/>
  <c r="J72" i="13" s="1"/>
  <c r="X71" i="13"/>
  <c r="W71" i="13"/>
  <c r="V71" i="13"/>
  <c r="U71" i="13"/>
  <c r="T71" i="13"/>
  <c r="S71" i="13"/>
  <c r="R71" i="13"/>
  <c r="Q71" i="13"/>
  <c r="P71" i="13"/>
  <c r="O71" i="13"/>
  <c r="N71" i="13"/>
  <c r="M71" i="13"/>
  <c r="I71" i="13"/>
  <c r="J71" i="13" s="1"/>
  <c r="X70" i="13"/>
  <c r="W70" i="13"/>
  <c r="V70" i="13"/>
  <c r="U70" i="13"/>
  <c r="T70" i="13"/>
  <c r="S70" i="13"/>
  <c r="R70" i="13"/>
  <c r="Q70" i="13"/>
  <c r="P70" i="13"/>
  <c r="O70" i="13"/>
  <c r="N70" i="13"/>
  <c r="M70" i="13"/>
  <c r="I70" i="13"/>
  <c r="J70" i="13" s="1"/>
  <c r="X69" i="13"/>
  <c r="W69" i="13"/>
  <c r="V69" i="13"/>
  <c r="U69" i="13"/>
  <c r="T69" i="13"/>
  <c r="S69" i="13"/>
  <c r="R69" i="13"/>
  <c r="Q69" i="13"/>
  <c r="P69" i="13"/>
  <c r="O69" i="13"/>
  <c r="N69" i="13"/>
  <c r="M69" i="13"/>
  <c r="I69" i="13"/>
  <c r="J69" i="13" s="1"/>
  <c r="X68" i="13"/>
  <c r="W68" i="13"/>
  <c r="V68" i="13"/>
  <c r="U68" i="13"/>
  <c r="T68" i="13"/>
  <c r="S68" i="13"/>
  <c r="R68" i="13"/>
  <c r="Q68" i="13"/>
  <c r="P68" i="13"/>
  <c r="O68" i="13"/>
  <c r="N68" i="13"/>
  <c r="M68" i="13"/>
  <c r="J68" i="13"/>
  <c r="I68" i="13"/>
  <c r="X67" i="13"/>
  <c r="W67" i="13"/>
  <c r="V67" i="13"/>
  <c r="U67" i="13"/>
  <c r="T67" i="13"/>
  <c r="S67" i="13"/>
  <c r="R67" i="13"/>
  <c r="Q67" i="13"/>
  <c r="P67" i="13"/>
  <c r="O67" i="13"/>
  <c r="N67" i="13"/>
  <c r="M67" i="13"/>
  <c r="I67" i="13"/>
  <c r="J67" i="13" s="1"/>
  <c r="X66" i="13"/>
  <c r="W66" i="13"/>
  <c r="V66" i="13"/>
  <c r="U66" i="13"/>
  <c r="T66" i="13"/>
  <c r="S66" i="13"/>
  <c r="R66" i="13"/>
  <c r="Q66" i="13"/>
  <c r="P66" i="13"/>
  <c r="O66" i="13"/>
  <c r="N66" i="13"/>
  <c r="M66" i="13"/>
  <c r="I66" i="13"/>
  <c r="J66" i="13" s="1"/>
  <c r="X65" i="13"/>
  <c r="W65" i="13"/>
  <c r="V65" i="13"/>
  <c r="U65" i="13"/>
  <c r="T65" i="13"/>
  <c r="S65" i="13"/>
  <c r="R65" i="13"/>
  <c r="Q65" i="13"/>
  <c r="P65" i="13"/>
  <c r="O65" i="13"/>
  <c r="N65" i="13"/>
  <c r="M65" i="13"/>
  <c r="I65" i="13"/>
  <c r="J65" i="13" s="1"/>
  <c r="X64" i="13"/>
  <c r="W64" i="13"/>
  <c r="V64" i="13"/>
  <c r="U64" i="13"/>
  <c r="T64" i="13"/>
  <c r="S64" i="13"/>
  <c r="R64" i="13"/>
  <c r="Q64" i="13"/>
  <c r="P64" i="13"/>
  <c r="O64" i="13"/>
  <c r="N64" i="13"/>
  <c r="M64" i="13"/>
  <c r="I64" i="13"/>
  <c r="J64" i="13" s="1"/>
  <c r="X63" i="13"/>
  <c r="W63" i="13"/>
  <c r="V63" i="13"/>
  <c r="U63" i="13"/>
  <c r="T63" i="13"/>
  <c r="S63" i="13"/>
  <c r="R63" i="13"/>
  <c r="Q63" i="13"/>
  <c r="P63" i="13"/>
  <c r="O63" i="13"/>
  <c r="N63" i="13"/>
  <c r="M63" i="13"/>
  <c r="I63" i="13"/>
  <c r="J63" i="13" s="1"/>
  <c r="X62" i="13"/>
  <c r="W62" i="13"/>
  <c r="V62" i="13"/>
  <c r="U62" i="13"/>
  <c r="T62" i="13"/>
  <c r="S62" i="13"/>
  <c r="R62" i="13"/>
  <c r="Q62" i="13"/>
  <c r="P62" i="13"/>
  <c r="O62" i="13"/>
  <c r="N62" i="13"/>
  <c r="M62" i="13"/>
  <c r="J62" i="13"/>
  <c r="I62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I61" i="13"/>
  <c r="J61" i="13" s="1"/>
  <c r="X60" i="13"/>
  <c r="W60" i="13"/>
  <c r="V60" i="13"/>
  <c r="U60" i="13"/>
  <c r="T60" i="13"/>
  <c r="S60" i="13"/>
  <c r="R60" i="13"/>
  <c r="Q60" i="13"/>
  <c r="P60" i="13"/>
  <c r="O60" i="13"/>
  <c r="N60" i="13"/>
  <c r="M60" i="13"/>
  <c r="J60" i="13"/>
  <c r="I60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I59" i="13"/>
  <c r="J59" i="13" s="1"/>
  <c r="X58" i="13"/>
  <c r="W58" i="13"/>
  <c r="V58" i="13"/>
  <c r="U58" i="13"/>
  <c r="T58" i="13"/>
  <c r="S58" i="13"/>
  <c r="R58" i="13"/>
  <c r="Q58" i="13"/>
  <c r="P58" i="13"/>
  <c r="O58" i="13"/>
  <c r="N58" i="13"/>
  <c r="M58" i="13"/>
  <c r="I58" i="13"/>
  <c r="J58" i="13" s="1"/>
  <c r="X57" i="13"/>
  <c r="W57" i="13"/>
  <c r="V57" i="13"/>
  <c r="U57" i="13"/>
  <c r="T57" i="13"/>
  <c r="S57" i="13"/>
  <c r="R57" i="13"/>
  <c r="Q57" i="13"/>
  <c r="P57" i="13"/>
  <c r="O57" i="13"/>
  <c r="N57" i="13"/>
  <c r="M57" i="13"/>
  <c r="I57" i="13"/>
  <c r="J57" i="13" s="1"/>
  <c r="X56" i="13"/>
  <c r="W56" i="13"/>
  <c r="V56" i="13"/>
  <c r="U56" i="13"/>
  <c r="T56" i="13"/>
  <c r="S56" i="13"/>
  <c r="R56" i="13"/>
  <c r="Q56" i="13"/>
  <c r="P56" i="13"/>
  <c r="O56" i="13"/>
  <c r="N56" i="13"/>
  <c r="M56" i="13"/>
  <c r="I56" i="13"/>
  <c r="J56" i="13" s="1"/>
  <c r="X55" i="13"/>
  <c r="W55" i="13"/>
  <c r="V55" i="13"/>
  <c r="U55" i="13"/>
  <c r="T55" i="13"/>
  <c r="S55" i="13"/>
  <c r="R55" i="13"/>
  <c r="Q55" i="13"/>
  <c r="P55" i="13"/>
  <c r="O55" i="13"/>
  <c r="N55" i="13"/>
  <c r="M55" i="13"/>
  <c r="I55" i="13"/>
  <c r="J55" i="13" s="1"/>
  <c r="X54" i="13"/>
  <c r="W54" i="13"/>
  <c r="V54" i="13"/>
  <c r="U54" i="13"/>
  <c r="T54" i="13"/>
  <c r="S54" i="13"/>
  <c r="R54" i="13"/>
  <c r="Q54" i="13"/>
  <c r="P54" i="13"/>
  <c r="O54" i="13"/>
  <c r="N54" i="13"/>
  <c r="M54" i="13"/>
  <c r="J54" i="13"/>
  <c r="I54" i="13"/>
  <c r="X53" i="13"/>
  <c r="W53" i="13"/>
  <c r="V53" i="13"/>
  <c r="U53" i="13"/>
  <c r="T53" i="13"/>
  <c r="S53" i="13"/>
  <c r="R53" i="13"/>
  <c r="Q53" i="13"/>
  <c r="P53" i="13"/>
  <c r="O53" i="13"/>
  <c r="N53" i="13"/>
  <c r="M53" i="13"/>
  <c r="I53" i="13"/>
  <c r="J53" i="13" s="1"/>
  <c r="X52" i="13"/>
  <c r="W52" i="13"/>
  <c r="V52" i="13"/>
  <c r="U52" i="13"/>
  <c r="T52" i="13"/>
  <c r="S52" i="13"/>
  <c r="R52" i="13"/>
  <c r="Q52" i="13"/>
  <c r="P52" i="13"/>
  <c r="O52" i="13"/>
  <c r="N52" i="13"/>
  <c r="M52" i="13"/>
  <c r="J52" i="13"/>
  <c r="I52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I51" i="13"/>
  <c r="J51" i="13" s="1"/>
  <c r="X50" i="13"/>
  <c r="W50" i="13"/>
  <c r="V50" i="13"/>
  <c r="U50" i="13"/>
  <c r="T50" i="13"/>
  <c r="S50" i="13"/>
  <c r="R50" i="13"/>
  <c r="Q50" i="13"/>
  <c r="P50" i="13"/>
  <c r="O50" i="13"/>
  <c r="N50" i="13"/>
  <c r="M50" i="13"/>
  <c r="I50" i="13"/>
  <c r="J50" i="13" s="1"/>
  <c r="X49" i="13"/>
  <c r="W49" i="13"/>
  <c r="V49" i="13"/>
  <c r="U49" i="13"/>
  <c r="T49" i="13"/>
  <c r="S49" i="13"/>
  <c r="R49" i="13"/>
  <c r="Q49" i="13"/>
  <c r="P49" i="13"/>
  <c r="O49" i="13"/>
  <c r="N49" i="13"/>
  <c r="M49" i="13"/>
  <c r="I49" i="13"/>
  <c r="J49" i="13" s="1"/>
  <c r="X48" i="13"/>
  <c r="W48" i="13"/>
  <c r="V48" i="13"/>
  <c r="U48" i="13"/>
  <c r="T48" i="13"/>
  <c r="S48" i="13"/>
  <c r="R48" i="13"/>
  <c r="Q48" i="13"/>
  <c r="P48" i="13"/>
  <c r="O48" i="13"/>
  <c r="N48" i="13"/>
  <c r="M48" i="13"/>
  <c r="I48" i="13"/>
  <c r="J48" i="13" s="1"/>
  <c r="X47" i="13"/>
  <c r="W47" i="13"/>
  <c r="V47" i="13"/>
  <c r="U47" i="13"/>
  <c r="T47" i="13"/>
  <c r="S47" i="13"/>
  <c r="R47" i="13"/>
  <c r="Q47" i="13"/>
  <c r="P47" i="13"/>
  <c r="O47" i="13"/>
  <c r="N47" i="13"/>
  <c r="M47" i="13"/>
  <c r="I47" i="13"/>
  <c r="J47" i="13" s="1"/>
  <c r="X46" i="13"/>
  <c r="W46" i="13"/>
  <c r="V46" i="13"/>
  <c r="U46" i="13"/>
  <c r="T46" i="13"/>
  <c r="S46" i="13"/>
  <c r="R46" i="13"/>
  <c r="Q46" i="13"/>
  <c r="P46" i="13"/>
  <c r="O46" i="13"/>
  <c r="N46" i="13"/>
  <c r="M46" i="13"/>
  <c r="I46" i="13"/>
  <c r="J46" i="13" s="1"/>
  <c r="X45" i="13"/>
  <c r="W45" i="13"/>
  <c r="V45" i="13"/>
  <c r="U45" i="13"/>
  <c r="T45" i="13"/>
  <c r="S45" i="13"/>
  <c r="R45" i="13"/>
  <c r="Q45" i="13"/>
  <c r="P45" i="13"/>
  <c r="O45" i="13"/>
  <c r="N45" i="13"/>
  <c r="M45" i="13"/>
  <c r="I45" i="13"/>
  <c r="J45" i="13" s="1"/>
  <c r="X44" i="13"/>
  <c r="W44" i="13"/>
  <c r="V44" i="13"/>
  <c r="U44" i="13"/>
  <c r="T44" i="13"/>
  <c r="S44" i="13"/>
  <c r="R44" i="13"/>
  <c r="Q44" i="13"/>
  <c r="P44" i="13"/>
  <c r="O44" i="13"/>
  <c r="N44" i="13"/>
  <c r="M44" i="13"/>
  <c r="I44" i="13"/>
  <c r="J44" i="13" s="1"/>
  <c r="X43" i="13"/>
  <c r="W43" i="13"/>
  <c r="V43" i="13"/>
  <c r="U43" i="13"/>
  <c r="T43" i="13"/>
  <c r="S43" i="13"/>
  <c r="R43" i="13"/>
  <c r="Q43" i="13"/>
  <c r="P43" i="13"/>
  <c r="O43" i="13"/>
  <c r="N43" i="13"/>
  <c r="M43" i="13"/>
  <c r="I43" i="13"/>
  <c r="J43" i="13" s="1"/>
  <c r="X42" i="13"/>
  <c r="W42" i="13"/>
  <c r="V42" i="13"/>
  <c r="U42" i="13"/>
  <c r="T42" i="13"/>
  <c r="S42" i="13"/>
  <c r="R42" i="13"/>
  <c r="Q42" i="13"/>
  <c r="P42" i="13"/>
  <c r="O42" i="13"/>
  <c r="N42" i="13"/>
  <c r="M42" i="13"/>
  <c r="I42" i="13"/>
  <c r="J42" i="13" s="1"/>
  <c r="X41" i="13"/>
  <c r="W41" i="13"/>
  <c r="V41" i="13"/>
  <c r="U41" i="13"/>
  <c r="T41" i="13"/>
  <c r="S41" i="13"/>
  <c r="R41" i="13"/>
  <c r="Q41" i="13"/>
  <c r="P41" i="13"/>
  <c r="O41" i="13"/>
  <c r="N41" i="13"/>
  <c r="M41" i="13"/>
  <c r="I41" i="13"/>
  <c r="J41" i="13" s="1"/>
  <c r="X40" i="13"/>
  <c r="W40" i="13"/>
  <c r="V40" i="13"/>
  <c r="U40" i="13"/>
  <c r="T40" i="13"/>
  <c r="S40" i="13"/>
  <c r="R40" i="13"/>
  <c r="Q40" i="13"/>
  <c r="P40" i="13"/>
  <c r="O40" i="13"/>
  <c r="N40" i="13"/>
  <c r="M40" i="13"/>
  <c r="J40" i="13"/>
  <c r="I40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I39" i="13"/>
  <c r="J39" i="13" s="1"/>
  <c r="X38" i="13"/>
  <c r="W38" i="13"/>
  <c r="V38" i="13"/>
  <c r="U38" i="13"/>
  <c r="T38" i="13"/>
  <c r="S38" i="13"/>
  <c r="R38" i="13"/>
  <c r="Q38" i="13"/>
  <c r="P38" i="13"/>
  <c r="O38" i="13"/>
  <c r="N38" i="13"/>
  <c r="M38" i="13"/>
  <c r="I38" i="13"/>
  <c r="J38" i="13" s="1"/>
  <c r="X37" i="13"/>
  <c r="W37" i="13"/>
  <c r="V37" i="13"/>
  <c r="U37" i="13"/>
  <c r="T37" i="13"/>
  <c r="S37" i="13"/>
  <c r="R37" i="13"/>
  <c r="Q37" i="13"/>
  <c r="P37" i="13"/>
  <c r="O37" i="13"/>
  <c r="N37" i="13"/>
  <c r="M37" i="13"/>
  <c r="I37" i="13"/>
  <c r="J37" i="13" s="1"/>
  <c r="X36" i="13"/>
  <c r="W36" i="13"/>
  <c r="V36" i="13"/>
  <c r="U36" i="13"/>
  <c r="T36" i="13"/>
  <c r="S36" i="13"/>
  <c r="R36" i="13"/>
  <c r="Q36" i="13"/>
  <c r="P36" i="13"/>
  <c r="O36" i="13"/>
  <c r="N36" i="13"/>
  <c r="M36" i="13"/>
  <c r="J36" i="13"/>
  <c r="I36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I35" i="13"/>
  <c r="J35" i="13" s="1"/>
  <c r="X34" i="13"/>
  <c r="W34" i="13"/>
  <c r="V34" i="13"/>
  <c r="U34" i="13"/>
  <c r="T34" i="13"/>
  <c r="S34" i="13"/>
  <c r="R34" i="13"/>
  <c r="Q34" i="13"/>
  <c r="P34" i="13"/>
  <c r="O34" i="13"/>
  <c r="N34" i="13"/>
  <c r="M34" i="13"/>
  <c r="I34" i="13"/>
  <c r="J34" i="13" s="1"/>
  <c r="X33" i="13"/>
  <c r="W33" i="13"/>
  <c r="V33" i="13"/>
  <c r="U33" i="13"/>
  <c r="T33" i="13"/>
  <c r="S33" i="13"/>
  <c r="R33" i="13"/>
  <c r="Q33" i="13"/>
  <c r="P33" i="13"/>
  <c r="O33" i="13"/>
  <c r="N33" i="13"/>
  <c r="M33" i="13"/>
  <c r="I33" i="13"/>
  <c r="J33" i="13" s="1"/>
  <c r="X32" i="13"/>
  <c r="W32" i="13"/>
  <c r="V32" i="13"/>
  <c r="U32" i="13"/>
  <c r="T32" i="13"/>
  <c r="S32" i="13"/>
  <c r="R32" i="13"/>
  <c r="Q32" i="13"/>
  <c r="P32" i="13"/>
  <c r="O32" i="13"/>
  <c r="N32" i="13"/>
  <c r="M32" i="13"/>
  <c r="I32" i="13"/>
  <c r="J32" i="13" s="1"/>
  <c r="X31" i="13"/>
  <c r="W31" i="13"/>
  <c r="V31" i="13"/>
  <c r="U31" i="13"/>
  <c r="T31" i="13"/>
  <c r="S31" i="13"/>
  <c r="R31" i="13"/>
  <c r="Q31" i="13"/>
  <c r="P31" i="13"/>
  <c r="O31" i="13"/>
  <c r="N31" i="13"/>
  <c r="M31" i="13"/>
  <c r="I31" i="13"/>
  <c r="J31" i="13" s="1"/>
  <c r="X30" i="13"/>
  <c r="W30" i="13"/>
  <c r="V30" i="13"/>
  <c r="U30" i="13"/>
  <c r="T30" i="13"/>
  <c r="S30" i="13"/>
  <c r="R30" i="13"/>
  <c r="Q30" i="13"/>
  <c r="P30" i="13"/>
  <c r="O30" i="13"/>
  <c r="N30" i="13"/>
  <c r="M30" i="13"/>
  <c r="J30" i="13"/>
  <c r="I30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I29" i="13"/>
  <c r="J29" i="13" s="1"/>
  <c r="X28" i="13"/>
  <c r="W28" i="13"/>
  <c r="V28" i="13"/>
  <c r="U28" i="13"/>
  <c r="T28" i="13"/>
  <c r="S28" i="13"/>
  <c r="R28" i="13"/>
  <c r="Q28" i="13"/>
  <c r="P28" i="13"/>
  <c r="O28" i="13"/>
  <c r="N28" i="13"/>
  <c r="M28" i="13"/>
  <c r="J28" i="13"/>
  <c r="I28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I27" i="13"/>
  <c r="J27" i="13" s="1"/>
  <c r="X26" i="13"/>
  <c r="W26" i="13"/>
  <c r="V26" i="13"/>
  <c r="U26" i="13"/>
  <c r="T26" i="13"/>
  <c r="S26" i="13"/>
  <c r="R26" i="13"/>
  <c r="Q26" i="13"/>
  <c r="P26" i="13"/>
  <c r="O26" i="13"/>
  <c r="N26" i="13"/>
  <c r="M26" i="13"/>
  <c r="I26" i="13"/>
  <c r="J26" i="13" s="1"/>
  <c r="X25" i="13"/>
  <c r="W25" i="13"/>
  <c r="V25" i="13"/>
  <c r="U25" i="13"/>
  <c r="T25" i="13"/>
  <c r="S25" i="13"/>
  <c r="R25" i="13"/>
  <c r="Q25" i="13"/>
  <c r="P25" i="13"/>
  <c r="O25" i="13"/>
  <c r="N25" i="13"/>
  <c r="M25" i="13"/>
  <c r="I25" i="13"/>
  <c r="J25" i="13" s="1"/>
  <c r="X24" i="13"/>
  <c r="W24" i="13"/>
  <c r="V24" i="13"/>
  <c r="U24" i="13"/>
  <c r="T24" i="13"/>
  <c r="S24" i="13"/>
  <c r="R24" i="13"/>
  <c r="Q24" i="13"/>
  <c r="P24" i="13"/>
  <c r="O24" i="13"/>
  <c r="N24" i="13"/>
  <c r="M24" i="13"/>
  <c r="I24" i="13"/>
  <c r="J24" i="13" s="1"/>
  <c r="X23" i="13"/>
  <c r="W23" i="13"/>
  <c r="V23" i="13"/>
  <c r="U23" i="13"/>
  <c r="T23" i="13"/>
  <c r="S23" i="13"/>
  <c r="R23" i="13"/>
  <c r="Q23" i="13"/>
  <c r="P23" i="13"/>
  <c r="O23" i="13"/>
  <c r="N23" i="13"/>
  <c r="M23" i="13"/>
  <c r="I23" i="13"/>
  <c r="J23" i="13" s="1"/>
  <c r="X22" i="13"/>
  <c r="W22" i="13"/>
  <c r="V22" i="13"/>
  <c r="U22" i="13"/>
  <c r="T22" i="13"/>
  <c r="S22" i="13"/>
  <c r="R22" i="13"/>
  <c r="Q22" i="13"/>
  <c r="P22" i="13"/>
  <c r="O22" i="13"/>
  <c r="N22" i="13"/>
  <c r="M22" i="13"/>
  <c r="J22" i="13"/>
  <c r="I22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I21" i="13"/>
  <c r="J21" i="13" s="1"/>
  <c r="X20" i="13"/>
  <c r="W20" i="13"/>
  <c r="V20" i="13"/>
  <c r="U20" i="13"/>
  <c r="T20" i="13"/>
  <c r="S20" i="13"/>
  <c r="R20" i="13"/>
  <c r="Q20" i="13"/>
  <c r="P20" i="13"/>
  <c r="O20" i="13"/>
  <c r="N20" i="13"/>
  <c r="M20" i="13"/>
  <c r="J20" i="13"/>
  <c r="I20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I19" i="13"/>
  <c r="J19" i="13" s="1"/>
  <c r="X18" i="13"/>
  <c r="W18" i="13"/>
  <c r="V18" i="13"/>
  <c r="U18" i="13"/>
  <c r="T18" i="13"/>
  <c r="S18" i="13"/>
  <c r="R18" i="13"/>
  <c r="Q18" i="13"/>
  <c r="P18" i="13"/>
  <c r="O18" i="13"/>
  <c r="N18" i="13"/>
  <c r="M18" i="13"/>
  <c r="I18" i="13"/>
  <c r="J18" i="13" s="1"/>
  <c r="X17" i="13"/>
  <c r="W17" i="13"/>
  <c r="V17" i="13"/>
  <c r="U17" i="13"/>
  <c r="T17" i="13"/>
  <c r="S17" i="13"/>
  <c r="R17" i="13"/>
  <c r="Q17" i="13"/>
  <c r="P17" i="13"/>
  <c r="O17" i="13"/>
  <c r="N17" i="13"/>
  <c r="M17" i="13"/>
  <c r="I17" i="13"/>
  <c r="J17" i="13" s="1"/>
  <c r="X16" i="13"/>
  <c r="W16" i="13"/>
  <c r="V16" i="13"/>
  <c r="U16" i="13"/>
  <c r="T16" i="13"/>
  <c r="S16" i="13"/>
  <c r="R16" i="13"/>
  <c r="Q16" i="13"/>
  <c r="P16" i="13"/>
  <c r="O16" i="13"/>
  <c r="N16" i="13"/>
  <c r="M16" i="13"/>
  <c r="I16" i="13"/>
  <c r="J16" i="13" s="1"/>
  <c r="X15" i="13"/>
  <c r="W15" i="13"/>
  <c r="V15" i="13"/>
  <c r="U15" i="13"/>
  <c r="T15" i="13"/>
  <c r="S15" i="13"/>
  <c r="R15" i="13"/>
  <c r="Q15" i="13"/>
  <c r="P15" i="13"/>
  <c r="O15" i="13"/>
  <c r="N15" i="13"/>
  <c r="M15" i="13"/>
  <c r="I15" i="13"/>
  <c r="J15" i="13" s="1"/>
  <c r="X14" i="13"/>
  <c r="W14" i="13"/>
  <c r="V14" i="13"/>
  <c r="U14" i="13"/>
  <c r="T14" i="13"/>
  <c r="S14" i="13"/>
  <c r="R14" i="13"/>
  <c r="Q14" i="13"/>
  <c r="P14" i="13"/>
  <c r="O14" i="13"/>
  <c r="N14" i="13"/>
  <c r="M14" i="13"/>
  <c r="I14" i="13"/>
  <c r="J14" i="13" s="1"/>
  <c r="X13" i="13"/>
  <c r="W13" i="13"/>
  <c r="V13" i="13"/>
  <c r="U13" i="13"/>
  <c r="T13" i="13"/>
  <c r="S13" i="13"/>
  <c r="R13" i="13"/>
  <c r="Q13" i="13"/>
  <c r="P13" i="13"/>
  <c r="O13" i="13"/>
  <c r="N13" i="13"/>
  <c r="M13" i="13"/>
  <c r="I13" i="13"/>
  <c r="J13" i="13" s="1"/>
  <c r="X12" i="13"/>
  <c r="W12" i="13"/>
  <c r="V12" i="13"/>
  <c r="U12" i="13"/>
  <c r="T12" i="13"/>
  <c r="S12" i="13"/>
  <c r="R12" i="13"/>
  <c r="Q12" i="13"/>
  <c r="P12" i="13"/>
  <c r="O12" i="13"/>
  <c r="N12" i="13"/>
  <c r="M12" i="13"/>
  <c r="I12" i="13"/>
  <c r="J12" i="13" s="1"/>
  <c r="X11" i="13"/>
  <c r="W11" i="13"/>
  <c r="V11" i="13"/>
  <c r="U11" i="13"/>
  <c r="T11" i="13"/>
  <c r="S11" i="13"/>
  <c r="R11" i="13"/>
  <c r="Q11" i="13"/>
  <c r="P11" i="13"/>
  <c r="O11" i="13"/>
  <c r="N11" i="13"/>
  <c r="M11" i="13"/>
  <c r="I11" i="13"/>
  <c r="J11" i="13" s="1"/>
  <c r="X10" i="13"/>
  <c r="W10" i="13"/>
  <c r="V10" i="13"/>
  <c r="U10" i="13"/>
  <c r="T10" i="13"/>
  <c r="S10" i="13"/>
  <c r="R10" i="13"/>
  <c r="Q10" i="13"/>
  <c r="P10" i="13"/>
  <c r="O10" i="13"/>
  <c r="N10" i="13"/>
  <c r="M10" i="13"/>
  <c r="I10" i="13"/>
  <c r="J10" i="13" s="1"/>
  <c r="X9" i="13"/>
  <c r="W9" i="13"/>
  <c r="V9" i="13"/>
  <c r="U9" i="13"/>
  <c r="T9" i="13"/>
  <c r="S9" i="13"/>
  <c r="R9" i="13"/>
  <c r="Q9" i="13"/>
  <c r="P9" i="13"/>
  <c r="O9" i="13"/>
  <c r="N9" i="13"/>
  <c r="M9" i="13"/>
  <c r="I9" i="13"/>
  <c r="J9" i="13" s="1"/>
  <c r="X8" i="13"/>
  <c r="W8" i="13"/>
  <c r="V8" i="13"/>
  <c r="U8" i="13"/>
  <c r="T8" i="13"/>
  <c r="S8" i="13"/>
  <c r="R8" i="13"/>
  <c r="Q8" i="13"/>
  <c r="P8" i="13"/>
  <c r="O8" i="13"/>
  <c r="N8" i="13"/>
  <c r="M8" i="13"/>
  <c r="J8" i="13"/>
  <c r="I8" i="13"/>
  <c r="X7" i="13"/>
  <c r="W7" i="13"/>
  <c r="V7" i="13"/>
  <c r="U7" i="13"/>
  <c r="T7" i="13"/>
  <c r="S7" i="13"/>
  <c r="R7" i="13"/>
  <c r="Q7" i="13"/>
  <c r="P7" i="13"/>
  <c r="O7" i="13"/>
  <c r="N7" i="13"/>
  <c r="M7" i="13"/>
  <c r="I7" i="13"/>
  <c r="J7" i="13" s="1"/>
  <c r="X6" i="13"/>
  <c r="W6" i="13"/>
  <c r="V6" i="13"/>
  <c r="U6" i="13"/>
  <c r="T6" i="13"/>
  <c r="S6" i="13"/>
  <c r="R6" i="13"/>
  <c r="Q6" i="13"/>
  <c r="P6" i="13"/>
  <c r="O6" i="13"/>
  <c r="N6" i="13"/>
  <c r="M6" i="13"/>
  <c r="J6" i="13"/>
  <c r="I6" i="13"/>
  <c r="X5" i="13"/>
  <c r="W5" i="13"/>
  <c r="V5" i="13"/>
  <c r="U5" i="13"/>
  <c r="U80" i="13" s="1"/>
  <c r="T5" i="13"/>
  <c r="S5" i="13"/>
  <c r="R5" i="13"/>
  <c r="Q5" i="13"/>
  <c r="Q80" i="13" s="1"/>
  <c r="P5" i="13"/>
  <c r="O5" i="13"/>
  <c r="N5" i="13"/>
  <c r="M5" i="13"/>
  <c r="M80" i="13" s="1"/>
  <c r="I5" i="13"/>
  <c r="J5" i="13" s="1"/>
  <c r="N80" i="13" l="1"/>
  <c r="N77" i="13"/>
  <c r="N78" i="13" s="1"/>
  <c r="R80" i="13"/>
  <c r="R77" i="13"/>
  <c r="R78" i="13" s="1"/>
  <c r="R82" i="13" s="1"/>
  <c r="V80" i="13"/>
  <c r="V77" i="13"/>
  <c r="V78" i="13" s="1"/>
  <c r="O80" i="13"/>
  <c r="O77" i="13"/>
  <c r="O78" i="13" s="1"/>
  <c r="O82" i="13" s="1"/>
  <c r="S80" i="13"/>
  <c r="S77" i="13"/>
  <c r="S78" i="13" s="1"/>
  <c r="W80" i="13"/>
  <c r="W77" i="13"/>
  <c r="W78" i="13" s="1"/>
  <c r="W82" i="13" s="1"/>
  <c r="B12" i="13"/>
  <c r="C12" i="13" s="1"/>
  <c r="P80" i="13"/>
  <c r="T80" i="13"/>
  <c r="X80" i="13"/>
  <c r="P77" i="13"/>
  <c r="P78" i="13" s="1"/>
  <c r="P82" i="13" s="1"/>
  <c r="T77" i="13"/>
  <c r="T78" i="13" s="1"/>
  <c r="T82" i="13" s="1"/>
  <c r="X77" i="13"/>
  <c r="X78" i="13" s="1"/>
  <c r="M77" i="13"/>
  <c r="M78" i="13" s="1"/>
  <c r="M82" i="13" s="1"/>
  <c r="Q77" i="13"/>
  <c r="Q78" i="13" s="1"/>
  <c r="Q82" i="13" s="1"/>
  <c r="U77" i="13"/>
  <c r="U78" i="13" s="1"/>
  <c r="U82" i="13" s="1"/>
  <c r="X82" i="13" l="1"/>
  <c r="S82" i="13"/>
  <c r="V82" i="13"/>
  <c r="N82" i="13"/>
  <c r="Z82" i="13"/>
  <c r="C17" i="13" s="1"/>
</calcChain>
</file>

<file path=xl/sharedStrings.xml><?xml version="1.0" encoding="utf-8"?>
<sst xmlns="http://schemas.openxmlformats.org/spreadsheetml/2006/main" count="953" uniqueCount="167">
  <si>
    <t>EAM</t>
  </si>
  <si>
    <t>EPAM</t>
  </si>
  <si>
    <t>t</t>
  </si>
  <si>
    <t>R</t>
  </si>
  <si>
    <t>d</t>
  </si>
  <si>
    <t>d^2</t>
  </si>
  <si>
    <t>Mes</t>
  </si>
  <si>
    <t>Test de Daniel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</si>
  <si>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</si>
  <si>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</si>
  <si>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</si>
  <si>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</si>
  <si>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</si>
  <si>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</si>
  <si>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</si>
  <si>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</si>
  <si>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</si>
  <si>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</si>
  <si>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</si>
  <si>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</si>
  <si>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Ts</t>
  </si>
  <si>
    <t>Z</t>
  </si>
  <si>
    <t>Hi ha tendencia</t>
  </si>
  <si>
    <t>Test de Kruskal-Wallis</t>
  </si>
  <si>
    <t>KW</t>
  </si>
  <si>
    <t>Comparar amb una khi-cuadrat</t>
  </si>
  <si>
    <t>error</t>
  </si>
  <si>
    <t>Khi de 12-1 g.ll, 0,05 = 19,67</t>
  </si>
  <si>
    <t>No hi ha estacionalitat</t>
  </si>
  <si>
    <t>No rebutjem la Hipotesi nula</t>
  </si>
  <si>
    <t>k=2</t>
  </si>
  <si>
    <t>error abs</t>
  </si>
  <si>
    <t>F</t>
  </si>
  <si>
    <t>Total</t>
  </si>
  <si>
    <t>Y(t)</t>
  </si>
  <si>
    <t>Base monetaria – saldos y promedios (miles de millones de pesos)</t>
  </si>
  <si>
    <t>Ri</t>
  </si>
  <si>
    <t>ene.2007</t>
  </si>
  <si>
    <t>Ri^2</t>
  </si>
  <si>
    <t>Ti</t>
  </si>
  <si>
    <t>SUMA</t>
  </si>
  <si>
    <t>Ri^2 / Ti</t>
  </si>
  <si>
    <t>banco central de chile</t>
  </si>
  <si>
    <t>feb.2007</t>
  </si>
  <si>
    <t>mar.2007</t>
  </si>
  <si>
    <t>abr.2007</t>
  </si>
  <si>
    <t>may.2007</t>
  </si>
  <si>
    <t>jun.2007</t>
  </si>
  <si>
    <t>jul.2007</t>
  </si>
  <si>
    <t>ago.2007</t>
  </si>
  <si>
    <t>8,1 &gt; 1.96</t>
  </si>
  <si>
    <t>sep.2007</t>
  </si>
  <si>
    <t>oct.2007</t>
  </si>
  <si>
    <t>nov.2007</t>
  </si>
  <si>
    <t>dic.2007</t>
  </si>
  <si>
    <t>ene.2008</t>
  </si>
  <si>
    <t>feb.2008</t>
  </si>
  <si>
    <t>mar.2008</t>
  </si>
  <si>
    <t>abr.2008</t>
  </si>
  <si>
    <t>3,3706 &lt;  19,67</t>
  </si>
  <si>
    <t>may.2008</t>
  </si>
  <si>
    <t>jun.2008</t>
  </si>
  <si>
    <t>jul.2008</t>
  </si>
  <si>
    <t>ago.2008</t>
  </si>
  <si>
    <t>sep.2008</t>
  </si>
  <si>
    <t>oct.2008</t>
  </si>
  <si>
    <t>nov.2008</t>
  </si>
  <si>
    <t>dic.2008</t>
  </si>
  <si>
    <t>ene.2009</t>
  </si>
  <si>
    <t>feb.2009</t>
  </si>
  <si>
    <t>mar.2009</t>
  </si>
  <si>
    <t>abr.2009</t>
  </si>
  <si>
    <t>may.2009</t>
  </si>
  <si>
    <t>jun.2009</t>
  </si>
  <si>
    <t>jul.2009</t>
  </si>
  <si>
    <t>ago.2009</t>
  </si>
  <si>
    <t>sep.2009</t>
  </si>
  <si>
    <t>oct.2009</t>
  </si>
  <si>
    <t>nov.2009</t>
  </si>
  <si>
    <t>dic.2009</t>
  </si>
  <si>
    <t>ene.2010</t>
  </si>
  <si>
    <t>feb.2010</t>
  </si>
  <si>
    <t>mar.2010</t>
  </si>
  <si>
    <t>abr.2010</t>
  </si>
  <si>
    <t>may.2010</t>
  </si>
  <si>
    <t>jun.2010</t>
  </si>
  <si>
    <t>jul.2010</t>
  </si>
  <si>
    <t>ago.2010</t>
  </si>
  <si>
    <t>sep.2010</t>
  </si>
  <si>
    <t>oct.2010</t>
  </si>
  <si>
    <t>nov.2010</t>
  </si>
  <si>
    <t>dic.2010</t>
  </si>
  <si>
    <t>ene.2011</t>
  </si>
  <si>
    <t>feb.2011</t>
  </si>
  <si>
    <t>mar.2011</t>
  </si>
  <si>
    <t>abr.2011</t>
  </si>
  <si>
    <t>may.2011</t>
  </si>
  <si>
    <t>jun.2011</t>
  </si>
  <si>
    <t>jul.2011</t>
  </si>
  <si>
    <t>ago.2011</t>
  </si>
  <si>
    <t>sep.2011</t>
  </si>
  <si>
    <t>oct.2011</t>
  </si>
  <si>
    <t>nov.2011</t>
  </si>
  <si>
    <t>dic.2011</t>
  </si>
  <si>
    <t>ene.2012</t>
  </si>
  <si>
    <t>feb.2012</t>
  </si>
  <si>
    <t>mar.2012</t>
  </si>
  <si>
    <t>abr.2012</t>
  </si>
  <si>
    <t>may.2012</t>
  </si>
  <si>
    <t>jun.2012</t>
  </si>
  <si>
    <t>jul.2012</t>
  </si>
  <si>
    <t>ago.2012</t>
  </si>
  <si>
    <t>sep.2012</t>
  </si>
  <si>
    <t>oct.2012</t>
  </si>
  <si>
    <t>nov.2012</t>
  </si>
  <si>
    <t>dic.2012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</si>
  <si>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</si>
  <si>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</si>
  <si>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</si>
  <si>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</si>
  <si>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</si>
  <si>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</si>
  <si>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</si>
  <si>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</si>
  <si>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</si>
  <si>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</si>
  <si>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Intercepción</t>
  </si>
  <si>
    <t>Grados de libertad</t>
  </si>
  <si>
    <t>Suma de cuadrados</t>
  </si>
  <si>
    <t>Promedio de los cuadrados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</si>
  <si>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</si>
  <si>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</si>
  <si>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</si>
  <si>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</si>
  <si>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</si>
  <si>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</si>
  <si>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</si>
  <si>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</si>
  <si>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</si>
  <si>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Predicción</t>
  </si>
  <si>
    <t>error^2</t>
  </si>
  <si>
    <t>error abs / Yt</t>
  </si>
  <si>
    <t>ECM</t>
  </si>
  <si>
    <t>Periodo muestral</t>
  </si>
  <si>
    <t>Periodo extramuestral</t>
  </si>
  <si>
    <t>MÉTODO DE LAS DOBLES MEDIAS MÓVILES</t>
  </si>
  <si>
    <t>K=</t>
  </si>
  <si>
    <t>MMt</t>
  </si>
  <si>
    <t>MM't</t>
  </si>
  <si>
    <t>T^t</t>
  </si>
  <si>
    <t>Beta1^t</t>
  </si>
  <si>
    <t>Predicción DMM(5)</t>
  </si>
  <si>
    <t>k=5</t>
  </si>
  <si>
    <t>k=4</t>
  </si>
  <si>
    <t>k=3</t>
  </si>
  <si>
    <t>Predicción DMM(6)</t>
  </si>
  <si>
    <t>Predicción DMM(4)</t>
  </si>
  <si>
    <t>Predicción DMM(3)</t>
  </si>
  <si>
    <t>Predicción DMM(2)</t>
  </si>
  <si>
    <t>k=6</t>
  </si>
  <si>
    <t>k=7</t>
  </si>
  <si>
    <t>MÉTODO DEL ALISADO EXPONENCIAL DE HOLT</t>
  </si>
  <si>
    <t>con alpha=</t>
  </si>
  <si>
    <t>con gamma =</t>
  </si>
  <si>
    <t>Predicción AEH(0.2; 0,1)</t>
  </si>
  <si>
    <t>He ido cambiando alpha y gamma (tabla creada en el word con los resultados)</t>
  </si>
  <si>
    <t xml:space="preserve"> (Yt)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</si>
</sst>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0.0000"/>
    <numFmt numFmtId="165" formatCode="#,##0.0000"/>
    <numFmt numFmtId="166" formatCode="0.000%"/>
  </numFmts>
  <fonts count="11">
    <font>
      <sz val="11"/>
      <color rgb="FF000000"/>
      <name val="Calibri"/>
    </font>
    <font>
      <b/>
      <sz val="10"/>
      <name val="Arial"/>
    </font>
    <font>
      <sz val="10"/>
      <name val="Arial"/>
    </font>
    <font>
      <sz val="11"/>
      <name val="Calibri"/>
    </font>
    <font>
      <sz val="10"/>
      <color rgb="FF000000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E0FFFF"/>
        <bgColor rgb="FFE0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85">
    <xf numFmtId="0" fontId="0" fillId="0" borderId="0" xfId="0" applyFont="1" applyAlignme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3" borderId="3" xfId="0" applyFont="1" applyFill="1" applyBorder="1"/>
    <xf numFmtId="0" fontId="1" fillId="0" borderId="6" xfId="0" applyFont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165" fontId="0" fillId="0" borderId="6" xfId="0" applyNumberFormat="1" applyFont="1" applyBorder="1"/>
    <xf numFmtId="0" fontId="0" fillId="0" borderId="10" xfId="0" applyFont="1" applyBorder="1"/>
    <xf numFmtId="0" fontId="0" fillId="0" borderId="11" xfId="0" applyFont="1" applyBorder="1"/>
    <xf numFmtId="164" fontId="2" fillId="0" borderId="0" xfId="0" applyNumberFormat="1" applyFont="1"/>
    <xf numFmtId="0" fontId="0" fillId="4" borderId="12" xfId="0" applyFont="1" applyFill="1" applyBorder="1" applyAlignment="1">
      <alignment wrapText="1"/>
    </xf>
    <xf numFmtId="0" fontId="0" fillId="0" borderId="1" xfId="0" applyFont="1" applyBorder="1"/>
    <xf numFmtId="0" fontId="0" fillId="4" borderId="12" xfId="0" applyFont="1" applyFill="1" applyBorder="1" applyAlignment="1">
      <alignment vertical="center"/>
    </xf>
    <xf numFmtId="0" fontId="0" fillId="0" borderId="13" xfId="0" applyFont="1" applyBorder="1"/>
    <xf numFmtId="0" fontId="0" fillId="0" borderId="14" xfId="0" applyFont="1" applyBorder="1"/>
    <xf numFmtId="0" fontId="2" fillId="3" borderId="2" xfId="0" applyFont="1" applyFill="1" applyBorder="1"/>
    <xf numFmtId="1" fontId="0" fillId="0" borderId="0" xfId="0" applyNumberFormat="1" applyFont="1"/>
    <xf numFmtId="0" fontId="0" fillId="0" borderId="12" xfId="0" applyFont="1" applyBorder="1" applyAlignment="1">
      <alignment horizontal="right" wrapText="1"/>
    </xf>
    <xf numFmtId="3" fontId="0" fillId="0" borderId="12" xfId="0" applyNumberFormat="1" applyFont="1" applyBorder="1" applyAlignment="1">
      <alignment horizontal="right" wrapText="1"/>
    </xf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/>
    <xf numFmtId="0" fontId="0" fillId="0" borderId="2" xfId="0" applyFill="1" applyBorder="1" applyAlignment="1"/>
    <xf numFmtId="0" fontId="0" fillId="0" borderId="17" xfId="0" applyFill="1" applyBorder="1" applyAlignment="1"/>
    <xf numFmtId="0" fontId="7" fillId="0" borderId="18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Continuous"/>
    </xf>
    <xf numFmtId="2" fontId="6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7" borderId="0" xfId="0" applyFont="1" applyFill="1" applyAlignment="1"/>
    <xf numFmtId="2" fontId="0" fillId="7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6" fillId="0" borderId="0" xfId="0" applyNumberFormat="1" applyFont="1" applyAlignment="1">
      <alignment horizontal="left" vertical="center"/>
    </xf>
    <xf numFmtId="10" fontId="0" fillId="0" borderId="0" xfId="0" applyNumberFormat="1" applyAlignment="1">
      <alignment horizontal="center" vertical="center"/>
    </xf>
    <xf numFmtId="166" fontId="0" fillId="0" borderId="0" xfId="2" applyNumberFormat="1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left" vertical="center"/>
    </xf>
    <xf numFmtId="2" fontId="0" fillId="7" borderId="2" xfId="0" applyNumberFormat="1" applyFill="1" applyBorder="1" applyAlignment="1">
      <alignment horizontal="center" vertical="center"/>
    </xf>
    <xf numFmtId="43" fontId="0" fillId="0" borderId="0" xfId="1" applyFont="1"/>
    <xf numFmtId="9" fontId="0" fillId="0" borderId="0" xfId="2" applyFont="1"/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/>
    <xf numFmtId="2" fontId="0" fillId="0" borderId="0" xfId="0" applyNumberFormat="1" applyAlignment="1">
      <alignment horizontal="left" vertical="center"/>
    </xf>
    <xf numFmtId="0" fontId="6" fillId="0" borderId="0" xfId="0" applyFont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43" fontId="0" fillId="0" borderId="2" xfId="1" applyFont="1" applyBorder="1" applyAlignment="1">
      <alignment horizontal="center" vertical="center"/>
    </xf>
    <xf numFmtId="10" fontId="0" fillId="0" borderId="2" xfId="2" applyNumberFormat="1" applyFont="1" applyBorder="1"/>
    <xf numFmtId="0" fontId="0" fillId="0" borderId="23" xfId="0" applyBorder="1"/>
    <xf numFmtId="10" fontId="0" fillId="0" borderId="2" xfId="0" applyNumberFormat="1" applyBorder="1"/>
    <xf numFmtId="10" fontId="0" fillId="0" borderId="2" xfId="1" applyNumberFormat="1" applyFont="1" applyBorder="1"/>
    <xf numFmtId="0" fontId="0" fillId="0" borderId="2" xfId="0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0" borderId="25" xfId="0" applyBorder="1"/>
    <xf numFmtId="0" fontId="4" fillId="0" borderId="15" xfId="0" applyFont="1" applyBorder="1" applyAlignment="1">
      <alignment wrapText="1"/>
    </xf>
    <xf numFmtId="0" fontId="3" fillId="0" borderId="16" xfId="0" applyFont="1" applyBorder="1"/>
    <xf numFmtId="0" fontId="2" fillId="2" borderId="4" xfId="0" applyFont="1" applyFill="1" applyBorder="1" applyAlignment="1">
      <alignment horizontal="center"/>
    </xf>
    <xf numFmtId="0" fontId="3" fillId="0" borderId="5" xfId="0" applyFont="1" applyBorder="1"/>
    <xf numFmtId="0" fontId="2" fillId="3" borderId="4" xfId="0" applyFont="1" applyFill="1" applyBorder="1" applyAlignment="1">
      <alignment horizontal="center"/>
    </xf>
    <xf numFmtId="0" fontId="10" fillId="0" borderId="12" xfId="0" applyFont="1" applyBorder="1" applyAlignment="1">
      <alignment horizontal="right" wrapText="1"/>
    </xf>
    <xf numFmtId="3" fontId="10" fillId="0" borderId="12" xfId="0" applyNumberFormat="1" applyFont="1" applyBorder="1" applyAlignment="1">
      <alignment horizontal="right" wrapText="1"/>
    </xf>
    <xf numFmtId="0" fontId="10" fillId="0" borderId="0" xfId="0" applyFont="1" applyAlignment="1"/>
    <xf numFmtId="0" fontId="10" fillId="7" borderId="12" xfId="0" applyFont="1" applyFill="1" applyBorder="1" applyAlignment="1">
      <alignment horizontal="right" wrapText="1"/>
    </xf>
    <xf numFmtId="3" fontId="10" fillId="7" borderId="12" xfId="0" applyNumberFormat="1" applyFont="1" applyFill="1" applyBorder="1" applyAlignment="1">
      <alignment horizontal="right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ES" sz="1600"/>
              <a:t>Saldos</a:t>
            </a:r>
            <a:r>
              <a:rPr lang="es-ES" sz="1600" baseline="0"/>
              <a:t> en miles de millones de pesos</a:t>
            </a:r>
            <a:endParaRPr lang="es-ES" sz="16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'Daniel y KW'!$F$4</c:f>
              <c:strCache>
                <c:ptCount val="1"/>
                <c:pt idx="0">
                  <c:v>Y(t)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none"/>
          </c:marker>
          <c:cat>
            <c:strRef>
              <c:f>'Daniel y KW'!$E$5:$E$76</c:f>
              <c:strCache>
                <c:ptCount val="72"/>
                <c:pt idx="0">
                  <c:v>ene.2007</c:v>
                </c:pt>
                <c:pt idx="1">
                  <c:v>feb.2007</c:v>
                </c:pt>
                <c:pt idx="2">
                  <c:v>mar.2007</c:v>
                </c:pt>
                <c:pt idx="3">
                  <c:v>abr.2007</c:v>
                </c:pt>
                <c:pt idx="4">
                  <c:v>may.2007</c:v>
                </c:pt>
                <c:pt idx="5">
                  <c:v>jun.2007</c:v>
                </c:pt>
                <c:pt idx="6">
                  <c:v>jul.2007</c:v>
                </c:pt>
                <c:pt idx="7">
                  <c:v>ago.2007</c:v>
                </c:pt>
                <c:pt idx="8">
                  <c:v>sep.2007</c:v>
                </c:pt>
                <c:pt idx="9">
                  <c:v>oct.2007</c:v>
                </c:pt>
                <c:pt idx="10">
                  <c:v>nov.2007</c:v>
                </c:pt>
                <c:pt idx="11">
                  <c:v>dic.2007</c:v>
                </c:pt>
                <c:pt idx="12">
                  <c:v>ene.2008</c:v>
                </c:pt>
                <c:pt idx="13">
                  <c:v>feb.2008</c:v>
                </c:pt>
                <c:pt idx="14">
                  <c:v>mar.2008</c:v>
                </c:pt>
                <c:pt idx="15">
                  <c:v>abr.2008</c:v>
                </c:pt>
                <c:pt idx="16">
                  <c:v>may.2008</c:v>
                </c:pt>
                <c:pt idx="17">
                  <c:v>jun.2008</c:v>
                </c:pt>
                <c:pt idx="18">
                  <c:v>jul.2008</c:v>
                </c:pt>
                <c:pt idx="19">
                  <c:v>ago.2008</c:v>
                </c:pt>
                <c:pt idx="20">
                  <c:v>sep.2008</c:v>
                </c:pt>
                <c:pt idx="21">
                  <c:v>oct.2008</c:v>
                </c:pt>
                <c:pt idx="22">
                  <c:v>nov.2008</c:v>
                </c:pt>
                <c:pt idx="23">
                  <c:v>dic.2008</c:v>
                </c:pt>
                <c:pt idx="24">
                  <c:v>ene.2009</c:v>
                </c:pt>
                <c:pt idx="25">
                  <c:v>feb.2009</c:v>
                </c:pt>
                <c:pt idx="26">
                  <c:v>mar.2009</c:v>
                </c:pt>
                <c:pt idx="27">
                  <c:v>abr.2009</c:v>
                </c:pt>
                <c:pt idx="28">
                  <c:v>may.2009</c:v>
                </c:pt>
                <c:pt idx="29">
                  <c:v>jun.2009</c:v>
                </c:pt>
                <c:pt idx="30">
                  <c:v>jul.2009</c:v>
                </c:pt>
                <c:pt idx="31">
                  <c:v>ago.2009</c:v>
                </c:pt>
                <c:pt idx="32">
                  <c:v>sep.2009</c:v>
                </c:pt>
                <c:pt idx="33">
                  <c:v>oct.2009</c:v>
                </c:pt>
                <c:pt idx="34">
                  <c:v>nov.2009</c:v>
                </c:pt>
                <c:pt idx="35">
                  <c:v>dic.2009</c:v>
                </c:pt>
                <c:pt idx="36">
                  <c:v>ene.2010</c:v>
                </c:pt>
                <c:pt idx="37">
                  <c:v>feb.2010</c:v>
                </c:pt>
                <c:pt idx="38">
                  <c:v>mar.2010</c:v>
                </c:pt>
                <c:pt idx="39">
                  <c:v>abr.2010</c:v>
                </c:pt>
                <c:pt idx="40">
                  <c:v>may.2010</c:v>
                </c:pt>
                <c:pt idx="41">
                  <c:v>jun.2010</c:v>
                </c:pt>
                <c:pt idx="42">
                  <c:v>jul.2010</c:v>
                </c:pt>
                <c:pt idx="43">
                  <c:v>ago.2010</c:v>
                </c:pt>
                <c:pt idx="44">
                  <c:v>sep.2010</c:v>
                </c:pt>
                <c:pt idx="45">
                  <c:v>oct.2010</c:v>
                </c:pt>
                <c:pt idx="46">
                  <c:v>nov.2010</c:v>
                </c:pt>
                <c:pt idx="47">
                  <c:v>dic.2010</c:v>
                </c:pt>
                <c:pt idx="48">
                  <c:v>ene.2011</c:v>
                </c:pt>
                <c:pt idx="49">
                  <c:v>feb.2011</c:v>
                </c:pt>
                <c:pt idx="50">
                  <c:v>mar.2011</c:v>
                </c:pt>
                <c:pt idx="51">
                  <c:v>abr.2011</c:v>
                </c:pt>
                <c:pt idx="52">
                  <c:v>may.2011</c:v>
                </c:pt>
                <c:pt idx="53">
                  <c:v>jun.2011</c:v>
                </c:pt>
                <c:pt idx="54">
                  <c:v>jul.2011</c:v>
                </c:pt>
                <c:pt idx="55">
                  <c:v>ago.2011</c:v>
                </c:pt>
                <c:pt idx="56">
                  <c:v>sep.2011</c:v>
                </c:pt>
                <c:pt idx="57">
                  <c:v>oct.2011</c:v>
                </c:pt>
                <c:pt idx="58">
                  <c:v>nov.2011</c:v>
                </c:pt>
                <c:pt idx="59">
                  <c:v>dic.2011</c:v>
                </c:pt>
                <c:pt idx="60">
                  <c:v>ene.2012</c:v>
                </c:pt>
                <c:pt idx="61">
                  <c:v>feb.2012</c:v>
                </c:pt>
                <c:pt idx="62">
                  <c:v>mar.2012</c:v>
                </c:pt>
                <c:pt idx="63">
                  <c:v>abr.2012</c:v>
                </c:pt>
                <c:pt idx="64">
                  <c:v>may.2012</c:v>
                </c:pt>
                <c:pt idx="65">
                  <c:v>jun.2012</c:v>
                </c:pt>
                <c:pt idx="66">
                  <c:v>jul.2012</c:v>
                </c:pt>
                <c:pt idx="67">
                  <c:v>ago.2012</c:v>
                </c:pt>
                <c:pt idx="68">
                  <c:v>sep.2012</c:v>
                </c:pt>
                <c:pt idx="69">
                  <c:v>oct.2012</c:v>
                </c:pt>
                <c:pt idx="70">
                  <c:v>nov.2012</c:v>
                </c:pt>
                <c:pt idx="71">
                  <c:v>dic.2012</c:v>
                </c:pt>
              </c:strCache>
            </c:strRef>
          </c:cat>
          <c:val>
            <c:numRef>
              <c:f>'Daniel y KW'!$F$5:$F$76</c:f>
              <c:numCache>
                <c:formatCode>#,##0</c:formatCode>
                <c:ptCount val="72"/>
                <c:pt idx="0">
                  <c:v>2954</c:v>
                </c:pt>
                <c:pt idx="1">
                  <c:v>3297</c:v>
                </c:pt>
                <c:pt idx="2">
                  <c:v>3344</c:v>
                </c:pt>
                <c:pt idx="3">
                  <c:v>3526</c:v>
                </c:pt>
                <c:pt idx="4">
                  <c:v>3651</c:v>
                </c:pt>
                <c:pt idx="5">
                  <c:v>3684</c:v>
                </c:pt>
                <c:pt idx="6">
                  <c:v>3528</c:v>
                </c:pt>
                <c:pt idx="7">
                  <c:v>3629</c:v>
                </c:pt>
                <c:pt idx="8">
                  <c:v>3740</c:v>
                </c:pt>
                <c:pt idx="9">
                  <c:v>3301</c:v>
                </c:pt>
                <c:pt idx="10">
                  <c:v>3255</c:v>
                </c:pt>
                <c:pt idx="11">
                  <c:v>3672</c:v>
                </c:pt>
                <c:pt idx="12">
                  <c:v>3590</c:v>
                </c:pt>
                <c:pt idx="13">
                  <c:v>3797</c:v>
                </c:pt>
                <c:pt idx="14">
                  <c:v>3566</c:v>
                </c:pt>
                <c:pt idx="15">
                  <c:v>3621</c:v>
                </c:pt>
                <c:pt idx="16">
                  <c:v>3664</c:v>
                </c:pt>
                <c:pt idx="17">
                  <c:v>3986</c:v>
                </c:pt>
                <c:pt idx="18">
                  <c:v>3512</c:v>
                </c:pt>
                <c:pt idx="19">
                  <c:v>3684</c:v>
                </c:pt>
                <c:pt idx="20">
                  <c:v>3567</c:v>
                </c:pt>
                <c:pt idx="21">
                  <c:v>3618</c:v>
                </c:pt>
                <c:pt idx="22">
                  <c:v>3650</c:v>
                </c:pt>
                <c:pt idx="23">
                  <c:v>4230</c:v>
                </c:pt>
                <c:pt idx="24">
                  <c:v>4153</c:v>
                </c:pt>
                <c:pt idx="25">
                  <c:v>4370</c:v>
                </c:pt>
                <c:pt idx="26">
                  <c:v>3931</c:v>
                </c:pt>
                <c:pt idx="27">
                  <c:v>3996</c:v>
                </c:pt>
                <c:pt idx="28">
                  <c:v>4027</c:v>
                </c:pt>
                <c:pt idx="29">
                  <c:v>4651</c:v>
                </c:pt>
                <c:pt idx="30">
                  <c:v>4020</c:v>
                </c:pt>
                <c:pt idx="31">
                  <c:v>4226</c:v>
                </c:pt>
                <c:pt idx="32">
                  <c:v>4361</c:v>
                </c:pt>
                <c:pt idx="33">
                  <c:v>4454</c:v>
                </c:pt>
                <c:pt idx="34">
                  <c:v>4372</c:v>
                </c:pt>
                <c:pt idx="35">
                  <c:v>4582</c:v>
                </c:pt>
                <c:pt idx="36">
                  <c:v>4558</c:v>
                </c:pt>
                <c:pt idx="37">
                  <c:v>4900</c:v>
                </c:pt>
                <c:pt idx="38">
                  <c:v>4438</c:v>
                </c:pt>
                <c:pt idx="39">
                  <c:v>4571</c:v>
                </c:pt>
                <c:pt idx="40">
                  <c:v>4771</c:v>
                </c:pt>
                <c:pt idx="41">
                  <c:v>4752</c:v>
                </c:pt>
                <c:pt idx="42">
                  <c:v>4736</c:v>
                </c:pt>
                <c:pt idx="43">
                  <c:v>4804</c:v>
                </c:pt>
                <c:pt idx="44">
                  <c:v>4963</c:v>
                </c:pt>
                <c:pt idx="45">
                  <c:v>5376</c:v>
                </c:pt>
                <c:pt idx="46">
                  <c:v>4815</c:v>
                </c:pt>
                <c:pt idx="47">
                  <c:v>5525</c:v>
                </c:pt>
                <c:pt idx="48">
                  <c:v>5429</c:v>
                </c:pt>
                <c:pt idx="49">
                  <c:v>5393</c:v>
                </c:pt>
                <c:pt idx="50">
                  <c:v>4975</c:v>
                </c:pt>
                <c:pt idx="51">
                  <c:v>5406</c:v>
                </c:pt>
                <c:pt idx="52">
                  <c:v>5065</c:v>
                </c:pt>
                <c:pt idx="53">
                  <c:v>5577</c:v>
                </c:pt>
                <c:pt idx="54">
                  <c:v>5148</c:v>
                </c:pt>
                <c:pt idx="55">
                  <c:v>5145</c:v>
                </c:pt>
                <c:pt idx="56">
                  <c:v>5860</c:v>
                </c:pt>
                <c:pt idx="57">
                  <c:v>5970</c:v>
                </c:pt>
                <c:pt idx="58">
                  <c:v>6016</c:v>
                </c:pt>
                <c:pt idx="59">
                  <c:v>6851</c:v>
                </c:pt>
                <c:pt idx="60">
                  <c:v>5798</c:v>
                </c:pt>
                <c:pt idx="61">
                  <c:v>6462</c:v>
                </c:pt>
                <c:pt idx="62">
                  <c:v>6220</c:v>
                </c:pt>
                <c:pt idx="63">
                  <c:v>6172</c:v>
                </c:pt>
                <c:pt idx="64">
                  <c:v>5751</c:v>
                </c:pt>
                <c:pt idx="65">
                  <c:v>6396</c:v>
                </c:pt>
                <c:pt idx="66">
                  <c:v>6047</c:v>
                </c:pt>
                <c:pt idx="67">
                  <c:v>6352</c:v>
                </c:pt>
                <c:pt idx="68">
                  <c:v>6125</c:v>
                </c:pt>
                <c:pt idx="69">
                  <c:v>6480</c:v>
                </c:pt>
                <c:pt idx="70">
                  <c:v>6313</c:v>
                </c:pt>
                <c:pt idx="71">
                  <c:v>7891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C6-4826-A69D-33A9AAAE1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25920"/>
        <c:axId val="163827712"/>
      </c:lineChart>
      <c:catAx>
        <c:axId val="163825920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"/>
          </a:p>
        </c:txPr>
        <c:crossAx val="163827712"/>
        <c:crosses val="autoZero"/>
        <c:auto val="1"/>
        <c:lblAlgn val="ctr"/>
        <c:lblOffset val="100"/>
        <c:noMultiLvlLbl val="1"/>
      </c:catAx>
      <c:valAx>
        <c:axId val="16382771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"/>
          </a:p>
        </c:txPr>
        <c:crossAx val="16382592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baseline="0">
                <a:effectLst/>
              </a:rPr>
              <a:t>Saldos en miles de millones de pesos</a:t>
            </a:r>
            <a:endParaRPr lang="es-E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Datos reales</c:v>
          </c:tx>
          <c:marker>
            <c:symbol val="none"/>
          </c:marker>
          <c:cat>
            <c:strRef>
              <c:f>'tende lineal'!$A$2:$A$73</c:f>
              <c:strCache>
                <c:ptCount val="72"/>
                <c:pt idx="0">
                  <c:v>ene.2007</c:v>
                </c:pt>
                <c:pt idx="1">
                  <c:v>feb.2007</c:v>
                </c:pt>
                <c:pt idx="2">
                  <c:v>mar.2007</c:v>
                </c:pt>
                <c:pt idx="3">
                  <c:v>abr.2007</c:v>
                </c:pt>
                <c:pt idx="4">
                  <c:v>may.2007</c:v>
                </c:pt>
                <c:pt idx="5">
                  <c:v>jun.2007</c:v>
                </c:pt>
                <c:pt idx="6">
                  <c:v>jul.2007</c:v>
                </c:pt>
                <c:pt idx="7">
                  <c:v>ago.2007</c:v>
                </c:pt>
                <c:pt idx="8">
                  <c:v>sep.2007</c:v>
                </c:pt>
                <c:pt idx="9">
                  <c:v>oct.2007</c:v>
                </c:pt>
                <c:pt idx="10">
                  <c:v>nov.2007</c:v>
                </c:pt>
                <c:pt idx="11">
                  <c:v>dic.2007</c:v>
                </c:pt>
                <c:pt idx="12">
                  <c:v>ene.2008</c:v>
                </c:pt>
                <c:pt idx="13">
                  <c:v>feb.2008</c:v>
                </c:pt>
                <c:pt idx="14">
                  <c:v>mar.2008</c:v>
                </c:pt>
                <c:pt idx="15">
                  <c:v>abr.2008</c:v>
                </c:pt>
                <c:pt idx="16">
                  <c:v>may.2008</c:v>
                </c:pt>
                <c:pt idx="17">
                  <c:v>jun.2008</c:v>
                </c:pt>
                <c:pt idx="18">
                  <c:v>jul.2008</c:v>
                </c:pt>
                <c:pt idx="19">
                  <c:v>ago.2008</c:v>
                </c:pt>
                <c:pt idx="20">
                  <c:v>sep.2008</c:v>
                </c:pt>
                <c:pt idx="21">
                  <c:v>oct.2008</c:v>
                </c:pt>
                <c:pt idx="22">
                  <c:v>nov.2008</c:v>
                </c:pt>
                <c:pt idx="23">
                  <c:v>dic.2008</c:v>
                </c:pt>
                <c:pt idx="24">
                  <c:v>ene.2009</c:v>
                </c:pt>
                <c:pt idx="25">
                  <c:v>feb.2009</c:v>
                </c:pt>
                <c:pt idx="26">
                  <c:v>mar.2009</c:v>
                </c:pt>
                <c:pt idx="27">
                  <c:v>abr.2009</c:v>
                </c:pt>
                <c:pt idx="28">
                  <c:v>may.2009</c:v>
                </c:pt>
                <c:pt idx="29">
                  <c:v>jun.2009</c:v>
                </c:pt>
                <c:pt idx="30">
                  <c:v>jul.2009</c:v>
                </c:pt>
                <c:pt idx="31">
                  <c:v>ago.2009</c:v>
                </c:pt>
                <c:pt idx="32">
                  <c:v>sep.2009</c:v>
                </c:pt>
                <c:pt idx="33">
                  <c:v>oct.2009</c:v>
                </c:pt>
                <c:pt idx="34">
                  <c:v>nov.2009</c:v>
                </c:pt>
                <c:pt idx="35">
                  <c:v>dic.2009</c:v>
                </c:pt>
                <c:pt idx="36">
                  <c:v>ene.2010</c:v>
                </c:pt>
                <c:pt idx="37">
                  <c:v>feb.2010</c:v>
                </c:pt>
                <c:pt idx="38">
                  <c:v>mar.2010</c:v>
                </c:pt>
                <c:pt idx="39">
                  <c:v>abr.2010</c:v>
                </c:pt>
                <c:pt idx="40">
                  <c:v>may.2010</c:v>
                </c:pt>
                <c:pt idx="41">
                  <c:v>jun.2010</c:v>
                </c:pt>
                <c:pt idx="42">
                  <c:v>jul.2010</c:v>
                </c:pt>
                <c:pt idx="43">
                  <c:v>ago.2010</c:v>
                </c:pt>
                <c:pt idx="44">
                  <c:v>sep.2010</c:v>
                </c:pt>
                <c:pt idx="45">
                  <c:v>oct.2010</c:v>
                </c:pt>
                <c:pt idx="46">
                  <c:v>nov.2010</c:v>
                </c:pt>
                <c:pt idx="47">
                  <c:v>dic.2010</c:v>
                </c:pt>
                <c:pt idx="48">
                  <c:v>ene.2011</c:v>
                </c:pt>
                <c:pt idx="49">
                  <c:v>feb.2011</c:v>
                </c:pt>
                <c:pt idx="50">
                  <c:v>mar.2011</c:v>
                </c:pt>
                <c:pt idx="51">
                  <c:v>abr.2011</c:v>
                </c:pt>
                <c:pt idx="52">
                  <c:v>may.2011</c:v>
                </c:pt>
                <c:pt idx="53">
                  <c:v>jun.2011</c:v>
                </c:pt>
                <c:pt idx="54">
                  <c:v>jul.2011</c:v>
                </c:pt>
                <c:pt idx="55">
                  <c:v>ago.2011</c:v>
                </c:pt>
                <c:pt idx="56">
                  <c:v>sep.2011</c:v>
                </c:pt>
                <c:pt idx="57">
                  <c:v>oct.2011</c:v>
                </c:pt>
                <c:pt idx="58">
                  <c:v>nov.2011</c:v>
                </c:pt>
                <c:pt idx="59">
                  <c:v>dic.2011</c:v>
                </c:pt>
                <c:pt idx="60">
                  <c:v>ene.2012</c:v>
                </c:pt>
                <c:pt idx="61">
                  <c:v>feb.2012</c:v>
                </c:pt>
                <c:pt idx="62">
                  <c:v>mar.2012</c:v>
                </c:pt>
                <c:pt idx="63">
                  <c:v>abr.2012</c:v>
                </c:pt>
                <c:pt idx="64">
                  <c:v>may.2012</c:v>
                </c:pt>
                <c:pt idx="65">
                  <c:v>jun.2012</c:v>
                </c:pt>
                <c:pt idx="66">
                  <c:v>jul.2012</c:v>
                </c:pt>
                <c:pt idx="67">
                  <c:v>ago.2012</c:v>
                </c:pt>
                <c:pt idx="68">
                  <c:v>sep.2012</c:v>
                </c:pt>
                <c:pt idx="69">
                  <c:v>oct.2012</c:v>
                </c:pt>
                <c:pt idx="70">
                  <c:v>nov.2012</c:v>
                </c:pt>
                <c:pt idx="71">
                  <c:v>dic.2012</c:v>
                </c:pt>
              </c:strCache>
            </c:strRef>
          </c:cat>
          <c:val>
            <c:numRef>
              <c:f>'tende lineal'!$B$2:$B$73</c:f>
              <c:numCache>
                <c:formatCode>#,##0</c:formatCode>
                <c:ptCount val="72"/>
                <c:pt idx="0">
                  <c:v>2954</c:v>
                </c:pt>
                <c:pt idx="1">
                  <c:v>3297</c:v>
                </c:pt>
                <c:pt idx="2">
                  <c:v>3344</c:v>
                </c:pt>
                <c:pt idx="3">
                  <c:v>3526</c:v>
                </c:pt>
                <c:pt idx="4">
                  <c:v>3651</c:v>
                </c:pt>
                <c:pt idx="5">
                  <c:v>3684</c:v>
                </c:pt>
                <c:pt idx="6">
                  <c:v>3528</c:v>
                </c:pt>
                <c:pt idx="7">
                  <c:v>3629</c:v>
                </c:pt>
                <c:pt idx="8">
                  <c:v>3740</c:v>
                </c:pt>
                <c:pt idx="9">
                  <c:v>3301</c:v>
                </c:pt>
                <c:pt idx="10">
                  <c:v>3255</c:v>
                </c:pt>
                <c:pt idx="11">
                  <c:v>3672</c:v>
                </c:pt>
                <c:pt idx="12">
                  <c:v>3590</c:v>
                </c:pt>
                <c:pt idx="13">
                  <c:v>3797</c:v>
                </c:pt>
                <c:pt idx="14">
                  <c:v>3566</c:v>
                </c:pt>
                <c:pt idx="15">
                  <c:v>3621</c:v>
                </c:pt>
                <c:pt idx="16">
                  <c:v>3664</c:v>
                </c:pt>
                <c:pt idx="17">
                  <c:v>3986</c:v>
                </c:pt>
                <c:pt idx="18">
                  <c:v>3512</c:v>
                </c:pt>
                <c:pt idx="19">
                  <c:v>3684</c:v>
                </c:pt>
                <c:pt idx="20">
                  <c:v>3567</c:v>
                </c:pt>
                <c:pt idx="21">
                  <c:v>3618</c:v>
                </c:pt>
                <c:pt idx="22">
                  <c:v>3650</c:v>
                </c:pt>
                <c:pt idx="23">
                  <c:v>4230</c:v>
                </c:pt>
                <c:pt idx="24">
                  <c:v>4153</c:v>
                </c:pt>
                <c:pt idx="25">
                  <c:v>4370</c:v>
                </c:pt>
                <c:pt idx="26">
                  <c:v>3931</c:v>
                </c:pt>
                <c:pt idx="27">
                  <c:v>3996</c:v>
                </c:pt>
                <c:pt idx="28">
                  <c:v>4027</c:v>
                </c:pt>
                <c:pt idx="29">
                  <c:v>4651</c:v>
                </c:pt>
                <c:pt idx="30">
                  <c:v>4020</c:v>
                </c:pt>
                <c:pt idx="31">
                  <c:v>4226</c:v>
                </c:pt>
                <c:pt idx="32">
                  <c:v>4361</c:v>
                </c:pt>
                <c:pt idx="33">
                  <c:v>4454</c:v>
                </c:pt>
                <c:pt idx="34">
                  <c:v>4372</c:v>
                </c:pt>
                <c:pt idx="35">
                  <c:v>4582</c:v>
                </c:pt>
                <c:pt idx="36">
                  <c:v>4558</c:v>
                </c:pt>
                <c:pt idx="37">
                  <c:v>4900</c:v>
                </c:pt>
                <c:pt idx="38">
                  <c:v>4438</c:v>
                </c:pt>
                <c:pt idx="39">
                  <c:v>4571</c:v>
                </c:pt>
                <c:pt idx="40">
                  <c:v>4771</c:v>
                </c:pt>
                <c:pt idx="41">
                  <c:v>4752</c:v>
                </c:pt>
                <c:pt idx="42">
                  <c:v>4736</c:v>
                </c:pt>
                <c:pt idx="43">
                  <c:v>4804</c:v>
                </c:pt>
                <c:pt idx="44">
                  <c:v>4963</c:v>
                </c:pt>
                <c:pt idx="45">
                  <c:v>5376</c:v>
                </c:pt>
                <c:pt idx="46">
                  <c:v>4815</c:v>
                </c:pt>
                <c:pt idx="47">
                  <c:v>5525</c:v>
                </c:pt>
                <c:pt idx="48">
                  <c:v>5429</c:v>
                </c:pt>
                <c:pt idx="49">
                  <c:v>5393</c:v>
                </c:pt>
                <c:pt idx="50">
                  <c:v>4975</c:v>
                </c:pt>
                <c:pt idx="51">
                  <c:v>5406</c:v>
                </c:pt>
                <c:pt idx="52">
                  <c:v>5065</c:v>
                </c:pt>
                <c:pt idx="53">
                  <c:v>5577</c:v>
                </c:pt>
                <c:pt idx="54">
                  <c:v>5148</c:v>
                </c:pt>
                <c:pt idx="55">
                  <c:v>5145</c:v>
                </c:pt>
                <c:pt idx="56">
                  <c:v>5860</c:v>
                </c:pt>
                <c:pt idx="57">
                  <c:v>5970</c:v>
                </c:pt>
                <c:pt idx="58">
                  <c:v>6016</c:v>
                </c:pt>
                <c:pt idx="59">
                  <c:v>6851</c:v>
                </c:pt>
                <c:pt idx="60">
                  <c:v>5798</c:v>
                </c:pt>
                <c:pt idx="61">
                  <c:v>6462</c:v>
                </c:pt>
                <c:pt idx="62">
                  <c:v>6220</c:v>
                </c:pt>
                <c:pt idx="63">
                  <c:v>6172</c:v>
                </c:pt>
                <c:pt idx="64">
                  <c:v>5751</c:v>
                </c:pt>
                <c:pt idx="65">
                  <c:v>6396</c:v>
                </c:pt>
                <c:pt idx="66">
                  <c:v>6047</c:v>
                </c:pt>
                <c:pt idx="67">
                  <c:v>6352</c:v>
                </c:pt>
                <c:pt idx="68">
                  <c:v>6125</c:v>
                </c:pt>
                <c:pt idx="69">
                  <c:v>6480</c:v>
                </c:pt>
                <c:pt idx="70">
                  <c:v>6313</c:v>
                </c:pt>
                <c:pt idx="71">
                  <c:v>7891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A2-49FA-B629-C2D380634F8E}"/>
            </c:ext>
          </c:extLst>
        </c:ser>
        <c:ser>
          <c:idx val="1"/>
          <c:order val="1"/>
          <c:tx>
            <c:v>Predicciones</c:v>
          </c:tx>
          <c:marker>
            <c:symbol val="none"/>
          </c:marker>
          <c:cat>
            <c:strRef>
              <c:f>'tende lineal'!$A$2:$A$73</c:f>
              <c:strCache>
                <c:ptCount val="72"/>
                <c:pt idx="0">
                  <c:v>ene.2007</c:v>
                </c:pt>
                <c:pt idx="1">
                  <c:v>feb.2007</c:v>
                </c:pt>
                <c:pt idx="2">
                  <c:v>mar.2007</c:v>
                </c:pt>
                <c:pt idx="3">
                  <c:v>abr.2007</c:v>
                </c:pt>
                <c:pt idx="4">
                  <c:v>may.2007</c:v>
                </c:pt>
                <c:pt idx="5">
                  <c:v>jun.2007</c:v>
                </c:pt>
                <c:pt idx="6">
                  <c:v>jul.2007</c:v>
                </c:pt>
                <c:pt idx="7">
                  <c:v>ago.2007</c:v>
                </c:pt>
                <c:pt idx="8">
                  <c:v>sep.2007</c:v>
                </c:pt>
                <c:pt idx="9">
                  <c:v>oct.2007</c:v>
                </c:pt>
                <c:pt idx="10">
                  <c:v>nov.2007</c:v>
                </c:pt>
                <c:pt idx="11">
                  <c:v>dic.2007</c:v>
                </c:pt>
                <c:pt idx="12">
                  <c:v>ene.2008</c:v>
                </c:pt>
                <c:pt idx="13">
                  <c:v>feb.2008</c:v>
                </c:pt>
                <c:pt idx="14">
                  <c:v>mar.2008</c:v>
                </c:pt>
                <c:pt idx="15">
                  <c:v>abr.2008</c:v>
                </c:pt>
                <c:pt idx="16">
                  <c:v>may.2008</c:v>
                </c:pt>
                <c:pt idx="17">
                  <c:v>jun.2008</c:v>
                </c:pt>
                <c:pt idx="18">
                  <c:v>jul.2008</c:v>
                </c:pt>
                <c:pt idx="19">
                  <c:v>ago.2008</c:v>
                </c:pt>
                <c:pt idx="20">
                  <c:v>sep.2008</c:v>
                </c:pt>
                <c:pt idx="21">
                  <c:v>oct.2008</c:v>
                </c:pt>
                <c:pt idx="22">
                  <c:v>nov.2008</c:v>
                </c:pt>
                <c:pt idx="23">
                  <c:v>dic.2008</c:v>
                </c:pt>
                <c:pt idx="24">
                  <c:v>ene.2009</c:v>
                </c:pt>
                <c:pt idx="25">
                  <c:v>feb.2009</c:v>
                </c:pt>
                <c:pt idx="26">
                  <c:v>mar.2009</c:v>
                </c:pt>
                <c:pt idx="27">
                  <c:v>abr.2009</c:v>
                </c:pt>
                <c:pt idx="28">
                  <c:v>may.2009</c:v>
                </c:pt>
                <c:pt idx="29">
                  <c:v>jun.2009</c:v>
                </c:pt>
                <c:pt idx="30">
                  <c:v>jul.2009</c:v>
                </c:pt>
                <c:pt idx="31">
                  <c:v>ago.2009</c:v>
                </c:pt>
                <c:pt idx="32">
                  <c:v>sep.2009</c:v>
                </c:pt>
                <c:pt idx="33">
                  <c:v>oct.2009</c:v>
                </c:pt>
                <c:pt idx="34">
                  <c:v>nov.2009</c:v>
                </c:pt>
                <c:pt idx="35">
                  <c:v>dic.2009</c:v>
                </c:pt>
                <c:pt idx="36">
                  <c:v>ene.2010</c:v>
                </c:pt>
                <c:pt idx="37">
                  <c:v>feb.2010</c:v>
                </c:pt>
                <c:pt idx="38">
                  <c:v>mar.2010</c:v>
                </c:pt>
                <c:pt idx="39">
                  <c:v>abr.2010</c:v>
                </c:pt>
                <c:pt idx="40">
                  <c:v>may.2010</c:v>
                </c:pt>
                <c:pt idx="41">
                  <c:v>jun.2010</c:v>
                </c:pt>
                <c:pt idx="42">
                  <c:v>jul.2010</c:v>
                </c:pt>
                <c:pt idx="43">
                  <c:v>ago.2010</c:v>
                </c:pt>
                <c:pt idx="44">
                  <c:v>sep.2010</c:v>
                </c:pt>
                <c:pt idx="45">
                  <c:v>oct.2010</c:v>
                </c:pt>
                <c:pt idx="46">
                  <c:v>nov.2010</c:v>
                </c:pt>
                <c:pt idx="47">
                  <c:v>dic.2010</c:v>
                </c:pt>
                <c:pt idx="48">
                  <c:v>ene.2011</c:v>
                </c:pt>
                <c:pt idx="49">
                  <c:v>feb.2011</c:v>
                </c:pt>
                <c:pt idx="50">
                  <c:v>mar.2011</c:v>
                </c:pt>
                <c:pt idx="51">
                  <c:v>abr.2011</c:v>
                </c:pt>
                <c:pt idx="52">
                  <c:v>may.2011</c:v>
                </c:pt>
                <c:pt idx="53">
                  <c:v>jun.2011</c:v>
                </c:pt>
                <c:pt idx="54">
                  <c:v>jul.2011</c:v>
                </c:pt>
                <c:pt idx="55">
                  <c:v>ago.2011</c:v>
                </c:pt>
                <c:pt idx="56">
                  <c:v>sep.2011</c:v>
                </c:pt>
                <c:pt idx="57">
                  <c:v>oct.2011</c:v>
                </c:pt>
                <c:pt idx="58">
                  <c:v>nov.2011</c:v>
                </c:pt>
                <c:pt idx="59">
                  <c:v>dic.2011</c:v>
                </c:pt>
                <c:pt idx="60">
                  <c:v>ene.2012</c:v>
                </c:pt>
                <c:pt idx="61">
                  <c:v>feb.2012</c:v>
                </c:pt>
                <c:pt idx="62">
                  <c:v>mar.2012</c:v>
                </c:pt>
                <c:pt idx="63">
                  <c:v>abr.2012</c:v>
                </c:pt>
                <c:pt idx="64">
                  <c:v>may.2012</c:v>
                </c:pt>
                <c:pt idx="65">
                  <c:v>jun.2012</c:v>
                </c:pt>
                <c:pt idx="66">
                  <c:v>jul.2012</c:v>
                </c:pt>
                <c:pt idx="67">
                  <c:v>ago.2012</c:v>
                </c:pt>
                <c:pt idx="68">
                  <c:v>sep.2012</c:v>
                </c:pt>
                <c:pt idx="69">
                  <c:v>oct.2012</c:v>
                </c:pt>
                <c:pt idx="70">
                  <c:v>nov.2012</c:v>
                </c:pt>
                <c:pt idx="71">
                  <c:v>dic.2012</c:v>
                </c:pt>
              </c:strCache>
            </c:strRef>
          </c:cat>
          <c:val>
            <c:numRef>
              <c:f>'tende lineal'!$D$2:$D$73</c:f>
              <c:numCache>
                <c:formatCode>0.00</c:formatCode>
                <c:ptCount val="72"/>
                <c:pt idx="0">
                  <c:v>3047.9349726775959</c:v>
                </c:pt>
                <c:pt idx="1">
                  <c:v>3092.7806798184683</c:v>
                </c:pt>
                <c:pt idx="2">
                  <c:v>3137.6263869593408</c:v>
                </c:pt>
                <c:pt idx="3">
                  <c:v>3182.4720941002133</c:v>
                </c:pt>
                <c:pt idx="4">
                  <c:v>3227.3178012410858</c:v>
                </c:pt>
                <c:pt idx="5">
                  <c:v>3272.1635083819583</c:v>
                </c:pt>
                <c:pt idx="6">
                  <c:v>3317.0092155228303</c:v>
                </c:pt>
                <c:pt idx="7">
                  <c:v>3361.8549226637028</c:v>
                </c:pt>
                <c:pt idx="8">
                  <c:v>3406.7006298045753</c:v>
                </c:pt>
                <c:pt idx="9">
                  <c:v>3451.5463369454478</c:v>
                </c:pt>
                <c:pt idx="10">
                  <c:v>3496.3920440863203</c:v>
                </c:pt>
                <c:pt idx="11">
                  <c:v>3541.2377512271928</c:v>
                </c:pt>
                <c:pt idx="12">
                  <c:v>3586.0834583680653</c:v>
                </c:pt>
                <c:pt idx="13">
                  <c:v>3630.9291655089378</c:v>
                </c:pt>
                <c:pt idx="14">
                  <c:v>3675.7748726498103</c:v>
                </c:pt>
                <c:pt idx="15">
                  <c:v>3720.6205797906828</c:v>
                </c:pt>
                <c:pt idx="16">
                  <c:v>3765.4662869315553</c:v>
                </c:pt>
                <c:pt idx="17">
                  <c:v>3810.3119940724273</c:v>
                </c:pt>
                <c:pt idx="18">
                  <c:v>3855.1577012133002</c:v>
                </c:pt>
                <c:pt idx="19">
                  <c:v>3900.0034083541723</c:v>
                </c:pt>
                <c:pt idx="20">
                  <c:v>3944.8491154950448</c:v>
                </c:pt>
                <c:pt idx="21">
                  <c:v>3989.6948226359173</c:v>
                </c:pt>
                <c:pt idx="22">
                  <c:v>4034.5405297767898</c:v>
                </c:pt>
                <c:pt idx="23">
                  <c:v>4079.3862369176622</c:v>
                </c:pt>
                <c:pt idx="24">
                  <c:v>4124.2319440585343</c:v>
                </c:pt>
                <c:pt idx="25">
                  <c:v>4169.0776511994072</c:v>
                </c:pt>
                <c:pt idx="26">
                  <c:v>4213.9233583402802</c:v>
                </c:pt>
                <c:pt idx="27">
                  <c:v>4258.7690654811522</c:v>
                </c:pt>
                <c:pt idx="28">
                  <c:v>4303.6147726220242</c:v>
                </c:pt>
                <c:pt idx="29">
                  <c:v>4348.4604797628972</c:v>
                </c:pt>
                <c:pt idx="30">
                  <c:v>4393.3061869037692</c:v>
                </c:pt>
                <c:pt idx="31">
                  <c:v>4438.1518940446422</c:v>
                </c:pt>
                <c:pt idx="32">
                  <c:v>4482.9976011855142</c:v>
                </c:pt>
                <c:pt idx="33">
                  <c:v>4527.8433083263872</c:v>
                </c:pt>
                <c:pt idx="34">
                  <c:v>4572.6890154672592</c:v>
                </c:pt>
                <c:pt idx="35">
                  <c:v>4617.5347226081321</c:v>
                </c:pt>
                <c:pt idx="36">
                  <c:v>4662.3804297490042</c:v>
                </c:pt>
                <c:pt idx="37">
                  <c:v>4707.2261368898762</c:v>
                </c:pt>
                <c:pt idx="38">
                  <c:v>4752.0718440307492</c:v>
                </c:pt>
                <c:pt idx="39">
                  <c:v>4796.9175511716221</c:v>
                </c:pt>
                <c:pt idx="40">
                  <c:v>4841.7632583124941</c:v>
                </c:pt>
                <c:pt idx="41">
                  <c:v>4886.6089654533662</c:v>
                </c:pt>
                <c:pt idx="42">
                  <c:v>4931.4546725942391</c:v>
                </c:pt>
                <c:pt idx="43">
                  <c:v>4976.3003797351112</c:v>
                </c:pt>
                <c:pt idx="44">
                  <c:v>5021.1460868759841</c:v>
                </c:pt>
                <c:pt idx="45">
                  <c:v>5065.9917940168561</c:v>
                </c:pt>
                <c:pt idx="46">
                  <c:v>5110.8375011577282</c:v>
                </c:pt>
                <c:pt idx="47">
                  <c:v>5155.6832082986011</c:v>
                </c:pt>
                <c:pt idx="48">
                  <c:v>5200.5289154394741</c:v>
                </c:pt>
                <c:pt idx="49">
                  <c:v>5245.3746225803461</c:v>
                </c:pt>
                <c:pt idx="50">
                  <c:v>5290.2203297212181</c:v>
                </c:pt>
                <c:pt idx="51">
                  <c:v>5335.0660368620911</c:v>
                </c:pt>
                <c:pt idx="52">
                  <c:v>5379.911744002964</c:v>
                </c:pt>
                <c:pt idx="53">
                  <c:v>5424.7574511438361</c:v>
                </c:pt>
                <c:pt idx="54">
                  <c:v>5469.6031582847081</c:v>
                </c:pt>
                <c:pt idx="55">
                  <c:v>5514.4488654255811</c:v>
                </c:pt>
                <c:pt idx="56">
                  <c:v>5559.294572566454</c:v>
                </c:pt>
                <c:pt idx="57">
                  <c:v>5604.140279707326</c:v>
                </c:pt>
                <c:pt idx="58">
                  <c:v>5648.9859868481981</c:v>
                </c:pt>
                <c:pt idx="59">
                  <c:v>5693.8316939890701</c:v>
                </c:pt>
                <c:pt idx="60">
                  <c:v>5738.6774011299431</c:v>
                </c:pt>
                <c:pt idx="61">
                  <c:v>5783.523108270816</c:v>
                </c:pt>
                <c:pt idx="62">
                  <c:v>5828.368815411688</c:v>
                </c:pt>
                <c:pt idx="63">
                  <c:v>5873.2145225525601</c:v>
                </c:pt>
                <c:pt idx="64">
                  <c:v>5918.060229693433</c:v>
                </c:pt>
                <c:pt idx="65">
                  <c:v>5962.905936834306</c:v>
                </c:pt>
                <c:pt idx="66">
                  <c:v>6007.751643975178</c:v>
                </c:pt>
                <c:pt idx="67">
                  <c:v>6052.59735111605</c:v>
                </c:pt>
                <c:pt idx="68">
                  <c:v>6097.443058256923</c:v>
                </c:pt>
                <c:pt idx="69">
                  <c:v>6142.2887653977959</c:v>
                </c:pt>
                <c:pt idx="70">
                  <c:v>6187.134472538668</c:v>
                </c:pt>
                <c:pt idx="71">
                  <c:v>6231.98017967954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A2-49FA-B629-C2D380634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689984"/>
        <c:axId val="163691520"/>
      </c:lineChart>
      <c:catAx>
        <c:axId val="16368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691520"/>
        <c:crosses val="autoZero"/>
        <c:auto val="1"/>
        <c:lblAlgn val="ctr"/>
        <c:lblOffset val="100"/>
        <c:noMultiLvlLbl val="0"/>
      </c:catAx>
      <c:valAx>
        <c:axId val="1636915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6368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 i="0" baseline="0">
                <a:effectLst/>
              </a:rPr>
              <a:t>Saldos en miles de millones de pesos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Datos reales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497D-41A8-B460-DB86C048EB5C}"/>
              </c:ext>
            </c:extLst>
          </c:dPt>
          <c:cat>
            <c:strRef>
              <c:f>'DMM k4'!$A$5:$A$76</c:f>
              <c:strCache>
                <c:ptCount val="72"/>
                <c:pt idx="0">
                  <c:v>ene.2007</c:v>
                </c:pt>
                <c:pt idx="1">
                  <c:v>feb.2007</c:v>
                </c:pt>
                <c:pt idx="2">
                  <c:v>mar.2007</c:v>
                </c:pt>
                <c:pt idx="3">
                  <c:v>abr.2007</c:v>
                </c:pt>
                <c:pt idx="4">
                  <c:v>may.2007</c:v>
                </c:pt>
                <c:pt idx="5">
                  <c:v>jun.2007</c:v>
                </c:pt>
                <c:pt idx="6">
                  <c:v>jul.2007</c:v>
                </c:pt>
                <c:pt idx="7">
                  <c:v>ago.2007</c:v>
                </c:pt>
                <c:pt idx="8">
                  <c:v>sep.2007</c:v>
                </c:pt>
                <c:pt idx="9">
                  <c:v>oct.2007</c:v>
                </c:pt>
                <c:pt idx="10">
                  <c:v>nov.2007</c:v>
                </c:pt>
                <c:pt idx="11">
                  <c:v>dic.2007</c:v>
                </c:pt>
                <c:pt idx="12">
                  <c:v>ene.2008</c:v>
                </c:pt>
                <c:pt idx="13">
                  <c:v>feb.2008</c:v>
                </c:pt>
                <c:pt idx="14">
                  <c:v>mar.2008</c:v>
                </c:pt>
                <c:pt idx="15">
                  <c:v>abr.2008</c:v>
                </c:pt>
                <c:pt idx="16">
                  <c:v>may.2008</c:v>
                </c:pt>
                <c:pt idx="17">
                  <c:v>jun.2008</c:v>
                </c:pt>
                <c:pt idx="18">
                  <c:v>jul.2008</c:v>
                </c:pt>
                <c:pt idx="19">
                  <c:v>ago.2008</c:v>
                </c:pt>
                <c:pt idx="20">
                  <c:v>sep.2008</c:v>
                </c:pt>
                <c:pt idx="21">
                  <c:v>oct.2008</c:v>
                </c:pt>
                <c:pt idx="22">
                  <c:v>nov.2008</c:v>
                </c:pt>
                <c:pt idx="23">
                  <c:v>dic.2008</c:v>
                </c:pt>
                <c:pt idx="24">
                  <c:v>ene.2009</c:v>
                </c:pt>
                <c:pt idx="25">
                  <c:v>feb.2009</c:v>
                </c:pt>
                <c:pt idx="26">
                  <c:v>mar.2009</c:v>
                </c:pt>
                <c:pt idx="27">
                  <c:v>abr.2009</c:v>
                </c:pt>
                <c:pt idx="28">
                  <c:v>may.2009</c:v>
                </c:pt>
                <c:pt idx="29">
                  <c:v>jun.2009</c:v>
                </c:pt>
                <c:pt idx="30">
                  <c:v>jul.2009</c:v>
                </c:pt>
                <c:pt idx="31">
                  <c:v>ago.2009</c:v>
                </c:pt>
                <c:pt idx="32">
                  <c:v>sep.2009</c:v>
                </c:pt>
                <c:pt idx="33">
                  <c:v>oct.2009</c:v>
                </c:pt>
                <c:pt idx="34">
                  <c:v>nov.2009</c:v>
                </c:pt>
                <c:pt idx="35">
                  <c:v>dic.2009</c:v>
                </c:pt>
                <c:pt idx="36">
                  <c:v>ene.2010</c:v>
                </c:pt>
                <c:pt idx="37">
                  <c:v>feb.2010</c:v>
                </c:pt>
                <c:pt idx="38">
                  <c:v>mar.2010</c:v>
                </c:pt>
                <c:pt idx="39">
                  <c:v>abr.2010</c:v>
                </c:pt>
                <c:pt idx="40">
                  <c:v>may.2010</c:v>
                </c:pt>
                <c:pt idx="41">
                  <c:v>jun.2010</c:v>
                </c:pt>
                <c:pt idx="42">
                  <c:v>jul.2010</c:v>
                </c:pt>
                <c:pt idx="43">
                  <c:v>ago.2010</c:v>
                </c:pt>
                <c:pt idx="44">
                  <c:v>sep.2010</c:v>
                </c:pt>
                <c:pt idx="45">
                  <c:v>oct.2010</c:v>
                </c:pt>
                <c:pt idx="46">
                  <c:v>nov.2010</c:v>
                </c:pt>
                <c:pt idx="47">
                  <c:v>dic.2010</c:v>
                </c:pt>
                <c:pt idx="48">
                  <c:v>ene.2011</c:v>
                </c:pt>
                <c:pt idx="49">
                  <c:v>feb.2011</c:v>
                </c:pt>
                <c:pt idx="50">
                  <c:v>mar.2011</c:v>
                </c:pt>
                <c:pt idx="51">
                  <c:v>abr.2011</c:v>
                </c:pt>
                <c:pt idx="52">
                  <c:v>may.2011</c:v>
                </c:pt>
                <c:pt idx="53">
                  <c:v>jun.2011</c:v>
                </c:pt>
                <c:pt idx="54">
                  <c:v>jul.2011</c:v>
                </c:pt>
                <c:pt idx="55">
                  <c:v>ago.2011</c:v>
                </c:pt>
                <c:pt idx="56">
                  <c:v>sep.2011</c:v>
                </c:pt>
                <c:pt idx="57">
                  <c:v>oct.2011</c:v>
                </c:pt>
                <c:pt idx="58">
                  <c:v>nov.2011</c:v>
                </c:pt>
                <c:pt idx="59">
                  <c:v>dic.2011</c:v>
                </c:pt>
                <c:pt idx="60">
                  <c:v>ene.2012</c:v>
                </c:pt>
                <c:pt idx="61">
                  <c:v>feb.2012</c:v>
                </c:pt>
                <c:pt idx="62">
                  <c:v>mar.2012</c:v>
                </c:pt>
                <c:pt idx="63">
                  <c:v>abr.2012</c:v>
                </c:pt>
                <c:pt idx="64">
                  <c:v>may.2012</c:v>
                </c:pt>
                <c:pt idx="65">
                  <c:v>jun.2012</c:v>
                </c:pt>
                <c:pt idx="66">
                  <c:v>jul.2012</c:v>
                </c:pt>
                <c:pt idx="67">
                  <c:v>ago.2012</c:v>
                </c:pt>
                <c:pt idx="68">
                  <c:v>sep.2012</c:v>
                </c:pt>
                <c:pt idx="69">
                  <c:v>oct.2012</c:v>
                </c:pt>
                <c:pt idx="70">
                  <c:v>nov.2012</c:v>
                </c:pt>
                <c:pt idx="71">
                  <c:v>dic.2012</c:v>
                </c:pt>
              </c:strCache>
            </c:strRef>
          </c:cat>
          <c:val>
            <c:numRef>
              <c:f>'DMM k4'!$B$5:$B$76</c:f>
              <c:numCache>
                <c:formatCode>#,##0</c:formatCode>
                <c:ptCount val="72"/>
                <c:pt idx="0">
                  <c:v>2954</c:v>
                </c:pt>
                <c:pt idx="1">
                  <c:v>3297</c:v>
                </c:pt>
                <c:pt idx="2">
                  <c:v>3344</c:v>
                </c:pt>
                <c:pt idx="3">
                  <c:v>3526</c:v>
                </c:pt>
                <c:pt idx="4">
                  <c:v>3651</c:v>
                </c:pt>
                <c:pt idx="5">
                  <c:v>3684</c:v>
                </c:pt>
                <c:pt idx="6">
                  <c:v>3528</c:v>
                </c:pt>
                <c:pt idx="7">
                  <c:v>3629</c:v>
                </c:pt>
                <c:pt idx="8">
                  <c:v>3740</c:v>
                </c:pt>
                <c:pt idx="9">
                  <c:v>3301</c:v>
                </c:pt>
                <c:pt idx="10">
                  <c:v>3255</c:v>
                </c:pt>
                <c:pt idx="11">
                  <c:v>3672</c:v>
                </c:pt>
                <c:pt idx="12">
                  <c:v>3590</c:v>
                </c:pt>
                <c:pt idx="13">
                  <c:v>3797</c:v>
                </c:pt>
                <c:pt idx="14">
                  <c:v>3566</c:v>
                </c:pt>
                <c:pt idx="15">
                  <c:v>3621</c:v>
                </c:pt>
                <c:pt idx="16">
                  <c:v>3664</c:v>
                </c:pt>
                <c:pt idx="17">
                  <c:v>3986</c:v>
                </c:pt>
                <c:pt idx="18">
                  <c:v>3512</c:v>
                </c:pt>
                <c:pt idx="19">
                  <c:v>3684</c:v>
                </c:pt>
                <c:pt idx="20">
                  <c:v>3567</c:v>
                </c:pt>
                <c:pt idx="21">
                  <c:v>3618</c:v>
                </c:pt>
                <c:pt idx="22">
                  <c:v>3650</c:v>
                </c:pt>
                <c:pt idx="23">
                  <c:v>4230</c:v>
                </c:pt>
                <c:pt idx="24">
                  <c:v>4153</c:v>
                </c:pt>
                <c:pt idx="25">
                  <c:v>4370</c:v>
                </c:pt>
                <c:pt idx="26">
                  <c:v>3931</c:v>
                </c:pt>
                <c:pt idx="27">
                  <c:v>3996</c:v>
                </c:pt>
                <c:pt idx="28">
                  <c:v>4027</c:v>
                </c:pt>
                <c:pt idx="29">
                  <c:v>4651</c:v>
                </c:pt>
                <c:pt idx="30">
                  <c:v>4020</c:v>
                </c:pt>
                <c:pt idx="31">
                  <c:v>4226</c:v>
                </c:pt>
                <c:pt idx="32">
                  <c:v>4361</c:v>
                </c:pt>
                <c:pt idx="33">
                  <c:v>4454</c:v>
                </c:pt>
                <c:pt idx="34">
                  <c:v>4372</c:v>
                </c:pt>
                <c:pt idx="35">
                  <c:v>4582</c:v>
                </c:pt>
                <c:pt idx="36">
                  <c:v>4558</c:v>
                </c:pt>
                <c:pt idx="37">
                  <c:v>4900</c:v>
                </c:pt>
                <c:pt idx="38">
                  <c:v>4438</c:v>
                </c:pt>
                <c:pt idx="39">
                  <c:v>4571</c:v>
                </c:pt>
                <c:pt idx="40">
                  <c:v>4771</c:v>
                </c:pt>
                <c:pt idx="41">
                  <c:v>4752</c:v>
                </c:pt>
                <c:pt idx="42">
                  <c:v>4736</c:v>
                </c:pt>
                <c:pt idx="43">
                  <c:v>4804</c:v>
                </c:pt>
                <c:pt idx="44">
                  <c:v>4963</c:v>
                </c:pt>
                <c:pt idx="45">
                  <c:v>5376</c:v>
                </c:pt>
                <c:pt idx="46">
                  <c:v>4815</c:v>
                </c:pt>
                <c:pt idx="47">
                  <c:v>5525</c:v>
                </c:pt>
                <c:pt idx="48">
                  <c:v>5429</c:v>
                </c:pt>
                <c:pt idx="49">
                  <c:v>5393</c:v>
                </c:pt>
                <c:pt idx="50">
                  <c:v>4975</c:v>
                </c:pt>
                <c:pt idx="51">
                  <c:v>5406</c:v>
                </c:pt>
                <c:pt idx="52">
                  <c:v>5065</c:v>
                </c:pt>
                <c:pt idx="53">
                  <c:v>5577</c:v>
                </c:pt>
                <c:pt idx="54">
                  <c:v>5148</c:v>
                </c:pt>
                <c:pt idx="55">
                  <c:v>5145</c:v>
                </c:pt>
                <c:pt idx="56">
                  <c:v>5860</c:v>
                </c:pt>
                <c:pt idx="57">
                  <c:v>5970</c:v>
                </c:pt>
                <c:pt idx="58">
                  <c:v>6016</c:v>
                </c:pt>
                <c:pt idx="59">
                  <c:v>6851</c:v>
                </c:pt>
                <c:pt idx="60">
                  <c:v>5798</c:v>
                </c:pt>
                <c:pt idx="61">
                  <c:v>6462</c:v>
                </c:pt>
                <c:pt idx="62">
                  <c:v>6220</c:v>
                </c:pt>
                <c:pt idx="63">
                  <c:v>6172</c:v>
                </c:pt>
                <c:pt idx="64">
                  <c:v>5751</c:v>
                </c:pt>
                <c:pt idx="65">
                  <c:v>6396</c:v>
                </c:pt>
                <c:pt idx="66">
                  <c:v>6047</c:v>
                </c:pt>
                <c:pt idx="67">
                  <c:v>6352</c:v>
                </c:pt>
                <c:pt idx="68">
                  <c:v>6125</c:v>
                </c:pt>
                <c:pt idx="69">
                  <c:v>6480</c:v>
                </c:pt>
                <c:pt idx="70">
                  <c:v>6313</c:v>
                </c:pt>
                <c:pt idx="71">
                  <c:v>7891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7D-41A8-B460-DB86C048EB5C}"/>
            </c:ext>
          </c:extLst>
        </c:ser>
        <c:ser>
          <c:idx val="1"/>
          <c:order val="1"/>
          <c:tx>
            <c:v>Predicciones</c:v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dPt>
            <c:idx val="9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497D-41A8-B460-DB86C048EB5C}"/>
              </c:ext>
            </c:extLst>
          </c:dPt>
          <c:cat>
            <c:strRef>
              <c:f>'DMM k4'!$A$5:$A$76</c:f>
              <c:strCache>
                <c:ptCount val="72"/>
                <c:pt idx="0">
                  <c:v>ene.2007</c:v>
                </c:pt>
                <c:pt idx="1">
                  <c:v>feb.2007</c:v>
                </c:pt>
                <c:pt idx="2">
                  <c:v>mar.2007</c:v>
                </c:pt>
                <c:pt idx="3">
                  <c:v>abr.2007</c:v>
                </c:pt>
                <c:pt idx="4">
                  <c:v>may.2007</c:v>
                </c:pt>
                <c:pt idx="5">
                  <c:v>jun.2007</c:v>
                </c:pt>
                <c:pt idx="6">
                  <c:v>jul.2007</c:v>
                </c:pt>
                <c:pt idx="7">
                  <c:v>ago.2007</c:v>
                </c:pt>
                <c:pt idx="8">
                  <c:v>sep.2007</c:v>
                </c:pt>
                <c:pt idx="9">
                  <c:v>oct.2007</c:v>
                </c:pt>
                <c:pt idx="10">
                  <c:v>nov.2007</c:v>
                </c:pt>
                <c:pt idx="11">
                  <c:v>dic.2007</c:v>
                </c:pt>
                <c:pt idx="12">
                  <c:v>ene.2008</c:v>
                </c:pt>
                <c:pt idx="13">
                  <c:v>feb.2008</c:v>
                </c:pt>
                <c:pt idx="14">
                  <c:v>mar.2008</c:v>
                </c:pt>
                <c:pt idx="15">
                  <c:v>abr.2008</c:v>
                </c:pt>
                <c:pt idx="16">
                  <c:v>may.2008</c:v>
                </c:pt>
                <c:pt idx="17">
                  <c:v>jun.2008</c:v>
                </c:pt>
                <c:pt idx="18">
                  <c:v>jul.2008</c:v>
                </c:pt>
                <c:pt idx="19">
                  <c:v>ago.2008</c:v>
                </c:pt>
                <c:pt idx="20">
                  <c:v>sep.2008</c:v>
                </c:pt>
                <c:pt idx="21">
                  <c:v>oct.2008</c:v>
                </c:pt>
                <c:pt idx="22">
                  <c:v>nov.2008</c:v>
                </c:pt>
                <c:pt idx="23">
                  <c:v>dic.2008</c:v>
                </c:pt>
                <c:pt idx="24">
                  <c:v>ene.2009</c:v>
                </c:pt>
                <c:pt idx="25">
                  <c:v>feb.2009</c:v>
                </c:pt>
                <c:pt idx="26">
                  <c:v>mar.2009</c:v>
                </c:pt>
                <c:pt idx="27">
                  <c:v>abr.2009</c:v>
                </c:pt>
                <c:pt idx="28">
                  <c:v>may.2009</c:v>
                </c:pt>
                <c:pt idx="29">
                  <c:v>jun.2009</c:v>
                </c:pt>
                <c:pt idx="30">
                  <c:v>jul.2009</c:v>
                </c:pt>
                <c:pt idx="31">
                  <c:v>ago.2009</c:v>
                </c:pt>
                <c:pt idx="32">
                  <c:v>sep.2009</c:v>
                </c:pt>
                <c:pt idx="33">
                  <c:v>oct.2009</c:v>
                </c:pt>
                <c:pt idx="34">
                  <c:v>nov.2009</c:v>
                </c:pt>
                <c:pt idx="35">
                  <c:v>dic.2009</c:v>
                </c:pt>
                <c:pt idx="36">
                  <c:v>ene.2010</c:v>
                </c:pt>
                <c:pt idx="37">
                  <c:v>feb.2010</c:v>
                </c:pt>
                <c:pt idx="38">
                  <c:v>mar.2010</c:v>
                </c:pt>
                <c:pt idx="39">
                  <c:v>abr.2010</c:v>
                </c:pt>
                <c:pt idx="40">
                  <c:v>may.2010</c:v>
                </c:pt>
                <c:pt idx="41">
                  <c:v>jun.2010</c:v>
                </c:pt>
                <c:pt idx="42">
                  <c:v>jul.2010</c:v>
                </c:pt>
                <c:pt idx="43">
                  <c:v>ago.2010</c:v>
                </c:pt>
                <c:pt idx="44">
                  <c:v>sep.2010</c:v>
                </c:pt>
                <c:pt idx="45">
                  <c:v>oct.2010</c:v>
                </c:pt>
                <c:pt idx="46">
                  <c:v>nov.2010</c:v>
                </c:pt>
                <c:pt idx="47">
                  <c:v>dic.2010</c:v>
                </c:pt>
                <c:pt idx="48">
                  <c:v>ene.2011</c:v>
                </c:pt>
                <c:pt idx="49">
                  <c:v>feb.2011</c:v>
                </c:pt>
                <c:pt idx="50">
                  <c:v>mar.2011</c:v>
                </c:pt>
                <c:pt idx="51">
                  <c:v>abr.2011</c:v>
                </c:pt>
                <c:pt idx="52">
                  <c:v>may.2011</c:v>
                </c:pt>
                <c:pt idx="53">
                  <c:v>jun.2011</c:v>
                </c:pt>
                <c:pt idx="54">
                  <c:v>jul.2011</c:v>
                </c:pt>
                <c:pt idx="55">
                  <c:v>ago.2011</c:v>
                </c:pt>
                <c:pt idx="56">
                  <c:v>sep.2011</c:v>
                </c:pt>
                <c:pt idx="57">
                  <c:v>oct.2011</c:v>
                </c:pt>
                <c:pt idx="58">
                  <c:v>nov.2011</c:v>
                </c:pt>
                <c:pt idx="59">
                  <c:v>dic.2011</c:v>
                </c:pt>
                <c:pt idx="60">
                  <c:v>ene.2012</c:v>
                </c:pt>
                <c:pt idx="61">
                  <c:v>feb.2012</c:v>
                </c:pt>
                <c:pt idx="62">
                  <c:v>mar.2012</c:v>
                </c:pt>
                <c:pt idx="63">
                  <c:v>abr.2012</c:v>
                </c:pt>
                <c:pt idx="64">
                  <c:v>may.2012</c:v>
                </c:pt>
                <c:pt idx="65">
                  <c:v>jun.2012</c:v>
                </c:pt>
                <c:pt idx="66">
                  <c:v>jul.2012</c:v>
                </c:pt>
                <c:pt idx="67">
                  <c:v>ago.2012</c:v>
                </c:pt>
                <c:pt idx="68">
                  <c:v>sep.2012</c:v>
                </c:pt>
                <c:pt idx="69">
                  <c:v>oct.2012</c:v>
                </c:pt>
                <c:pt idx="70">
                  <c:v>nov.2012</c:v>
                </c:pt>
                <c:pt idx="71">
                  <c:v>dic.2012</c:v>
                </c:pt>
              </c:strCache>
            </c:strRef>
          </c:cat>
          <c:val>
            <c:numRef>
              <c:f>'DMM k4'!$G$5:$G$76</c:f>
              <c:numCache>
                <c:formatCode>0.00</c:formatCode>
                <c:ptCount val="72"/>
                <c:pt idx="7">
                  <c:v>3807.9791666666665</c:v>
                </c:pt>
                <c:pt idx="8">
                  <c:v>3733.8333333333335</c:v>
                </c:pt>
                <c:pt idx="9">
                  <c:v>3713.6875</c:v>
                </c:pt>
                <c:pt idx="10">
                  <c:v>3459.0833333333335</c:v>
                </c:pt>
                <c:pt idx="11">
                  <c:v>3325.4166666666665</c:v>
                </c:pt>
                <c:pt idx="12">
                  <c:v>3408.6666666666665</c:v>
                </c:pt>
                <c:pt idx="13">
                  <c:v>3388.1458333333335</c:v>
                </c:pt>
                <c:pt idx="14">
                  <c:v>3706.7291666666665</c:v>
                </c:pt>
                <c:pt idx="15">
                  <c:v>3841.1458333333335</c:v>
                </c:pt>
                <c:pt idx="16">
                  <c:v>3744.0208333333335</c:v>
                </c:pt>
                <c:pt idx="17">
                  <c:v>3706.8958333333335</c:v>
                </c:pt>
                <c:pt idx="18">
                  <c:v>3778.4166666666665</c:v>
                </c:pt>
                <c:pt idx="19">
                  <c:v>3725.9583333333335</c:v>
                </c:pt>
                <c:pt idx="20">
                  <c:v>3739.625</c:v>
                </c:pt>
                <c:pt idx="21">
                  <c:v>3664.4375</c:v>
                </c:pt>
                <c:pt idx="22">
                  <c:v>3466.6041666666665</c:v>
                </c:pt>
                <c:pt idx="23">
                  <c:v>3586.1041666666665</c:v>
                </c:pt>
                <c:pt idx="24">
                  <c:v>3927.2916666666665</c:v>
                </c:pt>
                <c:pt idx="25">
                  <c:v>4224</c:v>
                </c:pt>
                <c:pt idx="26">
                  <c:v>4514.708333333333</c:v>
                </c:pt>
                <c:pt idx="27">
                  <c:v>4476.520833333333</c:v>
                </c:pt>
                <c:pt idx="28">
                  <c:v>4176.25</c:v>
                </c:pt>
                <c:pt idx="29">
                  <c:v>4022.1458333333335</c:v>
                </c:pt>
                <c:pt idx="30">
                  <c:v>4188.4375</c:v>
                </c:pt>
                <c:pt idx="31">
                  <c:v>4246.729166666667</c:v>
                </c:pt>
                <c:pt idx="32">
                  <c:v>4350.6875</c:v>
                </c:pt>
                <c:pt idx="33">
                  <c:v>4476.0625</c:v>
                </c:pt>
                <c:pt idx="34">
                  <c:v>4297.229166666667</c:v>
                </c:pt>
                <c:pt idx="35">
                  <c:v>4457</c:v>
                </c:pt>
                <c:pt idx="36">
                  <c:v>4606.3125</c:v>
                </c:pt>
                <c:pt idx="37">
                  <c:v>4663.895833333333</c:v>
                </c:pt>
                <c:pt idx="38">
                  <c:v>4820.5</c:v>
                </c:pt>
                <c:pt idx="39">
                  <c:v>4753.5625</c:v>
                </c:pt>
                <c:pt idx="40">
                  <c:v>4673.520833333333</c:v>
                </c:pt>
                <c:pt idx="41">
                  <c:v>4741.145833333333</c:v>
                </c:pt>
                <c:pt idx="42">
                  <c:v>4629.979166666667</c:v>
                </c:pt>
                <c:pt idx="43">
                  <c:v>4791.979166666667</c:v>
                </c:pt>
                <c:pt idx="44">
                  <c:v>4885.229166666667</c:v>
                </c:pt>
                <c:pt idx="45">
                  <c:v>4953.333333333333</c:v>
                </c:pt>
                <c:pt idx="46">
                  <c:v>5229.020833333333</c:v>
                </c:pt>
                <c:pt idx="47">
                  <c:v>5164.1875</c:v>
                </c:pt>
                <c:pt idx="48">
                  <c:v>5476.520833333333</c:v>
                </c:pt>
                <c:pt idx="49">
                  <c:v>5590.3125</c:v>
                </c:pt>
                <c:pt idx="50">
                  <c:v>5468</c:v>
                </c:pt>
                <c:pt idx="51">
                  <c:v>5432.583333333333</c:v>
                </c:pt>
                <c:pt idx="52">
                  <c:v>5298.666666666667</c:v>
                </c:pt>
                <c:pt idx="53">
                  <c:v>5087.875</c:v>
                </c:pt>
                <c:pt idx="54">
                  <c:v>5225.020833333333</c:v>
                </c:pt>
                <c:pt idx="55">
                  <c:v>5353.479166666667</c:v>
                </c:pt>
                <c:pt idx="56">
                  <c:v>5207.395833333333</c:v>
                </c:pt>
                <c:pt idx="57">
                  <c:v>5644.583333333333</c:v>
                </c:pt>
                <c:pt idx="58">
                  <c:v>5792</c:v>
                </c:pt>
                <c:pt idx="59">
                  <c:v>6183.6875</c:v>
                </c:pt>
                <c:pt idx="60">
                  <c:v>6929.145833333333</c:v>
                </c:pt>
                <c:pt idx="61">
                  <c:v>7231.104166666667</c:v>
                </c:pt>
                <c:pt idx="62">
                  <c:v>7533.0625</c:v>
                </c:pt>
                <c:pt idx="63">
                  <c:v>7835.020833333333</c:v>
                </c:pt>
                <c:pt idx="64">
                  <c:v>8136.9791666666661</c:v>
                </c:pt>
                <c:pt idx="65">
                  <c:v>8438.9375</c:v>
                </c:pt>
                <c:pt idx="66">
                  <c:v>8740.8958333333321</c:v>
                </c:pt>
                <c:pt idx="67">
                  <c:v>9042.8541666666661</c:v>
                </c:pt>
                <c:pt idx="68">
                  <c:v>9344.8125</c:v>
                </c:pt>
                <c:pt idx="69">
                  <c:v>9646.7708333333321</c:v>
                </c:pt>
                <c:pt idx="70">
                  <c:v>9948.7291666666661</c:v>
                </c:pt>
                <c:pt idx="71">
                  <c:v>10250.6875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7D-41A8-B460-DB86C048E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58720"/>
        <c:axId val="164560256"/>
      </c:lineChart>
      <c:catAx>
        <c:axId val="16455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560256"/>
        <c:crosses val="autoZero"/>
        <c:auto val="1"/>
        <c:lblAlgn val="ctr"/>
        <c:lblOffset val="100"/>
        <c:noMultiLvlLbl val="0"/>
      </c:catAx>
      <c:valAx>
        <c:axId val="1645602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6455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 i="0" baseline="0">
                <a:effectLst/>
              </a:rPr>
              <a:t>Saldos en miles de millones de pesos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Datos reales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'expon holt'!$A$5:$A$76</c:f>
              <c:strCache>
                <c:ptCount val="72"/>
                <c:pt idx="0">
                  <c:v>ene.2007</c:v>
                </c:pt>
                <c:pt idx="1">
                  <c:v>feb.2007</c:v>
                </c:pt>
                <c:pt idx="2">
                  <c:v>mar.2007</c:v>
                </c:pt>
                <c:pt idx="3">
                  <c:v>abr.2007</c:v>
                </c:pt>
                <c:pt idx="4">
                  <c:v>may.2007</c:v>
                </c:pt>
                <c:pt idx="5">
                  <c:v>jun.2007</c:v>
                </c:pt>
                <c:pt idx="6">
                  <c:v>jul.2007</c:v>
                </c:pt>
                <c:pt idx="7">
                  <c:v>ago.2007</c:v>
                </c:pt>
                <c:pt idx="8">
                  <c:v>sep.2007</c:v>
                </c:pt>
                <c:pt idx="9">
                  <c:v>oct.2007</c:v>
                </c:pt>
                <c:pt idx="10">
                  <c:v>nov.2007</c:v>
                </c:pt>
                <c:pt idx="11">
                  <c:v>dic.2007</c:v>
                </c:pt>
                <c:pt idx="12">
                  <c:v>ene.2008</c:v>
                </c:pt>
                <c:pt idx="13">
                  <c:v>feb.2008</c:v>
                </c:pt>
                <c:pt idx="14">
                  <c:v>mar.2008</c:v>
                </c:pt>
                <c:pt idx="15">
                  <c:v>abr.2008</c:v>
                </c:pt>
                <c:pt idx="16">
                  <c:v>may.2008</c:v>
                </c:pt>
                <c:pt idx="17">
                  <c:v>jun.2008</c:v>
                </c:pt>
                <c:pt idx="18">
                  <c:v>jul.2008</c:v>
                </c:pt>
                <c:pt idx="19">
                  <c:v>ago.2008</c:v>
                </c:pt>
                <c:pt idx="20">
                  <c:v>sep.2008</c:v>
                </c:pt>
                <c:pt idx="21">
                  <c:v>oct.2008</c:v>
                </c:pt>
                <c:pt idx="22">
                  <c:v>nov.2008</c:v>
                </c:pt>
                <c:pt idx="23">
                  <c:v>dic.2008</c:v>
                </c:pt>
                <c:pt idx="24">
                  <c:v>ene.2009</c:v>
                </c:pt>
                <c:pt idx="25">
                  <c:v>feb.2009</c:v>
                </c:pt>
                <c:pt idx="26">
                  <c:v>mar.2009</c:v>
                </c:pt>
                <c:pt idx="27">
                  <c:v>abr.2009</c:v>
                </c:pt>
                <c:pt idx="28">
                  <c:v>may.2009</c:v>
                </c:pt>
                <c:pt idx="29">
                  <c:v>jun.2009</c:v>
                </c:pt>
                <c:pt idx="30">
                  <c:v>jul.2009</c:v>
                </c:pt>
                <c:pt idx="31">
                  <c:v>ago.2009</c:v>
                </c:pt>
                <c:pt idx="32">
                  <c:v>sep.2009</c:v>
                </c:pt>
                <c:pt idx="33">
                  <c:v>oct.2009</c:v>
                </c:pt>
                <c:pt idx="34">
                  <c:v>nov.2009</c:v>
                </c:pt>
                <c:pt idx="35">
                  <c:v>dic.2009</c:v>
                </c:pt>
                <c:pt idx="36">
                  <c:v>ene.2010</c:v>
                </c:pt>
                <c:pt idx="37">
                  <c:v>feb.2010</c:v>
                </c:pt>
                <c:pt idx="38">
                  <c:v>mar.2010</c:v>
                </c:pt>
                <c:pt idx="39">
                  <c:v>abr.2010</c:v>
                </c:pt>
                <c:pt idx="40">
                  <c:v>may.2010</c:v>
                </c:pt>
                <c:pt idx="41">
                  <c:v>jun.2010</c:v>
                </c:pt>
                <c:pt idx="42">
                  <c:v>jul.2010</c:v>
                </c:pt>
                <c:pt idx="43">
                  <c:v>ago.2010</c:v>
                </c:pt>
                <c:pt idx="44">
                  <c:v>sep.2010</c:v>
                </c:pt>
                <c:pt idx="45">
                  <c:v>oct.2010</c:v>
                </c:pt>
                <c:pt idx="46">
                  <c:v>nov.2010</c:v>
                </c:pt>
                <c:pt idx="47">
                  <c:v>dic.2010</c:v>
                </c:pt>
                <c:pt idx="48">
                  <c:v>ene.2011</c:v>
                </c:pt>
                <c:pt idx="49">
                  <c:v>feb.2011</c:v>
                </c:pt>
                <c:pt idx="50">
                  <c:v>mar.2011</c:v>
                </c:pt>
                <c:pt idx="51">
                  <c:v>abr.2011</c:v>
                </c:pt>
                <c:pt idx="52">
                  <c:v>may.2011</c:v>
                </c:pt>
                <c:pt idx="53">
                  <c:v>jun.2011</c:v>
                </c:pt>
                <c:pt idx="54">
                  <c:v>jul.2011</c:v>
                </c:pt>
                <c:pt idx="55">
                  <c:v>ago.2011</c:v>
                </c:pt>
                <c:pt idx="56">
                  <c:v>sep.2011</c:v>
                </c:pt>
                <c:pt idx="57">
                  <c:v>oct.2011</c:v>
                </c:pt>
                <c:pt idx="58">
                  <c:v>nov.2011</c:v>
                </c:pt>
                <c:pt idx="59">
                  <c:v>dic.2011</c:v>
                </c:pt>
                <c:pt idx="60">
                  <c:v>ene.2012</c:v>
                </c:pt>
                <c:pt idx="61">
                  <c:v>feb.2012</c:v>
                </c:pt>
                <c:pt idx="62">
                  <c:v>mar.2012</c:v>
                </c:pt>
                <c:pt idx="63">
                  <c:v>abr.2012</c:v>
                </c:pt>
                <c:pt idx="64">
                  <c:v>may.2012</c:v>
                </c:pt>
                <c:pt idx="65">
                  <c:v>jun.2012</c:v>
                </c:pt>
                <c:pt idx="66">
                  <c:v>jul.2012</c:v>
                </c:pt>
                <c:pt idx="67">
                  <c:v>ago.2012</c:v>
                </c:pt>
                <c:pt idx="68">
                  <c:v>sep.2012</c:v>
                </c:pt>
                <c:pt idx="69">
                  <c:v>oct.2012</c:v>
                </c:pt>
                <c:pt idx="70">
                  <c:v>nov.2012</c:v>
                </c:pt>
                <c:pt idx="71">
                  <c:v>dic.2012</c:v>
                </c:pt>
              </c:strCache>
            </c:strRef>
          </c:cat>
          <c:val>
            <c:numRef>
              <c:f>'expon holt'!$B$5:$B$76</c:f>
              <c:numCache>
                <c:formatCode>#,##0</c:formatCode>
                <c:ptCount val="72"/>
                <c:pt idx="0">
                  <c:v>2954</c:v>
                </c:pt>
                <c:pt idx="1">
                  <c:v>3297</c:v>
                </c:pt>
                <c:pt idx="2">
                  <c:v>3344</c:v>
                </c:pt>
                <c:pt idx="3">
                  <c:v>3526</c:v>
                </c:pt>
                <c:pt idx="4">
                  <c:v>3651</c:v>
                </c:pt>
                <c:pt idx="5">
                  <c:v>3684</c:v>
                </c:pt>
                <c:pt idx="6">
                  <c:v>3528</c:v>
                </c:pt>
                <c:pt idx="7">
                  <c:v>3629</c:v>
                </c:pt>
                <c:pt idx="8">
                  <c:v>3740</c:v>
                </c:pt>
                <c:pt idx="9">
                  <c:v>3301</c:v>
                </c:pt>
                <c:pt idx="10">
                  <c:v>3255</c:v>
                </c:pt>
                <c:pt idx="11">
                  <c:v>3672</c:v>
                </c:pt>
                <c:pt idx="12">
                  <c:v>3590</c:v>
                </c:pt>
                <c:pt idx="13">
                  <c:v>3797</c:v>
                </c:pt>
                <c:pt idx="14">
                  <c:v>3566</c:v>
                </c:pt>
                <c:pt idx="15">
                  <c:v>3621</c:v>
                </c:pt>
                <c:pt idx="16">
                  <c:v>3664</c:v>
                </c:pt>
                <c:pt idx="17">
                  <c:v>3986</c:v>
                </c:pt>
                <c:pt idx="18">
                  <c:v>3512</c:v>
                </c:pt>
                <c:pt idx="19">
                  <c:v>3684</c:v>
                </c:pt>
                <c:pt idx="20">
                  <c:v>3567</c:v>
                </c:pt>
                <c:pt idx="21">
                  <c:v>3618</c:v>
                </c:pt>
                <c:pt idx="22">
                  <c:v>3650</c:v>
                </c:pt>
                <c:pt idx="23">
                  <c:v>4230</c:v>
                </c:pt>
                <c:pt idx="24">
                  <c:v>4153</c:v>
                </c:pt>
                <c:pt idx="25">
                  <c:v>4370</c:v>
                </c:pt>
                <c:pt idx="26">
                  <c:v>3931</c:v>
                </c:pt>
                <c:pt idx="27">
                  <c:v>3996</c:v>
                </c:pt>
                <c:pt idx="28">
                  <c:v>4027</c:v>
                </c:pt>
                <c:pt idx="29">
                  <c:v>4651</c:v>
                </c:pt>
                <c:pt idx="30">
                  <c:v>4020</c:v>
                </c:pt>
                <c:pt idx="31">
                  <c:v>4226</c:v>
                </c:pt>
                <c:pt idx="32">
                  <c:v>4361</c:v>
                </c:pt>
                <c:pt idx="33">
                  <c:v>4454</c:v>
                </c:pt>
                <c:pt idx="34">
                  <c:v>4372</c:v>
                </c:pt>
                <c:pt idx="35">
                  <c:v>4582</c:v>
                </c:pt>
                <c:pt idx="36">
                  <c:v>4558</c:v>
                </c:pt>
                <c:pt idx="37">
                  <c:v>4900</c:v>
                </c:pt>
                <c:pt idx="38">
                  <c:v>4438</c:v>
                </c:pt>
                <c:pt idx="39">
                  <c:v>4571</c:v>
                </c:pt>
                <c:pt idx="40">
                  <c:v>4771</c:v>
                </c:pt>
                <c:pt idx="41">
                  <c:v>4752</c:v>
                </c:pt>
                <c:pt idx="42">
                  <c:v>4736</c:v>
                </c:pt>
                <c:pt idx="43">
                  <c:v>4804</c:v>
                </c:pt>
                <c:pt idx="44">
                  <c:v>4963</c:v>
                </c:pt>
                <c:pt idx="45">
                  <c:v>5376</c:v>
                </c:pt>
                <c:pt idx="46">
                  <c:v>4815</c:v>
                </c:pt>
                <c:pt idx="47">
                  <c:v>5525</c:v>
                </c:pt>
                <c:pt idx="48">
                  <c:v>5429</c:v>
                </c:pt>
                <c:pt idx="49">
                  <c:v>5393</c:v>
                </c:pt>
                <c:pt idx="50">
                  <c:v>4975</c:v>
                </c:pt>
                <c:pt idx="51">
                  <c:v>5406</c:v>
                </c:pt>
                <c:pt idx="52">
                  <c:v>5065</c:v>
                </c:pt>
                <c:pt idx="53">
                  <c:v>5577</c:v>
                </c:pt>
                <c:pt idx="54">
                  <c:v>5148</c:v>
                </c:pt>
                <c:pt idx="55">
                  <c:v>5145</c:v>
                </c:pt>
                <c:pt idx="56">
                  <c:v>5860</c:v>
                </c:pt>
                <c:pt idx="57">
                  <c:v>5970</c:v>
                </c:pt>
                <c:pt idx="58">
                  <c:v>6016</c:v>
                </c:pt>
                <c:pt idx="59">
                  <c:v>6851</c:v>
                </c:pt>
                <c:pt idx="60">
                  <c:v>5798</c:v>
                </c:pt>
                <c:pt idx="61">
                  <c:v>6462</c:v>
                </c:pt>
                <c:pt idx="62">
                  <c:v>6220</c:v>
                </c:pt>
                <c:pt idx="63">
                  <c:v>6172</c:v>
                </c:pt>
                <c:pt idx="64">
                  <c:v>5751</c:v>
                </c:pt>
                <c:pt idx="65">
                  <c:v>6396</c:v>
                </c:pt>
                <c:pt idx="66">
                  <c:v>6047</c:v>
                </c:pt>
                <c:pt idx="67">
                  <c:v>6352</c:v>
                </c:pt>
                <c:pt idx="68">
                  <c:v>6125</c:v>
                </c:pt>
                <c:pt idx="69">
                  <c:v>6480</c:v>
                </c:pt>
                <c:pt idx="70">
                  <c:v>6313</c:v>
                </c:pt>
                <c:pt idx="71">
                  <c:v>7891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22-4269-988E-B7F4DFDA93CE}"/>
            </c:ext>
          </c:extLst>
        </c:ser>
        <c:ser>
          <c:idx val="1"/>
          <c:order val="1"/>
          <c:tx>
            <c:v>Predicciones</c:v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'expon holt'!$A$5:$A$76</c:f>
              <c:strCache>
                <c:ptCount val="72"/>
                <c:pt idx="0">
                  <c:v>ene.2007</c:v>
                </c:pt>
                <c:pt idx="1">
                  <c:v>feb.2007</c:v>
                </c:pt>
                <c:pt idx="2">
                  <c:v>mar.2007</c:v>
                </c:pt>
                <c:pt idx="3">
                  <c:v>abr.2007</c:v>
                </c:pt>
                <c:pt idx="4">
                  <c:v>may.2007</c:v>
                </c:pt>
                <c:pt idx="5">
                  <c:v>jun.2007</c:v>
                </c:pt>
                <c:pt idx="6">
                  <c:v>jul.2007</c:v>
                </c:pt>
                <c:pt idx="7">
                  <c:v>ago.2007</c:v>
                </c:pt>
                <c:pt idx="8">
                  <c:v>sep.2007</c:v>
                </c:pt>
                <c:pt idx="9">
                  <c:v>oct.2007</c:v>
                </c:pt>
                <c:pt idx="10">
                  <c:v>nov.2007</c:v>
                </c:pt>
                <c:pt idx="11">
                  <c:v>dic.2007</c:v>
                </c:pt>
                <c:pt idx="12">
                  <c:v>ene.2008</c:v>
                </c:pt>
                <c:pt idx="13">
                  <c:v>feb.2008</c:v>
                </c:pt>
                <c:pt idx="14">
                  <c:v>mar.2008</c:v>
                </c:pt>
                <c:pt idx="15">
                  <c:v>abr.2008</c:v>
                </c:pt>
                <c:pt idx="16">
                  <c:v>may.2008</c:v>
                </c:pt>
                <c:pt idx="17">
                  <c:v>jun.2008</c:v>
                </c:pt>
                <c:pt idx="18">
                  <c:v>jul.2008</c:v>
                </c:pt>
                <c:pt idx="19">
                  <c:v>ago.2008</c:v>
                </c:pt>
                <c:pt idx="20">
                  <c:v>sep.2008</c:v>
                </c:pt>
                <c:pt idx="21">
                  <c:v>oct.2008</c:v>
                </c:pt>
                <c:pt idx="22">
                  <c:v>nov.2008</c:v>
                </c:pt>
                <c:pt idx="23">
                  <c:v>dic.2008</c:v>
                </c:pt>
                <c:pt idx="24">
                  <c:v>ene.2009</c:v>
                </c:pt>
                <c:pt idx="25">
                  <c:v>feb.2009</c:v>
                </c:pt>
                <c:pt idx="26">
                  <c:v>mar.2009</c:v>
                </c:pt>
                <c:pt idx="27">
                  <c:v>abr.2009</c:v>
                </c:pt>
                <c:pt idx="28">
                  <c:v>may.2009</c:v>
                </c:pt>
                <c:pt idx="29">
                  <c:v>jun.2009</c:v>
                </c:pt>
                <c:pt idx="30">
                  <c:v>jul.2009</c:v>
                </c:pt>
                <c:pt idx="31">
                  <c:v>ago.2009</c:v>
                </c:pt>
                <c:pt idx="32">
                  <c:v>sep.2009</c:v>
                </c:pt>
                <c:pt idx="33">
                  <c:v>oct.2009</c:v>
                </c:pt>
                <c:pt idx="34">
                  <c:v>nov.2009</c:v>
                </c:pt>
                <c:pt idx="35">
                  <c:v>dic.2009</c:v>
                </c:pt>
                <c:pt idx="36">
                  <c:v>ene.2010</c:v>
                </c:pt>
                <c:pt idx="37">
                  <c:v>feb.2010</c:v>
                </c:pt>
                <c:pt idx="38">
                  <c:v>mar.2010</c:v>
                </c:pt>
                <c:pt idx="39">
                  <c:v>abr.2010</c:v>
                </c:pt>
                <c:pt idx="40">
                  <c:v>may.2010</c:v>
                </c:pt>
                <c:pt idx="41">
                  <c:v>jun.2010</c:v>
                </c:pt>
                <c:pt idx="42">
                  <c:v>jul.2010</c:v>
                </c:pt>
                <c:pt idx="43">
                  <c:v>ago.2010</c:v>
                </c:pt>
                <c:pt idx="44">
                  <c:v>sep.2010</c:v>
                </c:pt>
                <c:pt idx="45">
                  <c:v>oct.2010</c:v>
                </c:pt>
                <c:pt idx="46">
                  <c:v>nov.2010</c:v>
                </c:pt>
                <c:pt idx="47">
                  <c:v>dic.2010</c:v>
                </c:pt>
                <c:pt idx="48">
                  <c:v>ene.2011</c:v>
                </c:pt>
                <c:pt idx="49">
                  <c:v>feb.2011</c:v>
                </c:pt>
                <c:pt idx="50">
                  <c:v>mar.2011</c:v>
                </c:pt>
                <c:pt idx="51">
                  <c:v>abr.2011</c:v>
                </c:pt>
                <c:pt idx="52">
                  <c:v>may.2011</c:v>
                </c:pt>
                <c:pt idx="53">
                  <c:v>jun.2011</c:v>
                </c:pt>
                <c:pt idx="54">
                  <c:v>jul.2011</c:v>
                </c:pt>
                <c:pt idx="55">
                  <c:v>ago.2011</c:v>
                </c:pt>
                <c:pt idx="56">
                  <c:v>sep.2011</c:v>
                </c:pt>
                <c:pt idx="57">
                  <c:v>oct.2011</c:v>
                </c:pt>
                <c:pt idx="58">
                  <c:v>nov.2011</c:v>
                </c:pt>
                <c:pt idx="59">
                  <c:v>dic.2011</c:v>
                </c:pt>
                <c:pt idx="60">
                  <c:v>ene.2012</c:v>
                </c:pt>
                <c:pt idx="61">
                  <c:v>feb.2012</c:v>
                </c:pt>
                <c:pt idx="62">
                  <c:v>mar.2012</c:v>
                </c:pt>
                <c:pt idx="63">
                  <c:v>abr.2012</c:v>
                </c:pt>
                <c:pt idx="64">
                  <c:v>may.2012</c:v>
                </c:pt>
                <c:pt idx="65">
                  <c:v>jun.2012</c:v>
                </c:pt>
                <c:pt idx="66">
                  <c:v>jul.2012</c:v>
                </c:pt>
                <c:pt idx="67">
                  <c:v>ago.2012</c:v>
                </c:pt>
                <c:pt idx="68">
                  <c:v>sep.2012</c:v>
                </c:pt>
                <c:pt idx="69">
                  <c:v>oct.2012</c:v>
                </c:pt>
                <c:pt idx="70">
                  <c:v>nov.2012</c:v>
                </c:pt>
                <c:pt idx="71">
                  <c:v>dic.2012</c:v>
                </c:pt>
              </c:strCache>
            </c:strRef>
          </c:cat>
          <c:val>
            <c:numRef>
              <c:f>'expon holt'!$E$5:$E$76</c:f>
              <c:numCache>
                <c:formatCode>0.00</c:formatCode>
                <c:ptCount val="72"/>
                <c:pt idx="1">
                  <c:v>2954</c:v>
                </c:pt>
                <c:pt idx="2">
                  <c:v>3180.38</c:v>
                </c:pt>
                <c:pt idx="3">
                  <c:v>3308.9491999999996</c:v>
                </c:pt>
                <c:pt idx="4">
                  <c:v>3482.5999279999996</c:v>
                </c:pt>
                <c:pt idx="5">
                  <c:v>3637.1642235199997</c:v>
                </c:pt>
                <c:pt idx="6">
                  <c:v>3721.6000883167999</c:v>
                </c:pt>
                <c:pt idx="7">
                  <c:v>3650.1584289365119</c:v>
                </c:pt>
                <c:pt idx="8">
                  <c:v>3680.9122594482064</c:v>
                </c:pt>
                <c:pt idx="9">
                  <c:v>3763.3590560859921</c:v>
                </c:pt>
                <c:pt idx="10">
                  <c:v>3505.1962313759464</c:v>
                </c:pt>
                <c:pt idx="11">
                  <c:v>3359.3193276093712</c:v>
                </c:pt>
                <c:pt idx="12">
                  <c:v>3569.9294064461787</c:v>
                </c:pt>
                <c:pt idx="13">
                  <c:v>3606.1776735941312</c:v>
                </c:pt>
                <c:pt idx="14">
                  <c:v>3756.3263200376641</c:v>
                </c:pt>
                <c:pt idx="15">
                  <c:v>3666.3661994128174</c:v>
                </c:pt>
                <c:pt idx="16">
                  <c:v>3660.6601791981097</c:v>
                </c:pt>
                <c:pt idx="17">
                  <c:v>3684.3781603603402</c:v>
                </c:pt>
                <c:pt idx="18">
                  <c:v>3905.1626632036123</c:v>
                </c:pt>
                <c:pt idx="19">
                  <c:v>3685.4867045487035</c:v>
                </c:pt>
                <c:pt idx="20">
                  <c:v>3700.7271188138184</c:v>
                </c:pt>
                <c:pt idx="21">
                  <c:v>3628.5996573910347</c:v>
                </c:pt>
                <c:pt idx="22">
                  <c:v>3629.7126933784593</c:v>
                </c:pt>
                <c:pt idx="23">
                  <c:v>3650.5751461707223</c:v>
                </c:pt>
                <c:pt idx="24">
                  <c:v>4041.6856185173838</c:v>
                </c:pt>
                <c:pt idx="25">
                  <c:v>4158.6086703450055</c:v>
                </c:pt>
                <c:pt idx="26">
                  <c:v>4348.2613708553545</c:v>
                </c:pt>
                <c:pt idx="27">
                  <c:v>4135.686768808172</c:v>
                </c:pt>
                <c:pt idx="28">
                  <c:v>4081.2757218608085</c:v>
                </c:pt>
                <c:pt idx="29">
                  <c:v>4074.854759770215</c:v>
                </c:pt>
                <c:pt idx="30">
                  <c:v>4481.2550893477646</c:v>
                </c:pt>
                <c:pt idx="31">
                  <c:v>4237.5399158179189</c:v>
                </c:pt>
                <c:pt idx="32">
                  <c:v>4262.9614514569048</c:v>
                </c:pt>
                <c:pt idx="33">
                  <c:v>4360.0123786250851</c:v>
                </c:pt>
                <c:pt idx="34">
                  <c:v>4460.2720067748533</c:v>
                </c:pt>
                <c:pt idx="35">
                  <c:v>4445.8795376282678</c:v>
                </c:pt>
                <c:pt idx="36">
                  <c:v>4574.2897777119379</c:v>
                </c:pt>
                <c:pt idx="37">
                  <c:v>4610.2764870826886</c:v>
                </c:pt>
                <c:pt idx="38">
                  <c:v>4847.2545816060283</c:v>
                </c:pt>
                <c:pt idx="39">
                  <c:v>4640.2905445190027</c:v>
                </c:pt>
                <c:pt idx="40">
                  <c:v>4633.147497013053</c:v>
                </c:pt>
                <c:pt idx="41">
                  <c:v>4758.5614281898888</c:v>
                </c:pt>
                <c:pt idx="42">
                  <c:v>4796.9333149692302</c:v>
                </c:pt>
                <c:pt idx="43">
                  <c:v>4799.0260707828129</c:v>
                </c:pt>
                <c:pt idx="44">
                  <c:v>4840.9616088612784</c:v>
                </c:pt>
                <c:pt idx="45">
                  <c:v>4960.4581275609871</c:v>
                </c:pt>
                <c:pt idx="46">
                  <c:v>5280.9892473872114</c:v>
                </c:pt>
                <c:pt idx="47">
                  <c:v>5044.6423404744683</c:v>
                </c:pt>
                <c:pt idx="48">
                  <c:v>5404.9250372809029</c:v>
                </c:pt>
                <c:pt idx="49">
                  <c:v>5492.8826137666229</c:v>
                </c:pt>
                <c:pt idx="50">
                  <c:v>5500.4726875349124</c:v>
                </c:pt>
                <c:pt idx="51">
                  <c:v>5221.1803557901339</c:v>
                </c:pt>
                <c:pt idx="52">
                  <c:v>5379.152601744815</c:v>
                </c:pt>
                <c:pt idx="53">
                  <c:v>5218.8923440219987</c:v>
                </c:pt>
                <c:pt idx="54">
                  <c:v>5483.4747002915519</c:v>
                </c:pt>
                <c:pt idx="55">
                  <c:v>5311.7791607818799</c:v>
                </c:pt>
                <c:pt idx="56">
                  <c:v>5231.2941953310983</c:v>
                </c:pt>
                <c:pt idx="57">
                  <c:v>5665.8225574309199</c:v>
                </c:pt>
                <c:pt idx="58">
                  <c:v>5923.8845488249935</c:v>
                </c:pt>
                <c:pt idx="59">
                  <c:v>6060.2362724531231</c:v>
                </c:pt>
                <c:pt idx="60">
                  <c:v>6663.2227855571873</c:v>
                </c:pt>
                <c:pt idx="61">
                  <c:v>6791.7510621331257</c:v>
                </c:pt>
                <c:pt idx="62">
                  <c:v>6920.2793387090642</c:v>
                </c:pt>
                <c:pt idx="63">
                  <c:v>7048.8076152850026</c:v>
                </c:pt>
                <c:pt idx="64">
                  <c:v>7177.335891860941</c:v>
                </c:pt>
                <c:pt idx="65">
                  <c:v>7305.8641684368795</c:v>
                </c:pt>
                <c:pt idx="66">
                  <c:v>7434.3924450128179</c:v>
                </c:pt>
                <c:pt idx="67">
                  <c:v>7562.9207215887564</c:v>
                </c:pt>
                <c:pt idx="68">
                  <c:v>7691.4489981646948</c:v>
                </c:pt>
                <c:pt idx="69">
                  <c:v>7819.9772747406332</c:v>
                </c:pt>
                <c:pt idx="70">
                  <c:v>7948.5055513165707</c:v>
                </c:pt>
                <c:pt idx="71">
                  <c:v>8077.0338278925092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22-4269-988E-B7F4DFDA9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86368"/>
        <c:axId val="211354368"/>
      </c:lineChart>
      <c:catAx>
        <c:axId val="22098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354368"/>
        <c:crosses val="autoZero"/>
        <c:auto val="1"/>
        <c:lblAlgn val="ctr"/>
        <c:lblOffset val="100"/>
        <c:noMultiLvlLbl val="0"/>
      </c:catAx>
      <c:valAx>
        <c:axId val="2113543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2098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34636</xdr:colOff>
      <xdr:row>2</xdr:row>
      <xdr:rowOff>77067</xdr:rowOff>
    </xdr:from>
    <xdr:to>
      <xdr:col>32</xdr:col>
      <xdr:colOff>467590</xdr:colOff>
      <xdr:row>25</xdr:row>
      <xdr:rowOff>51954</xdr:rowOff>
    </xdr:to>
    <xdr:graphicFrame macro="">
      <xdr:nvGraphicFramePr>
        <xdr:cNvPr id="2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1619249</xdr:colOff>
      <xdr:row>29</xdr:row>
      <xdr:rowOff>353786</xdr:rowOff>
    </xdr:from>
    <xdr:to>
      <xdr:col>17</xdr:col>
      <xdr:colOff>721179</xdr:colOff>
      <xdr:row>54</xdr:row>
      <xdr:rowOff>65314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11</xdr:row>
      <xdr:rowOff>152400</xdr:rowOff>
    </xdr:from>
    <xdr:to>
      <xdr:col>24</xdr:col>
      <xdr:colOff>413497</xdr:colOff>
      <xdr:row>26</xdr:row>
      <xdr:rowOff>52107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16</xdr:row>
      <xdr:rowOff>171450</xdr:rowOff>
    </xdr:from>
    <xdr:to>
      <xdr:col>18</xdr:col>
      <xdr:colOff>523875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83"/>
  <sheetViews>
    <sheetView tabSelected="1" zoomScale="85" zoomScaleNormal="85" workbookViewId="0">
      <selection activeCell="D3" sqref="D3"/>
    </sheetView>
  </sheetViews>
  <sheetFormatPr baseColWidth="10" defaultColWidth="14.42578125" defaultRowHeight="15" customHeight="1"/>
  <cols>
    <col min="1" max="26" width="9.140625" customWidth="1"/>
  </cols>
  <sheetData>
    <row r="2" spans="1:24" ht="18.75" customHeight="1"/>
    <row r="3" spans="1:24" ht="18" customHeight="1"/>
    <row r="4" spans="1:24" ht="16.5" customHeight="1">
      <c r="E4" s="15" t="s">
        <v>2</v>
      </c>
      <c r="F4" s="17" t="s">
        <v>34</v>
      </c>
      <c r="G4" s="4" t="s">
        <v>2</v>
      </c>
      <c r="H4" s="4" t="s">
        <v>3</v>
      </c>
      <c r="I4" s="4" t="s">
        <v>4</v>
      </c>
      <c r="J4" s="4" t="s">
        <v>5</v>
      </c>
      <c r="K4" s="5" t="s">
        <v>6</v>
      </c>
      <c r="M4" s="6" t="s">
        <v>8</v>
      </c>
      <c r="N4" s="6" t="s">
        <v>9</v>
      </c>
      <c r="O4" s="6" t="s">
        <v>10</v>
      </c>
      <c r="P4" s="6" t="s">
        <v>11</v>
      </c>
      <c r="Q4" s="6" t="s">
        <v>12</v>
      </c>
      <c r="R4" s="6" t="s">
        <v>13</v>
      </c>
      <c r="S4" s="6" t="s">
        <v>14</v>
      </c>
      <c r="T4" s="6" t="s">
        <v>15</v>
      </c>
      <c r="U4" s="6" t="s">
        <v>16</v>
      </c>
      <c r="V4" s="6" t="s">
        <v>17</v>
      </c>
      <c r="W4" s="6" t="s">
        <v>18</v>
      </c>
      <c r="X4" s="6" t="s">
        <v>19</v>
      </c>
    </row>
    <row r="5" spans="1:24" ht="15.75" customHeight="1">
      <c r="A5" s="75" t="s">
        <v>35</v>
      </c>
      <c r="B5" s="76"/>
      <c r="E5" s="80" t="s">
        <v>37</v>
      </c>
      <c r="F5" s="81">
        <v>2954</v>
      </c>
      <c r="G5" s="82">
        <v>1</v>
      </c>
      <c r="H5" s="82">
        <v>1</v>
      </c>
      <c r="I5" s="82">
        <f t="shared" ref="I5:I76" si="0">H5-G5</f>
        <v>0</v>
      </c>
      <c r="J5" s="82">
        <f t="shared" ref="J5:J76" si="1">I5^2</f>
        <v>0</v>
      </c>
      <c r="K5" s="82">
        <v>1</v>
      </c>
      <c r="M5" s="8">
        <f t="shared" ref="M5:M76" si="2">IF($K5=1,$H5,"")</f>
        <v>1</v>
      </c>
      <c r="N5" s="9" t="str">
        <f t="shared" ref="N5:N76" si="3">IF($K5=2,$H5,"")</f>
        <v/>
      </c>
      <c r="O5" s="9" t="str">
        <f t="shared" ref="O5:O76" si="4">IF($K5=3,$H5,"")</f>
        <v/>
      </c>
      <c r="P5" s="9" t="str">
        <f t="shared" ref="P5:P76" si="5">IF($K5=4,$H5,"")</f>
        <v/>
      </c>
      <c r="Q5" s="9" t="str">
        <f t="shared" ref="Q5:Q76" si="6">IF($K5=5,$H5,"")</f>
        <v/>
      </c>
      <c r="R5" s="9" t="str">
        <f t="shared" ref="R5:R76" si="7">IF($K5=6,$H5,"")</f>
        <v/>
      </c>
      <c r="S5" s="9" t="str">
        <f t="shared" ref="S5:S76" si="8">IF($K5=7,$H5,"")</f>
        <v/>
      </c>
      <c r="T5" s="9" t="str">
        <f t="shared" ref="T5:T76" si="9">IF($K5=8,$H5,"")</f>
        <v/>
      </c>
      <c r="U5" s="9" t="str">
        <f t="shared" ref="U5:U76" si="10">IF($K5=9,$H5,"")</f>
        <v/>
      </c>
      <c r="V5" s="9" t="str">
        <f t="shared" ref="V5:V76" si="11">IF($K5=10,$H5,"")</f>
        <v/>
      </c>
      <c r="W5" s="9" t="str">
        <f t="shared" ref="W5:W76" si="12">IF($K5=11,$H5,"")</f>
        <v/>
      </c>
      <c r="X5" s="10" t="str">
        <f t="shared" ref="X5:X76" si="13">IF($K5=12,$H5,"")</f>
        <v/>
      </c>
    </row>
    <row r="6" spans="1:24" ht="15.75" customHeight="1">
      <c r="A6" s="75" t="s">
        <v>42</v>
      </c>
      <c r="B6" s="76"/>
      <c r="E6" s="80" t="s">
        <v>43</v>
      </c>
      <c r="F6" s="81">
        <v>3297</v>
      </c>
      <c r="G6" s="82">
        <v>2</v>
      </c>
      <c r="H6" s="82">
        <v>3</v>
      </c>
      <c r="I6" s="82">
        <f t="shared" si="0"/>
        <v>1</v>
      </c>
      <c r="J6" s="82">
        <f t="shared" si="1"/>
        <v>1</v>
      </c>
      <c r="K6" s="82">
        <v>2</v>
      </c>
      <c r="M6" s="12" t="str">
        <f t="shared" si="2"/>
        <v/>
      </c>
      <c r="N6" s="2">
        <f t="shared" si="3"/>
        <v>3</v>
      </c>
      <c r="O6" s="2" t="str">
        <f t="shared" si="4"/>
        <v/>
      </c>
      <c r="P6" s="2" t="str">
        <f t="shared" si="5"/>
        <v/>
      </c>
      <c r="Q6" s="2" t="str">
        <f t="shared" si="6"/>
        <v/>
      </c>
      <c r="R6" s="2" t="str">
        <f t="shared" si="7"/>
        <v/>
      </c>
      <c r="S6" s="2" t="str">
        <f t="shared" si="8"/>
        <v/>
      </c>
      <c r="T6" s="2" t="str">
        <f t="shared" si="9"/>
        <v/>
      </c>
      <c r="U6" s="2" t="str">
        <f t="shared" si="10"/>
        <v/>
      </c>
      <c r="V6" s="2" t="str">
        <f t="shared" si="11"/>
        <v/>
      </c>
      <c r="W6" s="2" t="str">
        <f t="shared" si="12"/>
        <v/>
      </c>
      <c r="X6" s="13" t="str">
        <f t="shared" si="13"/>
        <v/>
      </c>
    </row>
    <row r="7" spans="1:24">
      <c r="E7" s="80" t="s">
        <v>44</v>
      </c>
      <c r="F7" s="81">
        <v>3344</v>
      </c>
      <c r="G7" s="82">
        <v>3</v>
      </c>
      <c r="H7" s="82">
        <v>5</v>
      </c>
      <c r="I7" s="82">
        <f t="shared" si="0"/>
        <v>2</v>
      </c>
      <c r="J7" s="82">
        <f t="shared" si="1"/>
        <v>4</v>
      </c>
      <c r="K7" s="82">
        <v>3</v>
      </c>
      <c r="M7" s="12" t="str">
        <f t="shared" si="2"/>
        <v/>
      </c>
      <c r="N7" s="2" t="str">
        <f t="shared" si="3"/>
        <v/>
      </c>
      <c r="O7" s="2">
        <f t="shared" si="4"/>
        <v>5</v>
      </c>
      <c r="P7" s="2" t="str">
        <f t="shared" si="5"/>
        <v/>
      </c>
      <c r="Q7" s="2" t="str">
        <f t="shared" si="6"/>
        <v/>
      </c>
      <c r="R7" s="2" t="str">
        <f t="shared" si="7"/>
        <v/>
      </c>
      <c r="S7" s="2" t="str">
        <f t="shared" si="8"/>
        <v/>
      </c>
      <c r="T7" s="2" t="str">
        <f t="shared" si="9"/>
        <v/>
      </c>
      <c r="U7" s="2" t="str">
        <f t="shared" si="10"/>
        <v/>
      </c>
      <c r="V7" s="2" t="str">
        <f t="shared" si="11"/>
        <v/>
      </c>
      <c r="W7" s="2" t="str">
        <f t="shared" si="12"/>
        <v/>
      </c>
      <c r="X7" s="13" t="str">
        <f t="shared" si="13"/>
        <v/>
      </c>
    </row>
    <row r="8" spans="1:24">
      <c r="E8" s="80" t="s">
        <v>45</v>
      </c>
      <c r="F8" s="81">
        <v>3526</v>
      </c>
      <c r="G8" s="82">
        <v>4</v>
      </c>
      <c r="H8" s="82">
        <v>7</v>
      </c>
      <c r="I8" s="82">
        <f t="shared" si="0"/>
        <v>3</v>
      </c>
      <c r="J8" s="82">
        <f t="shared" si="1"/>
        <v>9</v>
      </c>
      <c r="K8" s="82">
        <v>4</v>
      </c>
      <c r="M8" s="12" t="str">
        <f t="shared" si="2"/>
        <v/>
      </c>
      <c r="N8" s="2" t="str">
        <f t="shared" si="3"/>
        <v/>
      </c>
      <c r="O8" s="2" t="str">
        <f t="shared" si="4"/>
        <v/>
      </c>
      <c r="P8" s="2">
        <f t="shared" si="5"/>
        <v>7</v>
      </c>
      <c r="Q8" s="2" t="str">
        <f t="shared" si="6"/>
        <v/>
      </c>
      <c r="R8" s="2" t="str">
        <f t="shared" si="7"/>
        <v/>
      </c>
      <c r="S8" s="2" t="str">
        <f t="shared" si="8"/>
        <v/>
      </c>
      <c r="T8" s="2" t="str">
        <f t="shared" si="9"/>
        <v/>
      </c>
      <c r="U8" s="2" t="str">
        <f t="shared" si="10"/>
        <v/>
      </c>
      <c r="V8" s="2" t="str">
        <f t="shared" si="11"/>
        <v/>
      </c>
      <c r="W8" s="2" t="str">
        <f t="shared" si="12"/>
        <v/>
      </c>
      <c r="X8" s="13" t="str">
        <f t="shared" si="13"/>
        <v/>
      </c>
    </row>
    <row r="9" spans="1:24" ht="19.5" customHeight="1">
      <c r="E9" s="80" t="s">
        <v>46</v>
      </c>
      <c r="F9" s="81">
        <v>3651</v>
      </c>
      <c r="G9" s="82">
        <v>5</v>
      </c>
      <c r="H9" s="82">
        <v>16</v>
      </c>
      <c r="I9" s="82">
        <f t="shared" si="0"/>
        <v>11</v>
      </c>
      <c r="J9" s="82">
        <f t="shared" si="1"/>
        <v>121</v>
      </c>
      <c r="K9" s="82">
        <v>5</v>
      </c>
      <c r="M9" s="12" t="str">
        <f t="shared" si="2"/>
        <v/>
      </c>
      <c r="N9" s="2" t="str">
        <f t="shared" si="3"/>
        <v/>
      </c>
      <c r="O9" s="2" t="str">
        <f t="shared" si="4"/>
        <v/>
      </c>
      <c r="P9" s="2" t="str">
        <f t="shared" si="5"/>
        <v/>
      </c>
      <c r="Q9" s="2">
        <f t="shared" si="6"/>
        <v>16</v>
      </c>
      <c r="R9" s="2" t="str">
        <f t="shared" si="7"/>
        <v/>
      </c>
      <c r="S9" s="2" t="str">
        <f t="shared" si="8"/>
        <v/>
      </c>
      <c r="T9" s="2" t="str">
        <f t="shared" si="9"/>
        <v/>
      </c>
      <c r="U9" s="2" t="str">
        <f t="shared" si="10"/>
        <v/>
      </c>
      <c r="V9" s="2" t="str">
        <f t="shared" si="11"/>
        <v/>
      </c>
      <c r="W9" s="2" t="str">
        <f t="shared" si="12"/>
        <v/>
      </c>
      <c r="X9" s="13" t="str">
        <f t="shared" si="13"/>
        <v/>
      </c>
    </row>
    <row r="10" spans="1:24">
      <c r="B10" s="77" t="s">
        <v>7</v>
      </c>
      <c r="C10" s="78"/>
      <c r="E10" s="80" t="s">
        <v>47</v>
      </c>
      <c r="F10" s="81">
        <v>3684</v>
      </c>
      <c r="G10" s="82">
        <v>6</v>
      </c>
      <c r="H10" s="82">
        <v>19</v>
      </c>
      <c r="I10" s="82">
        <f t="shared" si="0"/>
        <v>13</v>
      </c>
      <c r="J10" s="82">
        <f t="shared" si="1"/>
        <v>169</v>
      </c>
      <c r="K10" s="82">
        <v>6</v>
      </c>
      <c r="M10" s="12" t="str">
        <f t="shared" si="2"/>
        <v/>
      </c>
      <c r="N10" s="2" t="str">
        <f t="shared" si="3"/>
        <v/>
      </c>
      <c r="O10" s="2" t="str">
        <f t="shared" si="4"/>
        <v/>
      </c>
      <c r="P10" s="2" t="str">
        <f t="shared" si="5"/>
        <v/>
      </c>
      <c r="Q10" s="2" t="str">
        <f t="shared" si="6"/>
        <v/>
      </c>
      <c r="R10" s="2">
        <f t="shared" si="7"/>
        <v>19</v>
      </c>
      <c r="S10" s="2" t="str">
        <f t="shared" si="8"/>
        <v/>
      </c>
      <c r="T10" s="2" t="str">
        <f t="shared" si="9"/>
        <v/>
      </c>
      <c r="U10" s="2" t="str">
        <f t="shared" si="10"/>
        <v/>
      </c>
      <c r="V10" s="2" t="str">
        <f t="shared" si="11"/>
        <v/>
      </c>
      <c r="W10" s="2" t="str">
        <f t="shared" si="12"/>
        <v/>
      </c>
      <c r="X10" s="13" t="str">
        <f t="shared" si="13"/>
        <v/>
      </c>
    </row>
    <row r="11" spans="1:24">
      <c r="B11" s="7" t="s">
        <v>20</v>
      </c>
      <c r="C11" s="7" t="s">
        <v>21</v>
      </c>
      <c r="E11" s="80" t="s">
        <v>48</v>
      </c>
      <c r="F11" s="81">
        <v>3528</v>
      </c>
      <c r="G11" s="82">
        <v>7</v>
      </c>
      <c r="H11" s="82">
        <v>8</v>
      </c>
      <c r="I11" s="82">
        <f t="shared" si="0"/>
        <v>1</v>
      </c>
      <c r="J11" s="82">
        <f t="shared" si="1"/>
        <v>1</v>
      </c>
      <c r="K11" s="82">
        <v>7</v>
      </c>
      <c r="M11" s="12" t="str">
        <f t="shared" si="2"/>
        <v/>
      </c>
      <c r="N11" s="2" t="str">
        <f t="shared" si="3"/>
        <v/>
      </c>
      <c r="O11" s="2" t="str">
        <f t="shared" si="4"/>
        <v/>
      </c>
      <c r="P11" s="2" t="str">
        <f t="shared" si="5"/>
        <v/>
      </c>
      <c r="Q11" s="2" t="str">
        <f t="shared" si="6"/>
        <v/>
      </c>
      <c r="R11" s="2" t="str">
        <f t="shared" si="7"/>
        <v/>
      </c>
      <c r="S11" s="2">
        <f t="shared" si="8"/>
        <v>8</v>
      </c>
      <c r="T11" s="2" t="str">
        <f t="shared" si="9"/>
        <v/>
      </c>
      <c r="U11" s="2" t="str">
        <f t="shared" si="10"/>
        <v/>
      </c>
      <c r="V11" s="2" t="str">
        <f t="shared" si="11"/>
        <v/>
      </c>
      <c r="W11" s="2" t="str">
        <f t="shared" si="12"/>
        <v/>
      </c>
      <c r="X11" s="13" t="str">
        <f t="shared" si="13"/>
        <v/>
      </c>
    </row>
    <row r="12" spans="1:24">
      <c r="B12" s="11">
        <f>1-(6*SUM(J5:J76))/(G76*(G76^2-1))</f>
        <v>0.96530323493472248</v>
      </c>
      <c r="C12" s="11">
        <f>SQRT(G76-1)*B12</f>
        <v>8.1337896340916167</v>
      </c>
      <c r="E12" s="80" t="s">
        <v>49</v>
      </c>
      <c r="F12" s="81">
        <v>3629</v>
      </c>
      <c r="G12" s="82">
        <v>8</v>
      </c>
      <c r="H12" s="82">
        <v>14</v>
      </c>
      <c r="I12" s="82">
        <f t="shared" si="0"/>
        <v>6</v>
      </c>
      <c r="J12" s="82">
        <f t="shared" si="1"/>
        <v>36</v>
      </c>
      <c r="K12" s="82">
        <v>8</v>
      </c>
      <c r="M12" s="12" t="str">
        <f t="shared" si="2"/>
        <v/>
      </c>
      <c r="N12" s="2" t="str">
        <f t="shared" si="3"/>
        <v/>
      </c>
      <c r="O12" s="2" t="str">
        <f t="shared" si="4"/>
        <v/>
      </c>
      <c r="P12" s="2" t="str">
        <f t="shared" si="5"/>
        <v/>
      </c>
      <c r="Q12" s="2" t="str">
        <f t="shared" si="6"/>
        <v/>
      </c>
      <c r="R12" s="2" t="str">
        <f t="shared" si="7"/>
        <v/>
      </c>
      <c r="S12" s="2" t="str">
        <f t="shared" si="8"/>
        <v/>
      </c>
      <c r="T12" s="2">
        <f t="shared" si="9"/>
        <v>14</v>
      </c>
      <c r="U12" s="2" t="str">
        <f t="shared" si="10"/>
        <v/>
      </c>
      <c r="V12" s="2" t="str">
        <f t="shared" si="11"/>
        <v/>
      </c>
      <c r="W12" s="2" t="str">
        <f t="shared" si="12"/>
        <v/>
      </c>
      <c r="X12" s="13" t="str">
        <f t="shared" si="13"/>
        <v/>
      </c>
    </row>
    <row r="13" spans="1:24">
      <c r="B13" s="1" t="s">
        <v>50</v>
      </c>
      <c r="C13" s="1" t="s">
        <v>22</v>
      </c>
      <c r="E13" s="80" t="s">
        <v>51</v>
      </c>
      <c r="F13" s="81">
        <v>3740</v>
      </c>
      <c r="G13" s="82">
        <v>9</v>
      </c>
      <c r="H13" s="82">
        <v>21</v>
      </c>
      <c r="I13" s="82">
        <f t="shared" si="0"/>
        <v>12</v>
      </c>
      <c r="J13" s="82">
        <f t="shared" si="1"/>
        <v>144</v>
      </c>
      <c r="K13" s="82">
        <v>9</v>
      </c>
      <c r="M13" s="12" t="str">
        <f t="shared" si="2"/>
        <v/>
      </c>
      <c r="N13" s="2" t="str">
        <f t="shared" si="3"/>
        <v/>
      </c>
      <c r="O13" s="2" t="str">
        <f t="shared" si="4"/>
        <v/>
      </c>
      <c r="P13" s="2" t="str">
        <f t="shared" si="5"/>
        <v/>
      </c>
      <c r="Q13" s="2" t="str">
        <f t="shared" si="6"/>
        <v/>
      </c>
      <c r="R13" s="2" t="str">
        <f t="shared" si="7"/>
        <v/>
      </c>
      <c r="S13" s="2" t="str">
        <f t="shared" si="8"/>
        <v/>
      </c>
      <c r="T13" s="2" t="str">
        <f t="shared" si="9"/>
        <v/>
      </c>
      <c r="U13" s="2">
        <f t="shared" si="10"/>
        <v>21</v>
      </c>
      <c r="V13" s="2" t="str">
        <f t="shared" si="11"/>
        <v/>
      </c>
      <c r="W13" s="2" t="str">
        <f t="shared" si="12"/>
        <v/>
      </c>
      <c r="X13" s="13" t="str">
        <f t="shared" si="13"/>
        <v/>
      </c>
    </row>
    <row r="14" spans="1:24">
      <c r="C14" s="3"/>
      <c r="E14" s="80" t="s">
        <v>52</v>
      </c>
      <c r="F14" s="81">
        <v>3301</v>
      </c>
      <c r="G14" s="82">
        <v>10</v>
      </c>
      <c r="H14" s="82">
        <v>4</v>
      </c>
      <c r="I14" s="82">
        <f t="shared" si="0"/>
        <v>-6</v>
      </c>
      <c r="J14" s="82">
        <f t="shared" si="1"/>
        <v>36</v>
      </c>
      <c r="K14" s="82">
        <v>10</v>
      </c>
      <c r="M14" s="12" t="str">
        <f t="shared" si="2"/>
        <v/>
      </c>
      <c r="N14" s="2" t="str">
        <f t="shared" si="3"/>
        <v/>
      </c>
      <c r="O14" s="2" t="str">
        <f t="shared" si="4"/>
        <v/>
      </c>
      <c r="P14" s="2" t="str">
        <f t="shared" si="5"/>
        <v/>
      </c>
      <c r="Q14" s="2" t="str">
        <f t="shared" si="6"/>
        <v/>
      </c>
      <c r="R14" s="2" t="str">
        <f t="shared" si="7"/>
        <v/>
      </c>
      <c r="S14" s="2" t="str">
        <f t="shared" si="8"/>
        <v/>
      </c>
      <c r="T14" s="2" t="str">
        <f t="shared" si="9"/>
        <v/>
      </c>
      <c r="U14" s="2" t="str">
        <f t="shared" si="10"/>
        <v/>
      </c>
      <c r="V14" s="2">
        <f t="shared" si="11"/>
        <v>4</v>
      </c>
      <c r="W14" s="2" t="str">
        <f t="shared" si="12"/>
        <v/>
      </c>
      <c r="X14" s="13" t="str">
        <f t="shared" si="13"/>
        <v/>
      </c>
    </row>
    <row r="15" spans="1:24">
      <c r="C15" s="3"/>
      <c r="E15" s="80" t="s">
        <v>53</v>
      </c>
      <c r="F15" s="81">
        <v>3255</v>
      </c>
      <c r="G15" s="82">
        <v>11</v>
      </c>
      <c r="H15" s="82">
        <v>2</v>
      </c>
      <c r="I15" s="82">
        <f t="shared" si="0"/>
        <v>-9</v>
      </c>
      <c r="J15" s="82">
        <f t="shared" si="1"/>
        <v>81</v>
      </c>
      <c r="K15" s="82">
        <v>11</v>
      </c>
      <c r="M15" s="12" t="str">
        <f t="shared" si="2"/>
        <v/>
      </c>
      <c r="N15" s="2" t="str">
        <f t="shared" si="3"/>
        <v/>
      </c>
      <c r="O15" s="2" t="str">
        <f t="shared" si="4"/>
        <v/>
      </c>
      <c r="P15" s="2" t="str">
        <f t="shared" si="5"/>
        <v/>
      </c>
      <c r="Q15" s="2" t="str">
        <f t="shared" si="6"/>
        <v/>
      </c>
      <c r="R15" s="2" t="str">
        <f t="shared" si="7"/>
        <v/>
      </c>
      <c r="S15" s="2" t="str">
        <f t="shared" si="8"/>
        <v/>
      </c>
      <c r="T15" s="2" t="str">
        <f t="shared" si="9"/>
        <v/>
      </c>
      <c r="U15" s="2" t="str">
        <f t="shared" si="10"/>
        <v/>
      </c>
      <c r="V15" s="2" t="str">
        <f t="shared" si="11"/>
        <v/>
      </c>
      <c r="W15" s="2">
        <f t="shared" si="12"/>
        <v>2</v>
      </c>
      <c r="X15" s="13" t="str">
        <f t="shared" si="13"/>
        <v/>
      </c>
    </row>
    <row r="16" spans="1:24">
      <c r="B16" s="79" t="s">
        <v>23</v>
      </c>
      <c r="C16" s="78"/>
      <c r="E16" s="80" t="s">
        <v>54</v>
      </c>
      <c r="F16" s="81">
        <v>3672</v>
      </c>
      <c r="G16" s="82">
        <v>12</v>
      </c>
      <c r="H16" s="82">
        <v>18</v>
      </c>
      <c r="I16" s="82">
        <f t="shared" si="0"/>
        <v>6</v>
      </c>
      <c r="J16" s="82">
        <f t="shared" si="1"/>
        <v>36</v>
      </c>
      <c r="K16" s="82">
        <v>12</v>
      </c>
      <c r="M16" s="12" t="str">
        <f t="shared" si="2"/>
        <v/>
      </c>
      <c r="N16" s="2" t="str">
        <f t="shared" si="3"/>
        <v/>
      </c>
      <c r="O16" s="2" t="str">
        <f t="shared" si="4"/>
        <v/>
      </c>
      <c r="P16" s="2" t="str">
        <f t="shared" si="5"/>
        <v/>
      </c>
      <c r="Q16" s="2" t="str">
        <f t="shared" si="6"/>
        <v/>
      </c>
      <c r="R16" s="2" t="str">
        <f t="shared" si="7"/>
        <v/>
      </c>
      <c r="S16" s="2" t="str">
        <f t="shared" si="8"/>
        <v/>
      </c>
      <c r="T16" s="2" t="str">
        <f t="shared" si="9"/>
        <v/>
      </c>
      <c r="U16" s="2" t="str">
        <f t="shared" si="10"/>
        <v/>
      </c>
      <c r="V16" s="2" t="str">
        <f t="shared" si="11"/>
        <v/>
      </c>
      <c r="W16" s="2" t="str">
        <f t="shared" si="12"/>
        <v/>
      </c>
      <c r="X16" s="13">
        <f t="shared" si="13"/>
        <v>18</v>
      </c>
    </row>
    <row r="17" spans="2:24">
      <c r="B17" s="1" t="s">
        <v>24</v>
      </c>
      <c r="C17" s="14">
        <f>12/(G76*(G76+1))*Z82-(3*(G76+1))</f>
        <v>3.3706240487062473</v>
      </c>
      <c r="E17" s="80" t="s">
        <v>55</v>
      </c>
      <c r="F17" s="81">
        <v>3590</v>
      </c>
      <c r="G17" s="82">
        <v>13</v>
      </c>
      <c r="H17" s="82">
        <v>11</v>
      </c>
      <c r="I17" s="82">
        <f t="shared" si="0"/>
        <v>-2</v>
      </c>
      <c r="J17" s="82">
        <f t="shared" si="1"/>
        <v>4</v>
      </c>
      <c r="K17" s="82">
        <v>1</v>
      </c>
      <c r="M17" s="12">
        <f t="shared" si="2"/>
        <v>11</v>
      </c>
      <c r="N17" s="2" t="str">
        <f t="shared" si="3"/>
        <v/>
      </c>
      <c r="O17" s="2" t="str">
        <f t="shared" si="4"/>
        <v/>
      </c>
      <c r="P17" s="2" t="str">
        <f t="shared" si="5"/>
        <v/>
      </c>
      <c r="Q17" s="2" t="str">
        <f t="shared" si="6"/>
        <v/>
      </c>
      <c r="R17" s="2" t="str">
        <f t="shared" si="7"/>
        <v/>
      </c>
      <c r="S17" s="2" t="str">
        <f t="shared" si="8"/>
        <v/>
      </c>
      <c r="T17" s="2" t="str">
        <f t="shared" si="9"/>
        <v/>
      </c>
      <c r="U17" s="2" t="str">
        <f t="shared" si="10"/>
        <v/>
      </c>
      <c r="V17" s="2" t="str">
        <f t="shared" si="11"/>
        <v/>
      </c>
      <c r="W17" s="2" t="str">
        <f t="shared" si="12"/>
        <v/>
      </c>
      <c r="X17" s="13" t="str">
        <f t="shared" si="13"/>
        <v/>
      </c>
    </row>
    <row r="18" spans="2:24">
      <c r="B18" s="1" t="s">
        <v>25</v>
      </c>
      <c r="C18" s="3"/>
      <c r="E18" s="80" t="s">
        <v>56</v>
      </c>
      <c r="F18" s="81">
        <v>3797</v>
      </c>
      <c r="G18" s="82">
        <v>14</v>
      </c>
      <c r="H18" s="82">
        <v>22</v>
      </c>
      <c r="I18" s="82">
        <f t="shared" si="0"/>
        <v>8</v>
      </c>
      <c r="J18" s="82">
        <f t="shared" si="1"/>
        <v>64</v>
      </c>
      <c r="K18" s="82">
        <v>2</v>
      </c>
      <c r="M18" s="12" t="str">
        <f t="shared" si="2"/>
        <v/>
      </c>
      <c r="N18" s="2">
        <f t="shared" si="3"/>
        <v>22</v>
      </c>
      <c r="O18" s="2" t="str">
        <f t="shared" si="4"/>
        <v/>
      </c>
      <c r="P18" s="2" t="str">
        <f t="shared" si="5"/>
        <v/>
      </c>
      <c r="Q18" s="2" t="str">
        <f t="shared" si="6"/>
        <v/>
      </c>
      <c r="R18" s="2" t="str">
        <f t="shared" si="7"/>
        <v/>
      </c>
      <c r="S18" s="2" t="str">
        <f t="shared" si="8"/>
        <v/>
      </c>
      <c r="T18" s="2" t="str">
        <f t="shared" si="9"/>
        <v/>
      </c>
      <c r="U18" s="2" t="str">
        <f t="shared" si="10"/>
        <v/>
      </c>
      <c r="V18" s="2" t="str">
        <f t="shared" si="11"/>
        <v/>
      </c>
      <c r="W18" s="2" t="str">
        <f t="shared" si="12"/>
        <v/>
      </c>
      <c r="X18" s="13" t="str">
        <f t="shared" si="13"/>
        <v/>
      </c>
    </row>
    <row r="19" spans="2:24">
      <c r="B19" s="1" t="s">
        <v>27</v>
      </c>
      <c r="C19" s="3"/>
      <c r="E19" s="80" t="s">
        <v>57</v>
      </c>
      <c r="F19" s="81">
        <v>3566</v>
      </c>
      <c r="G19" s="82">
        <v>15</v>
      </c>
      <c r="H19" s="82">
        <v>9</v>
      </c>
      <c r="I19" s="82">
        <f t="shared" si="0"/>
        <v>-6</v>
      </c>
      <c r="J19" s="82">
        <f t="shared" si="1"/>
        <v>36</v>
      </c>
      <c r="K19" s="82">
        <v>3</v>
      </c>
      <c r="M19" s="12" t="str">
        <f t="shared" si="2"/>
        <v/>
      </c>
      <c r="N19" s="2" t="str">
        <f t="shared" si="3"/>
        <v/>
      </c>
      <c r="O19" s="2">
        <f t="shared" si="4"/>
        <v>9</v>
      </c>
      <c r="P19" s="2" t="str">
        <f t="shared" si="5"/>
        <v/>
      </c>
      <c r="Q19" s="2" t="str">
        <f t="shared" si="6"/>
        <v/>
      </c>
      <c r="R19" s="2" t="str">
        <f t="shared" si="7"/>
        <v/>
      </c>
      <c r="S19" s="2" t="str">
        <f t="shared" si="8"/>
        <v/>
      </c>
      <c r="T19" s="2" t="str">
        <f t="shared" si="9"/>
        <v/>
      </c>
      <c r="U19" s="2" t="str">
        <f t="shared" si="10"/>
        <v/>
      </c>
      <c r="V19" s="2" t="str">
        <f t="shared" si="11"/>
        <v/>
      </c>
      <c r="W19" s="2" t="str">
        <f t="shared" si="12"/>
        <v/>
      </c>
      <c r="X19" s="13" t="str">
        <f t="shared" si="13"/>
        <v/>
      </c>
    </row>
    <row r="20" spans="2:24">
      <c r="C20" s="3"/>
      <c r="E20" s="80" t="s">
        <v>58</v>
      </c>
      <c r="F20" s="81">
        <v>3621</v>
      </c>
      <c r="G20" s="82">
        <v>16</v>
      </c>
      <c r="H20" s="82">
        <v>13</v>
      </c>
      <c r="I20" s="82">
        <f t="shared" si="0"/>
        <v>-3</v>
      </c>
      <c r="J20" s="82">
        <f t="shared" si="1"/>
        <v>9</v>
      </c>
      <c r="K20" s="82">
        <v>4</v>
      </c>
      <c r="M20" s="12" t="str">
        <f t="shared" si="2"/>
        <v/>
      </c>
      <c r="N20" s="2" t="str">
        <f t="shared" si="3"/>
        <v/>
      </c>
      <c r="O20" s="2" t="str">
        <f t="shared" si="4"/>
        <v/>
      </c>
      <c r="P20" s="2">
        <f t="shared" si="5"/>
        <v>13</v>
      </c>
      <c r="Q20" s="2" t="str">
        <f t="shared" si="6"/>
        <v/>
      </c>
      <c r="R20" s="2" t="str">
        <f t="shared" si="7"/>
        <v/>
      </c>
      <c r="S20" s="2" t="str">
        <f t="shared" si="8"/>
        <v/>
      </c>
      <c r="T20" s="2" t="str">
        <f t="shared" si="9"/>
        <v/>
      </c>
      <c r="U20" s="2" t="str">
        <f t="shared" si="10"/>
        <v/>
      </c>
      <c r="V20" s="2" t="str">
        <f t="shared" si="11"/>
        <v/>
      </c>
      <c r="W20" s="2" t="str">
        <f t="shared" si="12"/>
        <v/>
      </c>
      <c r="X20" s="13" t="str">
        <f t="shared" si="13"/>
        <v/>
      </c>
    </row>
    <row r="21" spans="2:24" ht="18.75" customHeight="1">
      <c r="B21" s="1" t="s">
        <v>59</v>
      </c>
      <c r="C21" s="3"/>
      <c r="E21" s="80" t="s">
        <v>60</v>
      </c>
      <c r="F21" s="81">
        <v>3664</v>
      </c>
      <c r="G21" s="82">
        <v>17</v>
      </c>
      <c r="H21" s="82">
        <v>17</v>
      </c>
      <c r="I21" s="82">
        <f t="shared" si="0"/>
        <v>0</v>
      </c>
      <c r="J21" s="82">
        <f t="shared" si="1"/>
        <v>0</v>
      </c>
      <c r="K21" s="82">
        <v>5</v>
      </c>
      <c r="M21" s="12" t="str">
        <f t="shared" si="2"/>
        <v/>
      </c>
      <c r="N21" s="2" t="str">
        <f t="shared" si="3"/>
        <v/>
      </c>
      <c r="O21" s="2" t="str">
        <f t="shared" si="4"/>
        <v/>
      </c>
      <c r="P21" s="2" t="str">
        <f t="shared" si="5"/>
        <v/>
      </c>
      <c r="Q21" s="2">
        <f t="shared" si="6"/>
        <v>17</v>
      </c>
      <c r="R21" s="2" t="str">
        <f t="shared" si="7"/>
        <v/>
      </c>
      <c r="S21" s="2" t="str">
        <f t="shared" si="8"/>
        <v/>
      </c>
      <c r="T21" s="2" t="str">
        <f t="shared" si="9"/>
        <v/>
      </c>
      <c r="U21" s="2" t="str">
        <f t="shared" si="10"/>
        <v/>
      </c>
      <c r="V21" s="2" t="str">
        <f t="shared" si="11"/>
        <v/>
      </c>
      <c r="W21" s="2" t="str">
        <f t="shared" si="12"/>
        <v/>
      </c>
      <c r="X21" s="13" t="str">
        <f t="shared" si="13"/>
        <v/>
      </c>
    </row>
    <row r="22" spans="2:24">
      <c r="B22" s="1" t="s">
        <v>28</v>
      </c>
      <c r="C22" s="3"/>
      <c r="E22" s="80" t="s">
        <v>61</v>
      </c>
      <c r="F22" s="81">
        <v>3986</v>
      </c>
      <c r="G22" s="82">
        <v>18</v>
      </c>
      <c r="H22" s="82">
        <v>24</v>
      </c>
      <c r="I22" s="82">
        <f t="shared" si="0"/>
        <v>6</v>
      </c>
      <c r="J22" s="82">
        <f t="shared" si="1"/>
        <v>36</v>
      </c>
      <c r="K22" s="82">
        <v>6</v>
      </c>
      <c r="M22" s="12" t="str">
        <f t="shared" si="2"/>
        <v/>
      </c>
      <c r="N22" s="2" t="str">
        <f t="shared" si="3"/>
        <v/>
      </c>
      <c r="O22" s="2" t="str">
        <f t="shared" si="4"/>
        <v/>
      </c>
      <c r="P22" s="2" t="str">
        <f t="shared" si="5"/>
        <v/>
      </c>
      <c r="Q22" s="2" t="str">
        <f t="shared" si="6"/>
        <v/>
      </c>
      <c r="R22" s="2">
        <f t="shared" si="7"/>
        <v>24</v>
      </c>
      <c r="S22" s="2" t="str">
        <f t="shared" si="8"/>
        <v/>
      </c>
      <c r="T22" s="2" t="str">
        <f t="shared" si="9"/>
        <v/>
      </c>
      <c r="U22" s="2" t="str">
        <f t="shared" si="10"/>
        <v/>
      </c>
      <c r="V22" s="2" t="str">
        <f t="shared" si="11"/>
        <v/>
      </c>
      <c r="W22" s="2" t="str">
        <f t="shared" si="12"/>
        <v/>
      </c>
      <c r="X22" s="13" t="str">
        <f t="shared" si="13"/>
        <v/>
      </c>
    </row>
    <row r="23" spans="2:24">
      <c r="B23" s="1" t="s">
        <v>29</v>
      </c>
      <c r="C23" s="3"/>
      <c r="E23" s="80" t="s">
        <v>62</v>
      </c>
      <c r="F23" s="81">
        <v>3512</v>
      </c>
      <c r="G23" s="82">
        <v>19</v>
      </c>
      <c r="H23" s="82">
        <v>6</v>
      </c>
      <c r="I23" s="82">
        <f t="shared" si="0"/>
        <v>-13</v>
      </c>
      <c r="J23" s="82">
        <f t="shared" si="1"/>
        <v>169</v>
      </c>
      <c r="K23" s="82">
        <v>7</v>
      </c>
      <c r="M23" s="12" t="str">
        <f t="shared" si="2"/>
        <v/>
      </c>
      <c r="N23" s="2" t="str">
        <f t="shared" si="3"/>
        <v/>
      </c>
      <c r="O23" s="2" t="str">
        <f t="shared" si="4"/>
        <v/>
      </c>
      <c r="P23" s="2" t="str">
        <f t="shared" si="5"/>
        <v/>
      </c>
      <c r="Q23" s="2" t="str">
        <f t="shared" si="6"/>
        <v/>
      </c>
      <c r="R23" s="2" t="str">
        <f t="shared" si="7"/>
        <v/>
      </c>
      <c r="S23" s="2">
        <f t="shared" si="8"/>
        <v>6</v>
      </c>
      <c r="T23" s="2" t="str">
        <f t="shared" si="9"/>
        <v/>
      </c>
      <c r="U23" s="2" t="str">
        <f t="shared" si="10"/>
        <v/>
      </c>
      <c r="V23" s="2" t="str">
        <f t="shared" si="11"/>
        <v/>
      </c>
      <c r="W23" s="2" t="str">
        <f t="shared" si="12"/>
        <v/>
      </c>
      <c r="X23" s="13" t="str">
        <f t="shared" si="13"/>
        <v/>
      </c>
    </row>
    <row r="24" spans="2:24">
      <c r="E24" s="80" t="s">
        <v>63</v>
      </c>
      <c r="F24" s="81">
        <v>3684</v>
      </c>
      <c r="G24" s="82">
        <v>20</v>
      </c>
      <c r="H24" s="82">
        <v>20</v>
      </c>
      <c r="I24" s="82">
        <f t="shared" si="0"/>
        <v>0</v>
      </c>
      <c r="J24" s="82">
        <f t="shared" si="1"/>
        <v>0</v>
      </c>
      <c r="K24" s="82">
        <v>8</v>
      </c>
      <c r="M24" s="12" t="str">
        <f t="shared" si="2"/>
        <v/>
      </c>
      <c r="N24" s="2" t="str">
        <f t="shared" si="3"/>
        <v/>
      </c>
      <c r="O24" s="2" t="str">
        <f t="shared" si="4"/>
        <v/>
      </c>
      <c r="P24" s="2" t="str">
        <f t="shared" si="5"/>
        <v/>
      </c>
      <c r="Q24" s="2" t="str">
        <f t="shared" si="6"/>
        <v/>
      </c>
      <c r="R24" s="2" t="str">
        <f t="shared" si="7"/>
        <v/>
      </c>
      <c r="S24" s="2" t="str">
        <f t="shared" si="8"/>
        <v/>
      </c>
      <c r="T24" s="2">
        <f t="shared" si="9"/>
        <v>20</v>
      </c>
      <c r="U24" s="2" t="str">
        <f t="shared" si="10"/>
        <v/>
      </c>
      <c r="V24" s="2" t="str">
        <f t="shared" si="11"/>
        <v/>
      </c>
      <c r="W24" s="2" t="str">
        <f t="shared" si="12"/>
        <v/>
      </c>
      <c r="X24" s="13" t="str">
        <f t="shared" si="13"/>
        <v/>
      </c>
    </row>
    <row r="25" spans="2:24">
      <c r="E25" s="80" t="s">
        <v>64</v>
      </c>
      <c r="F25" s="81">
        <v>3567</v>
      </c>
      <c r="G25" s="82">
        <v>21</v>
      </c>
      <c r="H25" s="82">
        <v>10</v>
      </c>
      <c r="I25" s="82">
        <f t="shared" si="0"/>
        <v>-11</v>
      </c>
      <c r="J25" s="82">
        <f t="shared" si="1"/>
        <v>121</v>
      </c>
      <c r="K25" s="82">
        <v>9</v>
      </c>
      <c r="M25" s="12" t="str">
        <f t="shared" si="2"/>
        <v/>
      </c>
      <c r="N25" s="2" t="str">
        <f t="shared" si="3"/>
        <v/>
      </c>
      <c r="O25" s="2" t="str">
        <f t="shared" si="4"/>
        <v/>
      </c>
      <c r="P25" s="2" t="str">
        <f t="shared" si="5"/>
        <v/>
      </c>
      <c r="Q25" s="2" t="str">
        <f t="shared" si="6"/>
        <v/>
      </c>
      <c r="R25" s="2" t="str">
        <f t="shared" si="7"/>
        <v/>
      </c>
      <c r="S25" s="2" t="str">
        <f t="shared" si="8"/>
        <v/>
      </c>
      <c r="T25" s="2" t="str">
        <f t="shared" si="9"/>
        <v/>
      </c>
      <c r="U25" s="2">
        <f t="shared" si="10"/>
        <v>10</v>
      </c>
      <c r="V25" s="2" t="str">
        <f t="shared" si="11"/>
        <v/>
      </c>
      <c r="W25" s="2" t="str">
        <f t="shared" si="12"/>
        <v/>
      </c>
      <c r="X25" s="13" t="str">
        <f t="shared" si="13"/>
        <v/>
      </c>
    </row>
    <row r="26" spans="2:24">
      <c r="E26" s="80" t="s">
        <v>65</v>
      </c>
      <c r="F26" s="81">
        <v>3618</v>
      </c>
      <c r="G26" s="82">
        <v>22</v>
      </c>
      <c r="H26" s="82">
        <v>12</v>
      </c>
      <c r="I26" s="82">
        <f t="shared" si="0"/>
        <v>-10</v>
      </c>
      <c r="J26" s="82">
        <f t="shared" si="1"/>
        <v>100</v>
      </c>
      <c r="K26" s="82">
        <v>10</v>
      </c>
      <c r="M26" s="12" t="str">
        <f t="shared" si="2"/>
        <v/>
      </c>
      <c r="N26" s="2" t="str">
        <f t="shared" si="3"/>
        <v/>
      </c>
      <c r="O26" s="2" t="str">
        <f t="shared" si="4"/>
        <v/>
      </c>
      <c r="P26" s="2" t="str">
        <f t="shared" si="5"/>
        <v/>
      </c>
      <c r="Q26" s="2" t="str">
        <f t="shared" si="6"/>
        <v/>
      </c>
      <c r="R26" s="2" t="str">
        <f t="shared" si="7"/>
        <v/>
      </c>
      <c r="S26" s="2" t="str">
        <f t="shared" si="8"/>
        <v/>
      </c>
      <c r="T26" s="2" t="str">
        <f t="shared" si="9"/>
        <v/>
      </c>
      <c r="U26" s="2" t="str">
        <f t="shared" si="10"/>
        <v/>
      </c>
      <c r="V26" s="2">
        <f t="shared" si="11"/>
        <v>12</v>
      </c>
      <c r="W26" s="2" t="str">
        <f t="shared" si="12"/>
        <v/>
      </c>
      <c r="X26" s="13" t="str">
        <f t="shared" si="13"/>
        <v/>
      </c>
    </row>
    <row r="27" spans="2:24">
      <c r="E27" s="80" t="s">
        <v>66</v>
      </c>
      <c r="F27" s="81">
        <v>3650</v>
      </c>
      <c r="G27" s="82">
        <v>23</v>
      </c>
      <c r="H27" s="82">
        <v>15</v>
      </c>
      <c r="I27" s="82">
        <f t="shared" si="0"/>
        <v>-8</v>
      </c>
      <c r="J27" s="82">
        <f t="shared" si="1"/>
        <v>64</v>
      </c>
      <c r="K27" s="82">
        <v>11</v>
      </c>
      <c r="M27" s="12" t="str">
        <f t="shared" si="2"/>
        <v/>
      </c>
      <c r="N27" s="2" t="str">
        <f t="shared" si="3"/>
        <v/>
      </c>
      <c r="O27" s="2" t="str">
        <f t="shared" si="4"/>
        <v/>
      </c>
      <c r="P27" s="2" t="str">
        <f t="shared" si="5"/>
        <v/>
      </c>
      <c r="Q27" s="2" t="str">
        <f t="shared" si="6"/>
        <v/>
      </c>
      <c r="R27" s="2" t="str">
        <f t="shared" si="7"/>
        <v/>
      </c>
      <c r="S27" s="2" t="str">
        <f t="shared" si="8"/>
        <v/>
      </c>
      <c r="T27" s="2" t="str">
        <f t="shared" si="9"/>
        <v/>
      </c>
      <c r="U27" s="2" t="str">
        <f t="shared" si="10"/>
        <v/>
      </c>
      <c r="V27" s="2" t="str">
        <f t="shared" si="11"/>
        <v/>
      </c>
      <c r="W27" s="2">
        <f t="shared" si="12"/>
        <v>15</v>
      </c>
      <c r="X27" s="13" t="str">
        <f t="shared" si="13"/>
        <v/>
      </c>
    </row>
    <row r="28" spans="2:24">
      <c r="E28" s="80" t="s">
        <v>67</v>
      </c>
      <c r="F28" s="81">
        <v>4230</v>
      </c>
      <c r="G28" s="82">
        <v>24</v>
      </c>
      <c r="H28" s="82">
        <v>30</v>
      </c>
      <c r="I28" s="82">
        <f t="shared" si="0"/>
        <v>6</v>
      </c>
      <c r="J28" s="82">
        <f t="shared" si="1"/>
        <v>36</v>
      </c>
      <c r="K28" s="82">
        <v>12</v>
      </c>
      <c r="M28" s="12" t="str">
        <f t="shared" si="2"/>
        <v/>
      </c>
      <c r="N28" s="2" t="str">
        <f t="shared" si="3"/>
        <v/>
      </c>
      <c r="O28" s="2" t="str">
        <f t="shared" si="4"/>
        <v/>
      </c>
      <c r="P28" s="2" t="str">
        <f t="shared" si="5"/>
        <v/>
      </c>
      <c r="Q28" s="2" t="str">
        <f t="shared" si="6"/>
        <v/>
      </c>
      <c r="R28" s="2" t="str">
        <f t="shared" si="7"/>
        <v/>
      </c>
      <c r="S28" s="2" t="str">
        <f t="shared" si="8"/>
        <v/>
      </c>
      <c r="T28" s="2" t="str">
        <f t="shared" si="9"/>
        <v/>
      </c>
      <c r="U28" s="2" t="str">
        <f t="shared" si="10"/>
        <v/>
      </c>
      <c r="V28" s="2" t="str">
        <f t="shared" si="11"/>
        <v/>
      </c>
      <c r="W28" s="2" t="str">
        <f t="shared" si="12"/>
        <v/>
      </c>
      <c r="X28" s="13">
        <f t="shared" si="13"/>
        <v>30</v>
      </c>
    </row>
    <row r="29" spans="2:24">
      <c r="E29" s="80" t="s">
        <v>68</v>
      </c>
      <c r="F29" s="81">
        <v>4153</v>
      </c>
      <c r="G29" s="82">
        <v>25</v>
      </c>
      <c r="H29" s="82">
        <v>28</v>
      </c>
      <c r="I29" s="82">
        <f t="shared" si="0"/>
        <v>3</v>
      </c>
      <c r="J29" s="82">
        <f t="shared" si="1"/>
        <v>9</v>
      </c>
      <c r="K29" s="82">
        <v>1</v>
      </c>
      <c r="M29" s="12">
        <f t="shared" si="2"/>
        <v>28</v>
      </c>
      <c r="N29" s="2" t="str">
        <f t="shared" si="3"/>
        <v/>
      </c>
      <c r="O29" s="2" t="str">
        <f t="shared" si="4"/>
        <v/>
      </c>
      <c r="P29" s="2" t="str">
        <f t="shared" si="5"/>
        <v/>
      </c>
      <c r="Q29" s="2" t="str">
        <f t="shared" si="6"/>
        <v/>
      </c>
      <c r="R29" s="2" t="str">
        <f t="shared" si="7"/>
        <v/>
      </c>
      <c r="S29" s="2" t="str">
        <f t="shared" si="8"/>
        <v/>
      </c>
      <c r="T29" s="2" t="str">
        <f t="shared" si="9"/>
        <v/>
      </c>
      <c r="U29" s="2" t="str">
        <f t="shared" si="10"/>
        <v/>
      </c>
      <c r="V29" s="2" t="str">
        <f t="shared" si="11"/>
        <v/>
      </c>
      <c r="W29" s="2" t="str">
        <f t="shared" si="12"/>
        <v/>
      </c>
      <c r="X29" s="13" t="str">
        <f t="shared" si="13"/>
        <v/>
      </c>
    </row>
    <row r="30" spans="2:24">
      <c r="E30" s="80" t="s">
        <v>69</v>
      </c>
      <c r="F30" s="81">
        <v>4370</v>
      </c>
      <c r="G30" s="82">
        <v>26</v>
      </c>
      <c r="H30" s="82">
        <v>32</v>
      </c>
      <c r="I30" s="82">
        <f t="shared" si="0"/>
        <v>6</v>
      </c>
      <c r="J30" s="82">
        <f t="shared" si="1"/>
        <v>36</v>
      </c>
      <c r="K30" s="82">
        <v>2</v>
      </c>
      <c r="M30" s="12" t="str">
        <f t="shared" si="2"/>
        <v/>
      </c>
      <c r="N30" s="2">
        <f t="shared" si="3"/>
        <v>32</v>
      </c>
      <c r="O30" s="2" t="str">
        <f t="shared" si="4"/>
        <v/>
      </c>
      <c r="P30" s="2" t="str">
        <f t="shared" si="5"/>
        <v/>
      </c>
      <c r="Q30" s="2" t="str">
        <f t="shared" si="6"/>
        <v/>
      </c>
      <c r="R30" s="2" t="str">
        <f t="shared" si="7"/>
        <v/>
      </c>
      <c r="S30" s="2" t="str">
        <f t="shared" si="8"/>
        <v/>
      </c>
      <c r="T30" s="2" t="str">
        <f t="shared" si="9"/>
        <v/>
      </c>
      <c r="U30" s="2" t="str">
        <f t="shared" si="10"/>
        <v/>
      </c>
      <c r="V30" s="2" t="str">
        <f t="shared" si="11"/>
        <v/>
      </c>
      <c r="W30" s="2" t="str">
        <f t="shared" si="12"/>
        <v/>
      </c>
      <c r="X30" s="13" t="str">
        <f t="shared" si="13"/>
        <v/>
      </c>
    </row>
    <row r="31" spans="2:24">
      <c r="E31" s="80" t="s">
        <v>70</v>
      </c>
      <c r="F31" s="81">
        <v>3931</v>
      </c>
      <c r="G31" s="82">
        <v>27</v>
      </c>
      <c r="H31" s="82">
        <v>23</v>
      </c>
      <c r="I31" s="82">
        <f t="shared" si="0"/>
        <v>-4</v>
      </c>
      <c r="J31" s="82">
        <f t="shared" si="1"/>
        <v>16</v>
      </c>
      <c r="K31" s="82">
        <v>3</v>
      </c>
      <c r="M31" s="12" t="str">
        <f t="shared" si="2"/>
        <v/>
      </c>
      <c r="N31" s="2" t="str">
        <f t="shared" si="3"/>
        <v/>
      </c>
      <c r="O31" s="2">
        <f t="shared" si="4"/>
        <v>23</v>
      </c>
      <c r="P31" s="2" t="str">
        <f t="shared" si="5"/>
        <v/>
      </c>
      <c r="Q31" s="2" t="str">
        <f t="shared" si="6"/>
        <v/>
      </c>
      <c r="R31" s="2" t="str">
        <f t="shared" si="7"/>
        <v/>
      </c>
      <c r="S31" s="2" t="str">
        <f t="shared" si="8"/>
        <v/>
      </c>
      <c r="T31" s="2" t="str">
        <f t="shared" si="9"/>
        <v/>
      </c>
      <c r="U31" s="2" t="str">
        <f t="shared" si="10"/>
        <v/>
      </c>
      <c r="V31" s="2" t="str">
        <f t="shared" si="11"/>
        <v/>
      </c>
      <c r="W31" s="2" t="str">
        <f t="shared" si="12"/>
        <v/>
      </c>
      <c r="X31" s="13" t="str">
        <f t="shared" si="13"/>
        <v/>
      </c>
    </row>
    <row r="32" spans="2:24">
      <c r="E32" s="80" t="s">
        <v>71</v>
      </c>
      <c r="F32" s="81">
        <v>3996</v>
      </c>
      <c r="G32" s="82">
        <v>28</v>
      </c>
      <c r="H32" s="82">
        <v>25</v>
      </c>
      <c r="I32" s="82">
        <f t="shared" si="0"/>
        <v>-3</v>
      </c>
      <c r="J32" s="82">
        <f t="shared" si="1"/>
        <v>9</v>
      </c>
      <c r="K32" s="82">
        <v>4</v>
      </c>
      <c r="M32" s="12" t="str">
        <f t="shared" si="2"/>
        <v/>
      </c>
      <c r="N32" s="2" t="str">
        <f t="shared" si="3"/>
        <v/>
      </c>
      <c r="O32" s="2" t="str">
        <f t="shared" si="4"/>
        <v/>
      </c>
      <c r="P32" s="2">
        <f t="shared" si="5"/>
        <v>25</v>
      </c>
      <c r="Q32" s="2" t="str">
        <f t="shared" si="6"/>
        <v/>
      </c>
      <c r="R32" s="2" t="str">
        <f t="shared" si="7"/>
        <v/>
      </c>
      <c r="S32" s="2" t="str">
        <f t="shared" si="8"/>
        <v/>
      </c>
      <c r="T32" s="2" t="str">
        <f t="shared" si="9"/>
        <v/>
      </c>
      <c r="U32" s="2" t="str">
        <f t="shared" si="10"/>
        <v/>
      </c>
      <c r="V32" s="2" t="str">
        <f t="shared" si="11"/>
        <v/>
      </c>
      <c r="W32" s="2" t="str">
        <f t="shared" si="12"/>
        <v/>
      </c>
      <c r="X32" s="13" t="str">
        <f t="shared" si="13"/>
        <v/>
      </c>
    </row>
    <row r="33" spans="5:24" ht="16.5" customHeight="1">
      <c r="E33" s="80" t="s">
        <v>72</v>
      </c>
      <c r="F33" s="81">
        <v>4027</v>
      </c>
      <c r="G33" s="82">
        <v>29</v>
      </c>
      <c r="H33" s="82">
        <v>27</v>
      </c>
      <c r="I33" s="82">
        <f t="shared" si="0"/>
        <v>-2</v>
      </c>
      <c r="J33" s="82">
        <f t="shared" si="1"/>
        <v>4</v>
      </c>
      <c r="K33" s="82">
        <v>5</v>
      </c>
      <c r="M33" s="12" t="str">
        <f t="shared" si="2"/>
        <v/>
      </c>
      <c r="N33" s="2" t="str">
        <f t="shared" si="3"/>
        <v/>
      </c>
      <c r="O33" s="2" t="str">
        <f t="shared" si="4"/>
        <v/>
      </c>
      <c r="P33" s="2" t="str">
        <f t="shared" si="5"/>
        <v/>
      </c>
      <c r="Q33" s="2">
        <f t="shared" si="6"/>
        <v>27</v>
      </c>
      <c r="R33" s="2" t="str">
        <f t="shared" si="7"/>
        <v/>
      </c>
      <c r="S33" s="2" t="str">
        <f t="shared" si="8"/>
        <v/>
      </c>
      <c r="T33" s="2" t="str">
        <f t="shared" si="9"/>
        <v/>
      </c>
      <c r="U33" s="2" t="str">
        <f t="shared" si="10"/>
        <v/>
      </c>
      <c r="V33" s="2" t="str">
        <f t="shared" si="11"/>
        <v/>
      </c>
      <c r="W33" s="2" t="str">
        <f t="shared" si="12"/>
        <v/>
      </c>
      <c r="X33" s="13" t="str">
        <f t="shared" si="13"/>
        <v/>
      </c>
    </row>
    <row r="34" spans="5:24">
      <c r="E34" s="80" t="s">
        <v>73</v>
      </c>
      <c r="F34" s="81">
        <v>4651</v>
      </c>
      <c r="G34" s="82">
        <v>30</v>
      </c>
      <c r="H34" s="82">
        <v>39</v>
      </c>
      <c r="I34" s="82">
        <f t="shared" si="0"/>
        <v>9</v>
      </c>
      <c r="J34" s="82">
        <f t="shared" si="1"/>
        <v>81</v>
      </c>
      <c r="K34" s="82">
        <v>6</v>
      </c>
      <c r="M34" s="12" t="str">
        <f t="shared" si="2"/>
        <v/>
      </c>
      <c r="N34" s="2" t="str">
        <f t="shared" si="3"/>
        <v/>
      </c>
      <c r="O34" s="2" t="str">
        <f t="shared" si="4"/>
        <v/>
      </c>
      <c r="P34" s="2" t="str">
        <f t="shared" si="5"/>
        <v/>
      </c>
      <c r="Q34" s="2" t="str">
        <f t="shared" si="6"/>
        <v/>
      </c>
      <c r="R34" s="2">
        <f t="shared" si="7"/>
        <v>39</v>
      </c>
      <c r="S34" s="2" t="str">
        <f t="shared" si="8"/>
        <v/>
      </c>
      <c r="T34" s="2" t="str">
        <f t="shared" si="9"/>
        <v/>
      </c>
      <c r="U34" s="2" t="str">
        <f t="shared" si="10"/>
        <v/>
      </c>
      <c r="V34" s="2" t="str">
        <f t="shared" si="11"/>
        <v/>
      </c>
      <c r="W34" s="2" t="str">
        <f t="shared" si="12"/>
        <v/>
      </c>
      <c r="X34" s="13" t="str">
        <f t="shared" si="13"/>
        <v/>
      </c>
    </row>
    <row r="35" spans="5:24">
      <c r="E35" s="80" t="s">
        <v>74</v>
      </c>
      <c r="F35" s="81">
        <v>4020</v>
      </c>
      <c r="G35" s="82">
        <v>31</v>
      </c>
      <c r="H35" s="82">
        <v>26</v>
      </c>
      <c r="I35" s="82">
        <f t="shared" si="0"/>
        <v>-5</v>
      </c>
      <c r="J35" s="82">
        <f t="shared" si="1"/>
        <v>25</v>
      </c>
      <c r="K35" s="82">
        <v>7</v>
      </c>
      <c r="M35" s="12" t="str">
        <f t="shared" si="2"/>
        <v/>
      </c>
      <c r="N35" s="2" t="str">
        <f t="shared" si="3"/>
        <v/>
      </c>
      <c r="O35" s="2" t="str">
        <f t="shared" si="4"/>
        <v/>
      </c>
      <c r="P35" s="2" t="str">
        <f t="shared" si="5"/>
        <v/>
      </c>
      <c r="Q35" s="2" t="str">
        <f t="shared" si="6"/>
        <v/>
      </c>
      <c r="R35" s="2" t="str">
        <f t="shared" si="7"/>
        <v/>
      </c>
      <c r="S35" s="2">
        <f t="shared" si="8"/>
        <v>26</v>
      </c>
      <c r="T35" s="2" t="str">
        <f t="shared" si="9"/>
        <v/>
      </c>
      <c r="U35" s="2" t="str">
        <f t="shared" si="10"/>
        <v/>
      </c>
      <c r="V35" s="2" t="str">
        <f t="shared" si="11"/>
        <v/>
      </c>
      <c r="W35" s="2" t="str">
        <f t="shared" si="12"/>
        <v/>
      </c>
      <c r="X35" s="13" t="str">
        <f t="shared" si="13"/>
        <v/>
      </c>
    </row>
    <row r="36" spans="5:24">
      <c r="E36" s="80" t="s">
        <v>75</v>
      </c>
      <c r="F36" s="81">
        <v>4226</v>
      </c>
      <c r="G36" s="82">
        <v>32</v>
      </c>
      <c r="H36" s="82">
        <v>29</v>
      </c>
      <c r="I36" s="82">
        <f t="shared" si="0"/>
        <v>-3</v>
      </c>
      <c r="J36" s="82">
        <f t="shared" si="1"/>
        <v>9</v>
      </c>
      <c r="K36" s="82">
        <v>8</v>
      </c>
      <c r="M36" s="12" t="str">
        <f t="shared" si="2"/>
        <v/>
      </c>
      <c r="N36" s="2" t="str">
        <f t="shared" si="3"/>
        <v/>
      </c>
      <c r="O36" s="2" t="str">
        <f t="shared" si="4"/>
        <v/>
      </c>
      <c r="P36" s="2" t="str">
        <f t="shared" si="5"/>
        <v/>
      </c>
      <c r="Q36" s="2" t="str">
        <f t="shared" si="6"/>
        <v/>
      </c>
      <c r="R36" s="2" t="str">
        <f t="shared" si="7"/>
        <v/>
      </c>
      <c r="S36" s="2" t="str">
        <f t="shared" si="8"/>
        <v/>
      </c>
      <c r="T36" s="2">
        <f t="shared" si="9"/>
        <v>29</v>
      </c>
      <c r="U36" s="2" t="str">
        <f t="shared" si="10"/>
        <v/>
      </c>
      <c r="V36" s="2" t="str">
        <f t="shared" si="11"/>
        <v/>
      </c>
      <c r="W36" s="2" t="str">
        <f t="shared" si="12"/>
        <v/>
      </c>
      <c r="X36" s="13" t="str">
        <f t="shared" si="13"/>
        <v/>
      </c>
    </row>
    <row r="37" spans="5:24">
      <c r="E37" s="80" t="s">
        <v>76</v>
      </c>
      <c r="F37" s="81">
        <v>4361</v>
      </c>
      <c r="G37" s="82">
        <v>33</v>
      </c>
      <c r="H37" s="82">
        <v>31</v>
      </c>
      <c r="I37" s="82">
        <f t="shared" si="0"/>
        <v>-2</v>
      </c>
      <c r="J37" s="82">
        <f t="shared" si="1"/>
        <v>4</v>
      </c>
      <c r="K37" s="82">
        <v>9</v>
      </c>
      <c r="M37" s="12" t="str">
        <f t="shared" si="2"/>
        <v/>
      </c>
      <c r="N37" s="2" t="str">
        <f t="shared" si="3"/>
        <v/>
      </c>
      <c r="O37" s="2" t="str">
        <f t="shared" si="4"/>
        <v/>
      </c>
      <c r="P37" s="2" t="str">
        <f t="shared" si="5"/>
        <v/>
      </c>
      <c r="Q37" s="2" t="str">
        <f t="shared" si="6"/>
        <v/>
      </c>
      <c r="R37" s="2" t="str">
        <f t="shared" si="7"/>
        <v/>
      </c>
      <c r="S37" s="2" t="str">
        <f t="shared" si="8"/>
        <v/>
      </c>
      <c r="T37" s="2" t="str">
        <f t="shared" si="9"/>
        <v/>
      </c>
      <c r="U37" s="2">
        <f t="shared" si="10"/>
        <v>31</v>
      </c>
      <c r="V37" s="2" t="str">
        <f t="shared" si="11"/>
        <v/>
      </c>
      <c r="W37" s="2" t="str">
        <f t="shared" si="12"/>
        <v/>
      </c>
      <c r="X37" s="13" t="str">
        <f t="shared" si="13"/>
        <v/>
      </c>
    </row>
    <row r="38" spans="5:24">
      <c r="E38" s="80" t="s">
        <v>77</v>
      </c>
      <c r="F38" s="81">
        <v>4454</v>
      </c>
      <c r="G38" s="82">
        <v>34</v>
      </c>
      <c r="H38" s="82">
        <v>35</v>
      </c>
      <c r="I38" s="82">
        <f t="shared" si="0"/>
        <v>1</v>
      </c>
      <c r="J38" s="82">
        <f t="shared" si="1"/>
        <v>1</v>
      </c>
      <c r="K38" s="82">
        <v>10</v>
      </c>
      <c r="M38" s="12" t="str">
        <f t="shared" si="2"/>
        <v/>
      </c>
      <c r="N38" s="2" t="str">
        <f t="shared" si="3"/>
        <v/>
      </c>
      <c r="O38" s="2" t="str">
        <f t="shared" si="4"/>
        <v/>
      </c>
      <c r="P38" s="2" t="str">
        <f t="shared" si="5"/>
        <v/>
      </c>
      <c r="Q38" s="2" t="str">
        <f t="shared" si="6"/>
        <v/>
      </c>
      <c r="R38" s="2" t="str">
        <f t="shared" si="7"/>
        <v/>
      </c>
      <c r="S38" s="2" t="str">
        <f t="shared" si="8"/>
        <v/>
      </c>
      <c r="T38" s="2" t="str">
        <f t="shared" si="9"/>
        <v/>
      </c>
      <c r="U38" s="2" t="str">
        <f t="shared" si="10"/>
        <v/>
      </c>
      <c r="V38" s="2">
        <f t="shared" si="11"/>
        <v>35</v>
      </c>
      <c r="W38" s="2" t="str">
        <f t="shared" si="12"/>
        <v/>
      </c>
      <c r="X38" s="13" t="str">
        <f t="shared" si="13"/>
        <v/>
      </c>
    </row>
    <row r="39" spans="5:24">
      <c r="E39" s="80" t="s">
        <v>78</v>
      </c>
      <c r="F39" s="81">
        <v>4372</v>
      </c>
      <c r="G39" s="82">
        <v>35</v>
      </c>
      <c r="H39" s="82">
        <v>33</v>
      </c>
      <c r="I39" s="82">
        <f t="shared" si="0"/>
        <v>-2</v>
      </c>
      <c r="J39" s="82">
        <f t="shared" si="1"/>
        <v>4</v>
      </c>
      <c r="K39" s="82">
        <v>11</v>
      </c>
      <c r="M39" s="12" t="str">
        <f t="shared" si="2"/>
        <v/>
      </c>
      <c r="N39" s="2" t="str">
        <f t="shared" si="3"/>
        <v/>
      </c>
      <c r="O39" s="2" t="str">
        <f t="shared" si="4"/>
        <v/>
      </c>
      <c r="P39" s="2" t="str">
        <f t="shared" si="5"/>
        <v/>
      </c>
      <c r="Q39" s="2" t="str">
        <f t="shared" si="6"/>
        <v/>
      </c>
      <c r="R39" s="2" t="str">
        <f t="shared" si="7"/>
        <v/>
      </c>
      <c r="S39" s="2" t="str">
        <f t="shared" si="8"/>
        <v/>
      </c>
      <c r="T39" s="2" t="str">
        <f t="shared" si="9"/>
        <v/>
      </c>
      <c r="U39" s="2" t="str">
        <f t="shared" si="10"/>
        <v/>
      </c>
      <c r="V39" s="2" t="str">
        <f t="shared" si="11"/>
        <v/>
      </c>
      <c r="W39" s="2">
        <f t="shared" si="12"/>
        <v>33</v>
      </c>
      <c r="X39" s="13" t="str">
        <f t="shared" si="13"/>
        <v/>
      </c>
    </row>
    <row r="40" spans="5:24">
      <c r="E40" s="80" t="s">
        <v>79</v>
      </c>
      <c r="F40" s="81">
        <v>4582</v>
      </c>
      <c r="G40" s="82">
        <v>36</v>
      </c>
      <c r="H40" s="82">
        <v>38</v>
      </c>
      <c r="I40" s="82">
        <f t="shared" si="0"/>
        <v>2</v>
      </c>
      <c r="J40" s="82">
        <f t="shared" si="1"/>
        <v>4</v>
      </c>
      <c r="K40" s="82">
        <v>12</v>
      </c>
      <c r="M40" s="12" t="str">
        <f t="shared" si="2"/>
        <v/>
      </c>
      <c r="N40" s="2" t="str">
        <f t="shared" si="3"/>
        <v/>
      </c>
      <c r="O40" s="2" t="str">
        <f t="shared" si="4"/>
        <v/>
      </c>
      <c r="P40" s="2" t="str">
        <f t="shared" si="5"/>
        <v/>
      </c>
      <c r="Q40" s="2" t="str">
        <f t="shared" si="6"/>
        <v/>
      </c>
      <c r="R40" s="2" t="str">
        <f t="shared" si="7"/>
        <v/>
      </c>
      <c r="S40" s="2" t="str">
        <f t="shared" si="8"/>
        <v/>
      </c>
      <c r="T40" s="2" t="str">
        <f t="shared" si="9"/>
        <v/>
      </c>
      <c r="U40" s="2" t="str">
        <f t="shared" si="10"/>
        <v/>
      </c>
      <c r="V40" s="2" t="str">
        <f t="shared" si="11"/>
        <v/>
      </c>
      <c r="W40" s="2" t="str">
        <f t="shared" si="12"/>
        <v/>
      </c>
      <c r="X40" s="13">
        <f t="shared" si="13"/>
        <v>38</v>
      </c>
    </row>
    <row r="41" spans="5:24">
      <c r="E41" s="80" t="s">
        <v>80</v>
      </c>
      <c r="F41" s="81">
        <v>4558</v>
      </c>
      <c r="G41" s="82">
        <v>37</v>
      </c>
      <c r="H41" s="82">
        <v>36</v>
      </c>
      <c r="I41" s="82">
        <f t="shared" si="0"/>
        <v>-1</v>
      </c>
      <c r="J41" s="82">
        <f t="shared" si="1"/>
        <v>1</v>
      </c>
      <c r="K41" s="82">
        <v>1</v>
      </c>
      <c r="M41" s="12">
        <f t="shared" si="2"/>
        <v>36</v>
      </c>
      <c r="N41" s="2" t="str">
        <f t="shared" si="3"/>
        <v/>
      </c>
      <c r="O41" s="2" t="str">
        <f t="shared" si="4"/>
        <v/>
      </c>
      <c r="P41" s="2" t="str">
        <f t="shared" si="5"/>
        <v/>
      </c>
      <c r="Q41" s="2" t="str">
        <f t="shared" si="6"/>
        <v/>
      </c>
      <c r="R41" s="2" t="str">
        <f t="shared" si="7"/>
        <v/>
      </c>
      <c r="S41" s="2" t="str">
        <f t="shared" si="8"/>
        <v/>
      </c>
      <c r="T41" s="2" t="str">
        <f t="shared" si="9"/>
        <v/>
      </c>
      <c r="U41" s="2" t="str">
        <f t="shared" si="10"/>
        <v/>
      </c>
      <c r="V41" s="2" t="str">
        <f t="shared" si="11"/>
        <v/>
      </c>
      <c r="W41" s="2" t="str">
        <f t="shared" si="12"/>
        <v/>
      </c>
      <c r="X41" s="13" t="str">
        <f t="shared" si="13"/>
        <v/>
      </c>
    </row>
    <row r="42" spans="5:24">
      <c r="E42" s="80" t="s">
        <v>81</v>
      </c>
      <c r="F42" s="81">
        <v>4900</v>
      </c>
      <c r="G42" s="82">
        <v>38</v>
      </c>
      <c r="H42" s="82">
        <v>45</v>
      </c>
      <c r="I42" s="82">
        <f t="shared" si="0"/>
        <v>7</v>
      </c>
      <c r="J42" s="82">
        <f t="shared" si="1"/>
        <v>49</v>
      </c>
      <c r="K42" s="82">
        <v>2</v>
      </c>
      <c r="M42" s="12" t="str">
        <f t="shared" si="2"/>
        <v/>
      </c>
      <c r="N42" s="2">
        <f t="shared" si="3"/>
        <v>45</v>
      </c>
      <c r="O42" s="2" t="str">
        <f t="shared" si="4"/>
        <v/>
      </c>
      <c r="P42" s="2" t="str">
        <f t="shared" si="5"/>
        <v/>
      </c>
      <c r="Q42" s="2" t="str">
        <f t="shared" si="6"/>
        <v/>
      </c>
      <c r="R42" s="2" t="str">
        <f t="shared" si="7"/>
        <v/>
      </c>
      <c r="S42" s="2" t="str">
        <f t="shared" si="8"/>
        <v/>
      </c>
      <c r="T42" s="2" t="str">
        <f t="shared" si="9"/>
        <v/>
      </c>
      <c r="U42" s="2" t="str">
        <f t="shared" si="10"/>
        <v/>
      </c>
      <c r="V42" s="2" t="str">
        <f t="shared" si="11"/>
        <v/>
      </c>
      <c r="W42" s="2" t="str">
        <f t="shared" si="12"/>
        <v/>
      </c>
      <c r="X42" s="13" t="str">
        <f t="shared" si="13"/>
        <v/>
      </c>
    </row>
    <row r="43" spans="5:24">
      <c r="E43" s="80" t="s">
        <v>82</v>
      </c>
      <c r="F43" s="81">
        <v>4438</v>
      </c>
      <c r="G43" s="82">
        <v>39</v>
      </c>
      <c r="H43" s="82">
        <v>34</v>
      </c>
      <c r="I43" s="82">
        <f t="shared" si="0"/>
        <v>-5</v>
      </c>
      <c r="J43" s="82">
        <f t="shared" si="1"/>
        <v>25</v>
      </c>
      <c r="K43" s="82">
        <v>3</v>
      </c>
      <c r="M43" s="12" t="str">
        <f t="shared" si="2"/>
        <v/>
      </c>
      <c r="N43" s="2" t="str">
        <f t="shared" si="3"/>
        <v/>
      </c>
      <c r="O43" s="2">
        <f t="shared" si="4"/>
        <v>34</v>
      </c>
      <c r="P43" s="2" t="str">
        <f t="shared" si="5"/>
        <v/>
      </c>
      <c r="Q43" s="2" t="str">
        <f t="shared" si="6"/>
        <v/>
      </c>
      <c r="R43" s="2" t="str">
        <f t="shared" si="7"/>
        <v/>
      </c>
      <c r="S43" s="2" t="str">
        <f t="shared" si="8"/>
        <v/>
      </c>
      <c r="T43" s="2" t="str">
        <f t="shared" si="9"/>
        <v/>
      </c>
      <c r="U43" s="2" t="str">
        <f t="shared" si="10"/>
        <v/>
      </c>
      <c r="V43" s="2" t="str">
        <f t="shared" si="11"/>
        <v/>
      </c>
      <c r="W43" s="2" t="str">
        <f t="shared" si="12"/>
        <v/>
      </c>
      <c r="X43" s="13" t="str">
        <f t="shared" si="13"/>
        <v/>
      </c>
    </row>
    <row r="44" spans="5:24">
      <c r="E44" s="80" t="s">
        <v>83</v>
      </c>
      <c r="F44" s="81">
        <v>4571</v>
      </c>
      <c r="G44" s="82">
        <v>40</v>
      </c>
      <c r="H44" s="82">
        <v>37</v>
      </c>
      <c r="I44" s="82">
        <f t="shared" si="0"/>
        <v>-3</v>
      </c>
      <c r="J44" s="82">
        <f t="shared" si="1"/>
        <v>9</v>
      </c>
      <c r="K44" s="82">
        <v>4</v>
      </c>
      <c r="M44" s="12" t="str">
        <f t="shared" si="2"/>
        <v/>
      </c>
      <c r="N44" s="2" t="str">
        <f t="shared" si="3"/>
        <v/>
      </c>
      <c r="O44" s="2" t="str">
        <f t="shared" si="4"/>
        <v/>
      </c>
      <c r="P44" s="2">
        <f t="shared" si="5"/>
        <v>37</v>
      </c>
      <c r="Q44" s="2" t="str">
        <f t="shared" si="6"/>
        <v/>
      </c>
      <c r="R44" s="2" t="str">
        <f t="shared" si="7"/>
        <v/>
      </c>
      <c r="S44" s="2" t="str">
        <f t="shared" si="8"/>
        <v/>
      </c>
      <c r="T44" s="2" t="str">
        <f t="shared" si="9"/>
        <v/>
      </c>
      <c r="U44" s="2" t="str">
        <f t="shared" si="10"/>
        <v/>
      </c>
      <c r="V44" s="2" t="str">
        <f t="shared" si="11"/>
        <v/>
      </c>
      <c r="W44" s="2" t="str">
        <f t="shared" si="12"/>
        <v/>
      </c>
      <c r="X44" s="13" t="str">
        <f t="shared" si="13"/>
        <v/>
      </c>
    </row>
    <row r="45" spans="5:24" ht="18.75" customHeight="1">
      <c r="E45" s="80" t="s">
        <v>84</v>
      </c>
      <c r="F45" s="81">
        <v>4771</v>
      </c>
      <c r="G45" s="82">
        <v>41</v>
      </c>
      <c r="H45" s="82">
        <v>42</v>
      </c>
      <c r="I45" s="82">
        <f t="shared" si="0"/>
        <v>1</v>
      </c>
      <c r="J45" s="82">
        <f t="shared" si="1"/>
        <v>1</v>
      </c>
      <c r="K45" s="82">
        <v>5</v>
      </c>
      <c r="M45" s="12" t="str">
        <f t="shared" si="2"/>
        <v/>
      </c>
      <c r="N45" s="2" t="str">
        <f t="shared" si="3"/>
        <v/>
      </c>
      <c r="O45" s="2" t="str">
        <f t="shared" si="4"/>
        <v/>
      </c>
      <c r="P45" s="2" t="str">
        <f t="shared" si="5"/>
        <v/>
      </c>
      <c r="Q45" s="2">
        <f t="shared" si="6"/>
        <v>42</v>
      </c>
      <c r="R45" s="2" t="str">
        <f t="shared" si="7"/>
        <v/>
      </c>
      <c r="S45" s="2" t="str">
        <f t="shared" si="8"/>
        <v/>
      </c>
      <c r="T45" s="2" t="str">
        <f t="shared" si="9"/>
        <v/>
      </c>
      <c r="U45" s="2" t="str">
        <f t="shared" si="10"/>
        <v/>
      </c>
      <c r="V45" s="2" t="str">
        <f t="shared" si="11"/>
        <v/>
      </c>
      <c r="W45" s="2" t="str">
        <f t="shared" si="12"/>
        <v/>
      </c>
      <c r="X45" s="13" t="str">
        <f t="shared" si="13"/>
        <v/>
      </c>
    </row>
    <row r="46" spans="5:24">
      <c r="E46" s="80" t="s">
        <v>85</v>
      </c>
      <c r="F46" s="81">
        <v>4752</v>
      </c>
      <c r="G46" s="82">
        <v>42</v>
      </c>
      <c r="H46" s="82">
        <v>41</v>
      </c>
      <c r="I46" s="82">
        <f t="shared" si="0"/>
        <v>-1</v>
      </c>
      <c r="J46" s="82">
        <f t="shared" si="1"/>
        <v>1</v>
      </c>
      <c r="K46" s="82">
        <v>6</v>
      </c>
      <c r="M46" s="12" t="str">
        <f t="shared" si="2"/>
        <v/>
      </c>
      <c r="N46" s="2" t="str">
        <f t="shared" si="3"/>
        <v/>
      </c>
      <c r="O46" s="2" t="str">
        <f t="shared" si="4"/>
        <v/>
      </c>
      <c r="P46" s="2" t="str">
        <f t="shared" si="5"/>
        <v/>
      </c>
      <c r="Q46" s="2" t="str">
        <f t="shared" si="6"/>
        <v/>
      </c>
      <c r="R46" s="2">
        <f t="shared" si="7"/>
        <v>41</v>
      </c>
      <c r="S46" s="2" t="str">
        <f t="shared" si="8"/>
        <v/>
      </c>
      <c r="T46" s="2" t="str">
        <f t="shared" si="9"/>
        <v/>
      </c>
      <c r="U46" s="2" t="str">
        <f t="shared" si="10"/>
        <v/>
      </c>
      <c r="V46" s="2" t="str">
        <f t="shared" si="11"/>
        <v/>
      </c>
      <c r="W46" s="2" t="str">
        <f t="shared" si="12"/>
        <v/>
      </c>
      <c r="X46" s="13" t="str">
        <f t="shared" si="13"/>
        <v/>
      </c>
    </row>
    <row r="47" spans="5:24">
      <c r="E47" s="80" t="s">
        <v>86</v>
      </c>
      <c r="F47" s="81">
        <v>4736</v>
      </c>
      <c r="G47" s="82">
        <v>43</v>
      </c>
      <c r="H47" s="82">
        <v>40</v>
      </c>
      <c r="I47" s="82">
        <f t="shared" si="0"/>
        <v>-3</v>
      </c>
      <c r="J47" s="82">
        <f t="shared" si="1"/>
        <v>9</v>
      </c>
      <c r="K47" s="82">
        <v>7</v>
      </c>
      <c r="M47" s="12" t="str">
        <f t="shared" si="2"/>
        <v/>
      </c>
      <c r="N47" s="2" t="str">
        <f t="shared" si="3"/>
        <v/>
      </c>
      <c r="O47" s="2" t="str">
        <f t="shared" si="4"/>
        <v/>
      </c>
      <c r="P47" s="2" t="str">
        <f t="shared" si="5"/>
        <v/>
      </c>
      <c r="Q47" s="2" t="str">
        <f t="shared" si="6"/>
        <v/>
      </c>
      <c r="R47" s="2" t="str">
        <f t="shared" si="7"/>
        <v/>
      </c>
      <c r="S47" s="2">
        <f t="shared" si="8"/>
        <v>40</v>
      </c>
      <c r="T47" s="2" t="str">
        <f t="shared" si="9"/>
        <v/>
      </c>
      <c r="U47" s="2" t="str">
        <f t="shared" si="10"/>
        <v/>
      </c>
      <c r="V47" s="2" t="str">
        <f t="shared" si="11"/>
        <v/>
      </c>
      <c r="W47" s="2" t="str">
        <f t="shared" si="12"/>
        <v/>
      </c>
      <c r="X47" s="13" t="str">
        <f t="shared" si="13"/>
        <v/>
      </c>
    </row>
    <row r="48" spans="5:24">
      <c r="E48" s="80" t="s">
        <v>87</v>
      </c>
      <c r="F48" s="81">
        <v>4804</v>
      </c>
      <c r="G48" s="82">
        <v>44</v>
      </c>
      <c r="H48" s="82">
        <v>43</v>
      </c>
      <c r="I48" s="82">
        <f t="shared" si="0"/>
        <v>-1</v>
      </c>
      <c r="J48" s="82">
        <f t="shared" si="1"/>
        <v>1</v>
      </c>
      <c r="K48" s="82">
        <v>8</v>
      </c>
      <c r="M48" s="12" t="str">
        <f t="shared" si="2"/>
        <v/>
      </c>
      <c r="N48" s="2" t="str">
        <f t="shared" si="3"/>
        <v/>
      </c>
      <c r="O48" s="2" t="str">
        <f t="shared" si="4"/>
        <v/>
      </c>
      <c r="P48" s="2" t="str">
        <f t="shared" si="5"/>
        <v/>
      </c>
      <c r="Q48" s="2" t="str">
        <f t="shared" si="6"/>
        <v/>
      </c>
      <c r="R48" s="2" t="str">
        <f t="shared" si="7"/>
        <v/>
      </c>
      <c r="S48" s="2" t="str">
        <f t="shared" si="8"/>
        <v/>
      </c>
      <c r="T48" s="2">
        <f t="shared" si="9"/>
        <v>43</v>
      </c>
      <c r="U48" s="2" t="str">
        <f t="shared" si="10"/>
        <v/>
      </c>
      <c r="V48" s="2" t="str">
        <f t="shared" si="11"/>
        <v/>
      </c>
      <c r="W48" s="2" t="str">
        <f t="shared" si="12"/>
        <v/>
      </c>
      <c r="X48" s="13" t="str">
        <f t="shared" si="13"/>
        <v/>
      </c>
    </row>
    <row r="49" spans="5:24">
      <c r="E49" s="80" t="s">
        <v>88</v>
      </c>
      <c r="F49" s="81">
        <v>4963</v>
      </c>
      <c r="G49" s="82">
        <v>45</v>
      </c>
      <c r="H49" s="82">
        <v>46</v>
      </c>
      <c r="I49" s="82">
        <f t="shared" si="0"/>
        <v>1</v>
      </c>
      <c r="J49" s="82">
        <f t="shared" si="1"/>
        <v>1</v>
      </c>
      <c r="K49" s="82">
        <v>9</v>
      </c>
      <c r="M49" s="12" t="str">
        <f t="shared" si="2"/>
        <v/>
      </c>
      <c r="N49" s="2" t="str">
        <f t="shared" si="3"/>
        <v/>
      </c>
      <c r="O49" s="2" t="str">
        <f t="shared" si="4"/>
        <v/>
      </c>
      <c r="P49" s="2" t="str">
        <f t="shared" si="5"/>
        <v/>
      </c>
      <c r="Q49" s="2" t="str">
        <f t="shared" si="6"/>
        <v/>
      </c>
      <c r="R49" s="2" t="str">
        <f t="shared" si="7"/>
        <v/>
      </c>
      <c r="S49" s="2" t="str">
        <f t="shared" si="8"/>
        <v/>
      </c>
      <c r="T49" s="2" t="str">
        <f t="shared" si="9"/>
        <v/>
      </c>
      <c r="U49" s="2">
        <f t="shared" si="10"/>
        <v>46</v>
      </c>
      <c r="V49" s="2" t="str">
        <f t="shared" si="11"/>
        <v/>
      </c>
      <c r="W49" s="2" t="str">
        <f t="shared" si="12"/>
        <v/>
      </c>
      <c r="X49" s="13" t="str">
        <f t="shared" si="13"/>
        <v/>
      </c>
    </row>
    <row r="50" spans="5:24">
      <c r="E50" s="80" t="s">
        <v>89</v>
      </c>
      <c r="F50" s="81">
        <v>5376</v>
      </c>
      <c r="G50" s="82">
        <v>46</v>
      </c>
      <c r="H50" s="82">
        <v>51</v>
      </c>
      <c r="I50" s="82">
        <f t="shared" si="0"/>
        <v>5</v>
      </c>
      <c r="J50" s="82">
        <f t="shared" si="1"/>
        <v>25</v>
      </c>
      <c r="K50" s="82">
        <v>10</v>
      </c>
      <c r="M50" s="12" t="str">
        <f t="shared" si="2"/>
        <v/>
      </c>
      <c r="N50" s="2" t="str">
        <f t="shared" si="3"/>
        <v/>
      </c>
      <c r="O50" s="2" t="str">
        <f t="shared" si="4"/>
        <v/>
      </c>
      <c r="P50" s="2" t="str">
        <f t="shared" si="5"/>
        <v/>
      </c>
      <c r="Q50" s="2" t="str">
        <f t="shared" si="6"/>
        <v/>
      </c>
      <c r="R50" s="2" t="str">
        <f t="shared" si="7"/>
        <v/>
      </c>
      <c r="S50" s="2" t="str">
        <f t="shared" si="8"/>
        <v/>
      </c>
      <c r="T50" s="2" t="str">
        <f t="shared" si="9"/>
        <v/>
      </c>
      <c r="U50" s="2" t="str">
        <f t="shared" si="10"/>
        <v/>
      </c>
      <c r="V50" s="2">
        <f t="shared" si="11"/>
        <v>51</v>
      </c>
      <c r="W50" s="2" t="str">
        <f t="shared" si="12"/>
        <v/>
      </c>
      <c r="X50" s="13" t="str">
        <f t="shared" si="13"/>
        <v/>
      </c>
    </row>
    <row r="51" spans="5:24">
      <c r="E51" s="80" t="s">
        <v>90</v>
      </c>
      <c r="F51" s="81">
        <v>4815</v>
      </c>
      <c r="G51" s="82">
        <v>47</v>
      </c>
      <c r="H51" s="82">
        <v>44</v>
      </c>
      <c r="I51" s="82">
        <f t="shared" si="0"/>
        <v>-3</v>
      </c>
      <c r="J51" s="82">
        <f t="shared" si="1"/>
        <v>9</v>
      </c>
      <c r="K51" s="82">
        <v>11</v>
      </c>
      <c r="M51" s="12" t="str">
        <f t="shared" si="2"/>
        <v/>
      </c>
      <c r="N51" s="2" t="str">
        <f t="shared" si="3"/>
        <v/>
      </c>
      <c r="O51" s="2" t="str">
        <f t="shared" si="4"/>
        <v/>
      </c>
      <c r="P51" s="2" t="str">
        <f t="shared" si="5"/>
        <v/>
      </c>
      <c r="Q51" s="2" t="str">
        <f t="shared" si="6"/>
        <v/>
      </c>
      <c r="R51" s="2" t="str">
        <f t="shared" si="7"/>
        <v/>
      </c>
      <c r="S51" s="2" t="str">
        <f t="shared" si="8"/>
        <v/>
      </c>
      <c r="T51" s="2" t="str">
        <f t="shared" si="9"/>
        <v/>
      </c>
      <c r="U51" s="2" t="str">
        <f t="shared" si="10"/>
        <v/>
      </c>
      <c r="V51" s="2" t="str">
        <f t="shared" si="11"/>
        <v/>
      </c>
      <c r="W51" s="2">
        <f t="shared" si="12"/>
        <v>44</v>
      </c>
      <c r="X51" s="13" t="str">
        <f t="shared" si="13"/>
        <v/>
      </c>
    </row>
    <row r="52" spans="5:24">
      <c r="E52" s="80" t="s">
        <v>91</v>
      </c>
      <c r="F52" s="81">
        <v>5525</v>
      </c>
      <c r="G52" s="82">
        <v>48</v>
      </c>
      <c r="H52" s="82">
        <v>55</v>
      </c>
      <c r="I52" s="82">
        <f t="shared" si="0"/>
        <v>7</v>
      </c>
      <c r="J52" s="82">
        <f t="shared" si="1"/>
        <v>49</v>
      </c>
      <c r="K52" s="82">
        <v>12</v>
      </c>
      <c r="M52" s="12" t="str">
        <f t="shared" si="2"/>
        <v/>
      </c>
      <c r="N52" s="2" t="str">
        <f t="shared" si="3"/>
        <v/>
      </c>
      <c r="O52" s="2" t="str">
        <f t="shared" si="4"/>
        <v/>
      </c>
      <c r="P52" s="2" t="str">
        <f t="shared" si="5"/>
        <v/>
      </c>
      <c r="Q52" s="2" t="str">
        <f t="shared" si="6"/>
        <v/>
      </c>
      <c r="R52" s="2" t="str">
        <f t="shared" si="7"/>
        <v/>
      </c>
      <c r="S52" s="2" t="str">
        <f t="shared" si="8"/>
        <v/>
      </c>
      <c r="T52" s="2" t="str">
        <f t="shared" si="9"/>
        <v/>
      </c>
      <c r="U52" s="2" t="str">
        <f t="shared" si="10"/>
        <v/>
      </c>
      <c r="V52" s="2" t="str">
        <f t="shared" si="11"/>
        <v/>
      </c>
      <c r="W52" s="2" t="str">
        <f t="shared" si="12"/>
        <v/>
      </c>
      <c r="X52" s="13">
        <f t="shared" si="13"/>
        <v>55</v>
      </c>
    </row>
    <row r="53" spans="5:24">
      <c r="E53" s="80" t="s">
        <v>92</v>
      </c>
      <c r="F53" s="81">
        <v>5429</v>
      </c>
      <c r="G53" s="82">
        <v>49</v>
      </c>
      <c r="H53" s="82">
        <v>54</v>
      </c>
      <c r="I53" s="82">
        <f t="shared" si="0"/>
        <v>5</v>
      </c>
      <c r="J53" s="82">
        <f t="shared" si="1"/>
        <v>25</v>
      </c>
      <c r="K53" s="82">
        <v>1</v>
      </c>
      <c r="M53" s="12">
        <f t="shared" si="2"/>
        <v>54</v>
      </c>
      <c r="N53" s="2" t="str">
        <f t="shared" si="3"/>
        <v/>
      </c>
      <c r="O53" s="2" t="str">
        <f t="shared" si="4"/>
        <v/>
      </c>
      <c r="P53" s="2" t="str">
        <f t="shared" si="5"/>
        <v/>
      </c>
      <c r="Q53" s="2" t="str">
        <f t="shared" si="6"/>
        <v/>
      </c>
      <c r="R53" s="2" t="str">
        <f t="shared" si="7"/>
        <v/>
      </c>
      <c r="S53" s="2" t="str">
        <f t="shared" si="8"/>
        <v/>
      </c>
      <c r="T53" s="2" t="str">
        <f t="shared" si="9"/>
        <v/>
      </c>
      <c r="U53" s="2" t="str">
        <f t="shared" si="10"/>
        <v/>
      </c>
      <c r="V53" s="2" t="str">
        <f t="shared" si="11"/>
        <v/>
      </c>
      <c r="W53" s="2" t="str">
        <f t="shared" si="12"/>
        <v/>
      </c>
      <c r="X53" s="13" t="str">
        <f t="shared" si="13"/>
        <v/>
      </c>
    </row>
    <row r="54" spans="5:24">
      <c r="E54" s="80" t="s">
        <v>93</v>
      </c>
      <c r="F54" s="81">
        <v>5393</v>
      </c>
      <c r="G54" s="82">
        <v>50</v>
      </c>
      <c r="H54" s="82">
        <v>52</v>
      </c>
      <c r="I54" s="82">
        <f t="shared" si="0"/>
        <v>2</v>
      </c>
      <c r="J54" s="82">
        <f t="shared" si="1"/>
        <v>4</v>
      </c>
      <c r="K54" s="82">
        <v>2</v>
      </c>
      <c r="M54" s="12" t="str">
        <f t="shared" si="2"/>
        <v/>
      </c>
      <c r="N54" s="2">
        <f t="shared" si="3"/>
        <v>52</v>
      </c>
      <c r="O54" s="2" t="str">
        <f t="shared" si="4"/>
        <v/>
      </c>
      <c r="P54" s="2" t="str">
        <f t="shared" si="5"/>
        <v/>
      </c>
      <c r="Q54" s="2" t="str">
        <f t="shared" si="6"/>
        <v/>
      </c>
      <c r="R54" s="2" t="str">
        <f t="shared" si="7"/>
        <v/>
      </c>
      <c r="S54" s="2" t="str">
        <f t="shared" si="8"/>
        <v/>
      </c>
      <c r="T54" s="2" t="str">
        <f t="shared" si="9"/>
        <v/>
      </c>
      <c r="U54" s="2" t="str">
        <f t="shared" si="10"/>
        <v/>
      </c>
      <c r="V54" s="2" t="str">
        <f t="shared" si="11"/>
        <v/>
      </c>
      <c r="W54" s="2" t="str">
        <f t="shared" si="12"/>
        <v/>
      </c>
      <c r="X54" s="13" t="str">
        <f t="shared" si="13"/>
        <v/>
      </c>
    </row>
    <row r="55" spans="5:24">
      <c r="E55" s="80" t="s">
        <v>94</v>
      </c>
      <c r="F55" s="81">
        <v>4975</v>
      </c>
      <c r="G55" s="82">
        <v>51</v>
      </c>
      <c r="H55" s="82">
        <v>47</v>
      </c>
      <c r="I55" s="82">
        <f t="shared" si="0"/>
        <v>-4</v>
      </c>
      <c r="J55" s="82">
        <f t="shared" si="1"/>
        <v>16</v>
      </c>
      <c r="K55" s="82">
        <v>3</v>
      </c>
      <c r="M55" s="12" t="str">
        <f t="shared" si="2"/>
        <v/>
      </c>
      <c r="N55" s="2" t="str">
        <f t="shared" si="3"/>
        <v/>
      </c>
      <c r="O55" s="2">
        <f t="shared" si="4"/>
        <v>47</v>
      </c>
      <c r="P55" s="2" t="str">
        <f t="shared" si="5"/>
        <v/>
      </c>
      <c r="Q55" s="2" t="str">
        <f t="shared" si="6"/>
        <v/>
      </c>
      <c r="R55" s="2" t="str">
        <f t="shared" si="7"/>
        <v/>
      </c>
      <c r="S55" s="2" t="str">
        <f t="shared" si="8"/>
        <v/>
      </c>
      <c r="T55" s="2" t="str">
        <f t="shared" si="9"/>
        <v/>
      </c>
      <c r="U55" s="2" t="str">
        <f t="shared" si="10"/>
        <v/>
      </c>
      <c r="V55" s="2" t="str">
        <f t="shared" si="11"/>
        <v/>
      </c>
      <c r="W55" s="2" t="str">
        <f t="shared" si="12"/>
        <v/>
      </c>
      <c r="X55" s="13" t="str">
        <f t="shared" si="13"/>
        <v/>
      </c>
    </row>
    <row r="56" spans="5:24">
      <c r="E56" s="80" t="s">
        <v>95</v>
      </c>
      <c r="F56" s="81">
        <v>5406</v>
      </c>
      <c r="G56" s="82">
        <v>52</v>
      </c>
      <c r="H56" s="82">
        <v>53</v>
      </c>
      <c r="I56" s="82">
        <f t="shared" si="0"/>
        <v>1</v>
      </c>
      <c r="J56" s="82">
        <f t="shared" si="1"/>
        <v>1</v>
      </c>
      <c r="K56" s="82">
        <v>4</v>
      </c>
      <c r="M56" s="12" t="str">
        <f t="shared" si="2"/>
        <v/>
      </c>
      <c r="N56" s="2" t="str">
        <f t="shared" si="3"/>
        <v/>
      </c>
      <c r="O56" s="2" t="str">
        <f t="shared" si="4"/>
        <v/>
      </c>
      <c r="P56" s="2">
        <f t="shared" si="5"/>
        <v>53</v>
      </c>
      <c r="Q56" s="2" t="str">
        <f t="shared" si="6"/>
        <v/>
      </c>
      <c r="R56" s="2" t="str">
        <f t="shared" si="7"/>
        <v/>
      </c>
      <c r="S56" s="2" t="str">
        <f t="shared" si="8"/>
        <v/>
      </c>
      <c r="T56" s="2" t="str">
        <f t="shared" si="9"/>
        <v/>
      </c>
      <c r="U56" s="2" t="str">
        <f t="shared" si="10"/>
        <v/>
      </c>
      <c r="V56" s="2" t="str">
        <f t="shared" si="11"/>
        <v/>
      </c>
      <c r="W56" s="2" t="str">
        <f t="shared" si="12"/>
        <v/>
      </c>
      <c r="X56" s="13" t="str">
        <f t="shared" si="13"/>
        <v/>
      </c>
    </row>
    <row r="57" spans="5:24" ht="17.25" customHeight="1">
      <c r="E57" s="80" t="s">
        <v>96</v>
      </c>
      <c r="F57" s="81">
        <v>5065</v>
      </c>
      <c r="G57" s="82">
        <v>53</v>
      </c>
      <c r="H57" s="82">
        <v>48</v>
      </c>
      <c r="I57" s="82">
        <f t="shared" si="0"/>
        <v>-5</v>
      </c>
      <c r="J57" s="82">
        <f t="shared" si="1"/>
        <v>25</v>
      </c>
      <c r="K57" s="82">
        <v>5</v>
      </c>
      <c r="M57" s="12" t="str">
        <f t="shared" si="2"/>
        <v/>
      </c>
      <c r="N57" s="2" t="str">
        <f t="shared" si="3"/>
        <v/>
      </c>
      <c r="O57" s="2" t="str">
        <f t="shared" si="4"/>
        <v/>
      </c>
      <c r="P57" s="2" t="str">
        <f t="shared" si="5"/>
        <v/>
      </c>
      <c r="Q57" s="2">
        <f t="shared" si="6"/>
        <v>48</v>
      </c>
      <c r="R57" s="2" t="str">
        <f t="shared" si="7"/>
        <v/>
      </c>
      <c r="S57" s="2" t="str">
        <f t="shared" si="8"/>
        <v/>
      </c>
      <c r="T57" s="2" t="str">
        <f t="shared" si="9"/>
        <v/>
      </c>
      <c r="U57" s="2" t="str">
        <f t="shared" si="10"/>
        <v/>
      </c>
      <c r="V57" s="2" t="str">
        <f t="shared" si="11"/>
        <v/>
      </c>
      <c r="W57" s="2" t="str">
        <f t="shared" si="12"/>
        <v/>
      </c>
      <c r="X57" s="13" t="str">
        <f t="shared" si="13"/>
        <v/>
      </c>
    </row>
    <row r="58" spans="5:24">
      <c r="E58" s="80" t="s">
        <v>97</v>
      </c>
      <c r="F58" s="81">
        <v>5577</v>
      </c>
      <c r="G58" s="82">
        <v>54</v>
      </c>
      <c r="H58" s="82">
        <v>56</v>
      </c>
      <c r="I58" s="82">
        <f t="shared" si="0"/>
        <v>2</v>
      </c>
      <c r="J58" s="82">
        <f t="shared" si="1"/>
        <v>4</v>
      </c>
      <c r="K58" s="82">
        <v>6</v>
      </c>
      <c r="M58" s="12" t="str">
        <f t="shared" si="2"/>
        <v/>
      </c>
      <c r="N58" s="2" t="str">
        <f t="shared" si="3"/>
        <v/>
      </c>
      <c r="O58" s="2" t="str">
        <f t="shared" si="4"/>
        <v/>
      </c>
      <c r="P58" s="2" t="str">
        <f t="shared" si="5"/>
        <v/>
      </c>
      <c r="Q58" s="2" t="str">
        <f t="shared" si="6"/>
        <v/>
      </c>
      <c r="R58" s="2">
        <f t="shared" si="7"/>
        <v>56</v>
      </c>
      <c r="S58" s="2" t="str">
        <f t="shared" si="8"/>
        <v/>
      </c>
      <c r="T58" s="2" t="str">
        <f t="shared" si="9"/>
        <v/>
      </c>
      <c r="U58" s="2" t="str">
        <f t="shared" si="10"/>
        <v/>
      </c>
      <c r="V58" s="2" t="str">
        <f t="shared" si="11"/>
        <v/>
      </c>
      <c r="W58" s="2" t="str">
        <f t="shared" si="12"/>
        <v/>
      </c>
      <c r="X58" s="13" t="str">
        <f t="shared" si="13"/>
        <v/>
      </c>
    </row>
    <row r="59" spans="5:24">
      <c r="E59" s="80" t="s">
        <v>98</v>
      </c>
      <c r="F59" s="81">
        <v>5148</v>
      </c>
      <c r="G59" s="82">
        <v>55</v>
      </c>
      <c r="H59" s="82">
        <v>50</v>
      </c>
      <c r="I59" s="82">
        <f t="shared" si="0"/>
        <v>-5</v>
      </c>
      <c r="J59" s="82">
        <f t="shared" si="1"/>
        <v>25</v>
      </c>
      <c r="K59" s="82">
        <v>7</v>
      </c>
      <c r="M59" s="12" t="str">
        <f t="shared" si="2"/>
        <v/>
      </c>
      <c r="N59" s="2" t="str">
        <f t="shared" si="3"/>
        <v/>
      </c>
      <c r="O59" s="2" t="str">
        <f t="shared" si="4"/>
        <v/>
      </c>
      <c r="P59" s="2" t="str">
        <f t="shared" si="5"/>
        <v/>
      </c>
      <c r="Q59" s="2" t="str">
        <f t="shared" si="6"/>
        <v/>
      </c>
      <c r="R59" s="2" t="str">
        <f t="shared" si="7"/>
        <v/>
      </c>
      <c r="S59" s="2">
        <f t="shared" si="8"/>
        <v>50</v>
      </c>
      <c r="T59" s="2" t="str">
        <f t="shared" si="9"/>
        <v/>
      </c>
      <c r="U59" s="2" t="str">
        <f t="shared" si="10"/>
        <v/>
      </c>
      <c r="V59" s="2" t="str">
        <f t="shared" si="11"/>
        <v/>
      </c>
      <c r="W59" s="2" t="str">
        <f t="shared" si="12"/>
        <v/>
      </c>
      <c r="X59" s="13" t="str">
        <f t="shared" si="13"/>
        <v/>
      </c>
    </row>
    <row r="60" spans="5:24">
      <c r="E60" s="80" t="s">
        <v>99</v>
      </c>
      <c r="F60" s="81">
        <v>5145</v>
      </c>
      <c r="G60" s="82">
        <v>56</v>
      </c>
      <c r="H60" s="82">
        <v>49</v>
      </c>
      <c r="I60" s="82">
        <f t="shared" si="0"/>
        <v>-7</v>
      </c>
      <c r="J60" s="82">
        <f t="shared" si="1"/>
        <v>49</v>
      </c>
      <c r="K60" s="82">
        <v>8</v>
      </c>
      <c r="M60" s="12" t="str">
        <f t="shared" si="2"/>
        <v/>
      </c>
      <c r="N60" s="2" t="str">
        <f t="shared" si="3"/>
        <v/>
      </c>
      <c r="O60" s="2" t="str">
        <f t="shared" si="4"/>
        <v/>
      </c>
      <c r="P60" s="2" t="str">
        <f t="shared" si="5"/>
        <v/>
      </c>
      <c r="Q60" s="2" t="str">
        <f t="shared" si="6"/>
        <v/>
      </c>
      <c r="R60" s="2" t="str">
        <f t="shared" si="7"/>
        <v/>
      </c>
      <c r="S60" s="2" t="str">
        <f t="shared" si="8"/>
        <v/>
      </c>
      <c r="T60" s="2">
        <f t="shared" si="9"/>
        <v>49</v>
      </c>
      <c r="U60" s="2" t="str">
        <f t="shared" si="10"/>
        <v/>
      </c>
      <c r="V60" s="2" t="str">
        <f t="shared" si="11"/>
        <v/>
      </c>
      <c r="W60" s="2" t="str">
        <f t="shared" si="12"/>
        <v/>
      </c>
      <c r="X60" s="13" t="str">
        <f t="shared" si="13"/>
        <v/>
      </c>
    </row>
    <row r="61" spans="5:24">
      <c r="E61" s="80" t="s">
        <v>100</v>
      </c>
      <c r="F61" s="81">
        <v>5860</v>
      </c>
      <c r="G61" s="82">
        <v>57</v>
      </c>
      <c r="H61" s="82">
        <v>59</v>
      </c>
      <c r="I61" s="82">
        <f t="shared" si="0"/>
        <v>2</v>
      </c>
      <c r="J61" s="82">
        <f t="shared" si="1"/>
        <v>4</v>
      </c>
      <c r="K61" s="82">
        <v>9</v>
      </c>
      <c r="M61" s="12" t="str">
        <f t="shared" si="2"/>
        <v/>
      </c>
      <c r="N61" s="2" t="str">
        <f t="shared" si="3"/>
        <v/>
      </c>
      <c r="O61" s="2" t="str">
        <f t="shared" si="4"/>
        <v/>
      </c>
      <c r="P61" s="2" t="str">
        <f t="shared" si="5"/>
        <v/>
      </c>
      <c r="Q61" s="2" t="str">
        <f t="shared" si="6"/>
        <v/>
      </c>
      <c r="R61" s="2" t="str">
        <f t="shared" si="7"/>
        <v/>
      </c>
      <c r="S61" s="2" t="str">
        <f t="shared" si="8"/>
        <v/>
      </c>
      <c r="T61" s="2" t="str">
        <f t="shared" si="9"/>
        <v/>
      </c>
      <c r="U61" s="2">
        <f t="shared" si="10"/>
        <v>59</v>
      </c>
      <c r="V61" s="2" t="str">
        <f t="shared" si="11"/>
        <v/>
      </c>
      <c r="W61" s="2" t="str">
        <f t="shared" si="12"/>
        <v/>
      </c>
      <c r="X61" s="13" t="str">
        <f t="shared" si="13"/>
        <v/>
      </c>
    </row>
    <row r="62" spans="5:24">
      <c r="E62" s="80" t="s">
        <v>101</v>
      </c>
      <c r="F62" s="81">
        <v>5970</v>
      </c>
      <c r="G62" s="82">
        <v>58</v>
      </c>
      <c r="H62" s="82">
        <v>60</v>
      </c>
      <c r="I62" s="82">
        <f t="shared" si="0"/>
        <v>2</v>
      </c>
      <c r="J62" s="82">
        <f t="shared" si="1"/>
        <v>4</v>
      </c>
      <c r="K62" s="82">
        <v>10</v>
      </c>
      <c r="M62" s="12" t="str">
        <f t="shared" si="2"/>
        <v/>
      </c>
      <c r="N62" s="2" t="str">
        <f t="shared" si="3"/>
        <v/>
      </c>
      <c r="O62" s="2" t="str">
        <f t="shared" si="4"/>
        <v/>
      </c>
      <c r="P62" s="2" t="str">
        <f t="shared" si="5"/>
        <v/>
      </c>
      <c r="Q62" s="2" t="str">
        <f t="shared" si="6"/>
        <v/>
      </c>
      <c r="R62" s="2" t="str">
        <f t="shared" si="7"/>
        <v/>
      </c>
      <c r="S62" s="2" t="str">
        <f t="shared" si="8"/>
        <v/>
      </c>
      <c r="T62" s="2" t="str">
        <f t="shared" si="9"/>
        <v/>
      </c>
      <c r="U62" s="2" t="str">
        <f t="shared" si="10"/>
        <v/>
      </c>
      <c r="V62" s="2">
        <f t="shared" si="11"/>
        <v>60</v>
      </c>
      <c r="W62" s="2" t="str">
        <f t="shared" si="12"/>
        <v/>
      </c>
      <c r="X62" s="13" t="str">
        <f t="shared" si="13"/>
        <v/>
      </c>
    </row>
    <row r="63" spans="5:24">
      <c r="E63" s="80" t="s">
        <v>102</v>
      </c>
      <c r="F63" s="81">
        <v>6016</v>
      </c>
      <c r="G63" s="82">
        <v>59</v>
      </c>
      <c r="H63" s="82">
        <v>61</v>
      </c>
      <c r="I63" s="82">
        <f t="shared" si="0"/>
        <v>2</v>
      </c>
      <c r="J63" s="82">
        <f t="shared" si="1"/>
        <v>4</v>
      </c>
      <c r="K63" s="82">
        <v>11</v>
      </c>
      <c r="M63" s="12" t="str">
        <f t="shared" si="2"/>
        <v/>
      </c>
      <c r="N63" s="2" t="str">
        <f t="shared" si="3"/>
        <v/>
      </c>
      <c r="O63" s="2" t="str">
        <f t="shared" si="4"/>
        <v/>
      </c>
      <c r="P63" s="2" t="str">
        <f t="shared" si="5"/>
        <v/>
      </c>
      <c r="Q63" s="2" t="str">
        <f t="shared" si="6"/>
        <v/>
      </c>
      <c r="R63" s="2" t="str">
        <f t="shared" si="7"/>
        <v/>
      </c>
      <c r="S63" s="2" t="str">
        <f t="shared" si="8"/>
        <v/>
      </c>
      <c r="T63" s="2" t="str">
        <f t="shared" si="9"/>
        <v/>
      </c>
      <c r="U63" s="2" t="str">
        <f t="shared" si="10"/>
        <v/>
      </c>
      <c r="V63" s="2" t="str">
        <f t="shared" si="11"/>
        <v/>
      </c>
      <c r="W63" s="2">
        <f t="shared" si="12"/>
        <v>61</v>
      </c>
      <c r="X63" s="13" t="str">
        <f t="shared" si="13"/>
        <v/>
      </c>
    </row>
    <row r="64" spans="5:24">
      <c r="E64" s="80" t="s">
        <v>103</v>
      </c>
      <c r="F64" s="81">
        <v>6851</v>
      </c>
      <c r="G64" s="82">
        <v>60</v>
      </c>
      <c r="H64" s="82">
        <v>71</v>
      </c>
      <c r="I64" s="82">
        <f t="shared" si="0"/>
        <v>11</v>
      </c>
      <c r="J64" s="82">
        <f t="shared" si="1"/>
        <v>121</v>
      </c>
      <c r="K64" s="82">
        <v>12</v>
      </c>
      <c r="M64" s="12" t="str">
        <f t="shared" si="2"/>
        <v/>
      </c>
      <c r="N64" s="2" t="str">
        <f t="shared" si="3"/>
        <v/>
      </c>
      <c r="O64" s="2" t="str">
        <f t="shared" si="4"/>
        <v/>
      </c>
      <c r="P64" s="2" t="str">
        <f t="shared" si="5"/>
        <v/>
      </c>
      <c r="Q64" s="2" t="str">
        <f t="shared" si="6"/>
        <v/>
      </c>
      <c r="R64" s="2" t="str">
        <f t="shared" si="7"/>
        <v/>
      </c>
      <c r="S64" s="2" t="str">
        <f t="shared" si="8"/>
        <v/>
      </c>
      <c r="T64" s="2" t="str">
        <f t="shared" si="9"/>
        <v/>
      </c>
      <c r="U64" s="2" t="str">
        <f t="shared" si="10"/>
        <v/>
      </c>
      <c r="V64" s="2" t="str">
        <f t="shared" si="11"/>
        <v/>
      </c>
      <c r="W64" s="2" t="str">
        <f t="shared" si="12"/>
        <v/>
      </c>
      <c r="X64" s="13">
        <f t="shared" si="13"/>
        <v>71</v>
      </c>
    </row>
    <row r="65" spans="5:24">
      <c r="E65" s="80" t="s">
        <v>104</v>
      </c>
      <c r="F65" s="81">
        <v>5798</v>
      </c>
      <c r="G65" s="82">
        <v>61</v>
      </c>
      <c r="H65" s="82">
        <v>58</v>
      </c>
      <c r="I65" s="82">
        <f t="shared" si="0"/>
        <v>-3</v>
      </c>
      <c r="J65" s="82">
        <f t="shared" si="1"/>
        <v>9</v>
      </c>
      <c r="K65" s="82">
        <v>1</v>
      </c>
      <c r="M65" s="12">
        <f t="shared" si="2"/>
        <v>58</v>
      </c>
      <c r="N65" s="2" t="str">
        <f t="shared" si="3"/>
        <v/>
      </c>
      <c r="O65" s="2" t="str">
        <f t="shared" si="4"/>
        <v/>
      </c>
      <c r="P65" s="2" t="str">
        <f t="shared" si="5"/>
        <v/>
      </c>
      <c r="Q65" s="2" t="str">
        <f t="shared" si="6"/>
        <v/>
      </c>
      <c r="R65" s="2" t="str">
        <f t="shared" si="7"/>
        <v/>
      </c>
      <c r="S65" s="2" t="str">
        <f t="shared" si="8"/>
        <v/>
      </c>
      <c r="T65" s="2" t="str">
        <f t="shared" si="9"/>
        <v/>
      </c>
      <c r="U65" s="2" t="str">
        <f t="shared" si="10"/>
        <v/>
      </c>
      <c r="V65" s="2" t="str">
        <f t="shared" si="11"/>
        <v/>
      </c>
      <c r="W65" s="2" t="str">
        <f t="shared" si="12"/>
        <v/>
      </c>
      <c r="X65" s="13" t="str">
        <f t="shared" si="13"/>
        <v/>
      </c>
    </row>
    <row r="66" spans="5:24">
      <c r="E66" s="80" t="s">
        <v>105</v>
      </c>
      <c r="F66" s="81">
        <v>6462</v>
      </c>
      <c r="G66" s="82">
        <v>62</v>
      </c>
      <c r="H66" s="82">
        <v>69</v>
      </c>
      <c r="I66" s="82">
        <f t="shared" si="0"/>
        <v>7</v>
      </c>
      <c r="J66" s="82">
        <f t="shared" si="1"/>
        <v>49</v>
      </c>
      <c r="K66" s="82">
        <v>2</v>
      </c>
      <c r="M66" s="12" t="str">
        <f t="shared" si="2"/>
        <v/>
      </c>
      <c r="N66" s="2">
        <f t="shared" si="3"/>
        <v>69</v>
      </c>
      <c r="O66" s="2" t="str">
        <f t="shared" si="4"/>
        <v/>
      </c>
      <c r="P66" s="2" t="str">
        <f t="shared" si="5"/>
        <v/>
      </c>
      <c r="Q66" s="2" t="str">
        <f t="shared" si="6"/>
        <v/>
      </c>
      <c r="R66" s="2" t="str">
        <f t="shared" si="7"/>
        <v/>
      </c>
      <c r="S66" s="2" t="str">
        <f t="shared" si="8"/>
        <v/>
      </c>
      <c r="T66" s="2" t="str">
        <f t="shared" si="9"/>
        <v/>
      </c>
      <c r="U66" s="2" t="str">
        <f t="shared" si="10"/>
        <v/>
      </c>
      <c r="V66" s="2" t="str">
        <f t="shared" si="11"/>
        <v/>
      </c>
      <c r="W66" s="2" t="str">
        <f t="shared" si="12"/>
        <v/>
      </c>
      <c r="X66" s="13" t="str">
        <f t="shared" si="13"/>
        <v/>
      </c>
    </row>
    <row r="67" spans="5:24">
      <c r="E67" s="80" t="s">
        <v>106</v>
      </c>
      <c r="F67" s="81">
        <v>6220</v>
      </c>
      <c r="G67" s="82">
        <v>63</v>
      </c>
      <c r="H67" s="82">
        <v>65</v>
      </c>
      <c r="I67" s="82">
        <f t="shared" si="0"/>
        <v>2</v>
      </c>
      <c r="J67" s="82">
        <f t="shared" si="1"/>
        <v>4</v>
      </c>
      <c r="K67" s="82">
        <v>3</v>
      </c>
      <c r="M67" s="12" t="str">
        <f t="shared" si="2"/>
        <v/>
      </c>
      <c r="N67" s="2" t="str">
        <f t="shared" si="3"/>
        <v/>
      </c>
      <c r="O67" s="2">
        <f t="shared" si="4"/>
        <v>65</v>
      </c>
      <c r="P67" s="2" t="str">
        <f t="shared" si="5"/>
        <v/>
      </c>
      <c r="Q67" s="2" t="str">
        <f t="shared" si="6"/>
        <v/>
      </c>
      <c r="R67" s="2" t="str">
        <f t="shared" si="7"/>
        <v/>
      </c>
      <c r="S67" s="2" t="str">
        <f t="shared" si="8"/>
        <v/>
      </c>
      <c r="T67" s="2" t="str">
        <f t="shared" si="9"/>
        <v/>
      </c>
      <c r="U67" s="2" t="str">
        <f t="shared" si="10"/>
        <v/>
      </c>
      <c r="V67" s="2" t="str">
        <f t="shared" si="11"/>
        <v/>
      </c>
      <c r="W67" s="2" t="str">
        <f t="shared" si="12"/>
        <v/>
      </c>
      <c r="X67" s="13" t="str">
        <f t="shared" si="13"/>
        <v/>
      </c>
    </row>
    <row r="68" spans="5:24">
      <c r="E68" s="80" t="s">
        <v>107</v>
      </c>
      <c r="F68" s="81">
        <v>6172</v>
      </c>
      <c r="G68" s="82">
        <v>64</v>
      </c>
      <c r="H68" s="82">
        <v>64</v>
      </c>
      <c r="I68" s="82">
        <f t="shared" si="0"/>
        <v>0</v>
      </c>
      <c r="J68" s="82">
        <f t="shared" si="1"/>
        <v>0</v>
      </c>
      <c r="K68" s="82">
        <v>4</v>
      </c>
      <c r="M68" s="12" t="str">
        <f t="shared" si="2"/>
        <v/>
      </c>
      <c r="N68" s="2" t="str">
        <f t="shared" si="3"/>
        <v/>
      </c>
      <c r="O68" s="2" t="str">
        <f t="shared" si="4"/>
        <v/>
      </c>
      <c r="P68" s="2">
        <f t="shared" si="5"/>
        <v>64</v>
      </c>
      <c r="Q68" s="2" t="str">
        <f t="shared" si="6"/>
        <v/>
      </c>
      <c r="R68" s="2" t="str">
        <f t="shared" si="7"/>
        <v/>
      </c>
      <c r="S68" s="2" t="str">
        <f t="shared" si="8"/>
        <v/>
      </c>
      <c r="T68" s="2" t="str">
        <f t="shared" si="9"/>
        <v/>
      </c>
      <c r="U68" s="2" t="str">
        <f t="shared" si="10"/>
        <v/>
      </c>
      <c r="V68" s="2" t="str">
        <f t="shared" si="11"/>
        <v/>
      </c>
      <c r="W68" s="2" t="str">
        <f t="shared" si="12"/>
        <v/>
      </c>
      <c r="X68" s="13" t="str">
        <f t="shared" si="13"/>
        <v/>
      </c>
    </row>
    <row r="69" spans="5:24" ht="19.5" customHeight="1">
      <c r="E69" s="80" t="s">
        <v>108</v>
      </c>
      <c r="F69" s="81">
        <v>5751</v>
      </c>
      <c r="G69" s="82">
        <v>65</v>
      </c>
      <c r="H69" s="82">
        <v>57</v>
      </c>
      <c r="I69" s="82">
        <f t="shared" si="0"/>
        <v>-8</v>
      </c>
      <c r="J69" s="82">
        <f t="shared" si="1"/>
        <v>64</v>
      </c>
      <c r="K69" s="82">
        <v>5</v>
      </c>
      <c r="M69" s="12" t="str">
        <f t="shared" si="2"/>
        <v/>
      </c>
      <c r="N69" s="2" t="str">
        <f t="shared" si="3"/>
        <v/>
      </c>
      <c r="O69" s="2" t="str">
        <f t="shared" si="4"/>
        <v/>
      </c>
      <c r="P69" s="2" t="str">
        <f t="shared" si="5"/>
        <v/>
      </c>
      <c r="Q69" s="2">
        <f t="shared" si="6"/>
        <v>57</v>
      </c>
      <c r="R69" s="2" t="str">
        <f t="shared" si="7"/>
        <v/>
      </c>
      <c r="S69" s="2" t="str">
        <f t="shared" si="8"/>
        <v/>
      </c>
      <c r="T69" s="2" t="str">
        <f t="shared" si="9"/>
        <v/>
      </c>
      <c r="U69" s="2" t="str">
        <f t="shared" si="10"/>
        <v/>
      </c>
      <c r="V69" s="2" t="str">
        <f t="shared" si="11"/>
        <v/>
      </c>
      <c r="W69" s="2" t="str">
        <f t="shared" si="12"/>
        <v/>
      </c>
      <c r="X69" s="13" t="str">
        <f t="shared" si="13"/>
        <v/>
      </c>
    </row>
    <row r="70" spans="5:24">
      <c r="E70" s="80" t="s">
        <v>109</v>
      </c>
      <c r="F70" s="81">
        <v>6396</v>
      </c>
      <c r="G70" s="82">
        <v>66</v>
      </c>
      <c r="H70" s="82">
        <v>68</v>
      </c>
      <c r="I70" s="82">
        <f t="shared" si="0"/>
        <v>2</v>
      </c>
      <c r="J70" s="82">
        <f t="shared" si="1"/>
        <v>4</v>
      </c>
      <c r="K70" s="82">
        <v>6</v>
      </c>
      <c r="M70" s="12" t="str">
        <f t="shared" si="2"/>
        <v/>
      </c>
      <c r="N70" s="2" t="str">
        <f t="shared" si="3"/>
        <v/>
      </c>
      <c r="O70" s="2" t="str">
        <f t="shared" si="4"/>
        <v/>
      </c>
      <c r="P70" s="2" t="str">
        <f t="shared" si="5"/>
        <v/>
      </c>
      <c r="Q70" s="2" t="str">
        <f t="shared" si="6"/>
        <v/>
      </c>
      <c r="R70" s="2">
        <f t="shared" si="7"/>
        <v>68</v>
      </c>
      <c r="S70" s="2" t="str">
        <f t="shared" si="8"/>
        <v/>
      </c>
      <c r="T70" s="2" t="str">
        <f t="shared" si="9"/>
        <v/>
      </c>
      <c r="U70" s="2" t="str">
        <f t="shared" si="10"/>
        <v/>
      </c>
      <c r="V70" s="2" t="str">
        <f t="shared" si="11"/>
        <v/>
      </c>
      <c r="W70" s="2" t="str">
        <f t="shared" si="12"/>
        <v/>
      </c>
      <c r="X70" s="13" t="str">
        <f t="shared" si="13"/>
        <v/>
      </c>
    </row>
    <row r="71" spans="5:24">
      <c r="E71" s="80" t="s">
        <v>110</v>
      </c>
      <c r="F71" s="81">
        <v>6047</v>
      </c>
      <c r="G71" s="82">
        <v>67</v>
      </c>
      <c r="H71" s="82">
        <v>62</v>
      </c>
      <c r="I71" s="82">
        <f t="shared" si="0"/>
        <v>-5</v>
      </c>
      <c r="J71" s="82">
        <f t="shared" si="1"/>
        <v>25</v>
      </c>
      <c r="K71" s="82">
        <v>7</v>
      </c>
      <c r="M71" s="12" t="str">
        <f t="shared" si="2"/>
        <v/>
      </c>
      <c r="N71" s="2" t="str">
        <f t="shared" si="3"/>
        <v/>
      </c>
      <c r="O71" s="2" t="str">
        <f t="shared" si="4"/>
        <v/>
      </c>
      <c r="P71" s="2" t="str">
        <f t="shared" si="5"/>
        <v/>
      </c>
      <c r="Q71" s="2" t="str">
        <f t="shared" si="6"/>
        <v/>
      </c>
      <c r="R71" s="2" t="str">
        <f t="shared" si="7"/>
        <v/>
      </c>
      <c r="S71" s="2">
        <f t="shared" si="8"/>
        <v>62</v>
      </c>
      <c r="T71" s="2" t="str">
        <f t="shared" si="9"/>
        <v/>
      </c>
      <c r="U71" s="2" t="str">
        <f t="shared" si="10"/>
        <v/>
      </c>
      <c r="V71" s="2" t="str">
        <f t="shared" si="11"/>
        <v/>
      </c>
      <c r="W71" s="2" t="str">
        <f t="shared" si="12"/>
        <v/>
      </c>
      <c r="X71" s="13" t="str">
        <f t="shared" si="13"/>
        <v/>
      </c>
    </row>
    <row r="72" spans="5:24">
      <c r="E72" s="80" t="s">
        <v>111</v>
      </c>
      <c r="F72" s="81">
        <v>6352</v>
      </c>
      <c r="G72" s="82">
        <v>68</v>
      </c>
      <c r="H72" s="82">
        <v>67</v>
      </c>
      <c r="I72" s="82">
        <f t="shared" si="0"/>
        <v>-1</v>
      </c>
      <c r="J72" s="82">
        <f t="shared" si="1"/>
        <v>1</v>
      </c>
      <c r="K72" s="82">
        <v>8</v>
      </c>
      <c r="M72" s="12" t="str">
        <f t="shared" si="2"/>
        <v/>
      </c>
      <c r="N72" s="2" t="str">
        <f t="shared" si="3"/>
        <v/>
      </c>
      <c r="O72" s="2" t="str">
        <f t="shared" si="4"/>
        <v/>
      </c>
      <c r="P72" s="2" t="str">
        <f t="shared" si="5"/>
        <v/>
      </c>
      <c r="Q72" s="2" t="str">
        <f t="shared" si="6"/>
        <v/>
      </c>
      <c r="R72" s="2" t="str">
        <f t="shared" si="7"/>
        <v/>
      </c>
      <c r="S72" s="2" t="str">
        <f t="shared" si="8"/>
        <v/>
      </c>
      <c r="T72" s="2">
        <f t="shared" si="9"/>
        <v>67</v>
      </c>
      <c r="U72" s="2" t="str">
        <f t="shared" si="10"/>
        <v/>
      </c>
      <c r="V72" s="2" t="str">
        <f t="shared" si="11"/>
        <v/>
      </c>
      <c r="W72" s="2" t="str">
        <f t="shared" si="12"/>
        <v/>
      </c>
      <c r="X72" s="13" t="str">
        <f t="shared" si="13"/>
        <v/>
      </c>
    </row>
    <row r="73" spans="5:24">
      <c r="E73" s="80" t="s">
        <v>112</v>
      </c>
      <c r="F73" s="81">
        <v>6125</v>
      </c>
      <c r="G73" s="82">
        <v>69</v>
      </c>
      <c r="H73" s="82">
        <v>63</v>
      </c>
      <c r="I73" s="82">
        <f t="shared" si="0"/>
        <v>-6</v>
      </c>
      <c r="J73" s="82">
        <f t="shared" si="1"/>
        <v>36</v>
      </c>
      <c r="K73" s="82">
        <v>9</v>
      </c>
      <c r="M73" s="12" t="str">
        <f t="shared" si="2"/>
        <v/>
      </c>
      <c r="N73" s="2" t="str">
        <f t="shared" si="3"/>
        <v/>
      </c>
      <c r="O73" s="2" t="str">
        <f t="shared" si="4"/>
        <v/>
      </c>
      <c r="P73" s="2" t="str">
        <f t="shared" si="5"/>
        <v/>
      </c>
      <c r="Q73" s="2" t="str">
        <f t="shared" si="6"/>
        <v/>
      </c>
      <c r="R73" s="2" t="str">
        <f t="shared" si="7"/>
        <v/>
      </c>
      <c r="S73" s="2" t="str">
        <f t="shared" si="8"/>
        <v/>
      </c>
      <c r="T73" s="2" t="str">
        <f t="shared" si="9"/>
        <v/>
      </c>
      <c r="U73" s="2">
        <f t="shared" si="10"/>
        <v>63</v>
      </c>
      <c r="V73" s="2" t="str">
        <f t="shared" si="11"/>
        <v/>
      </c>
      <c r="W73" s="2" t="str">
        <f t="shared" si="12"/>
        <v/>
      </c>
      <c r="X73" s="13" t="str">
        <f t="shared" si="13"/>
        <v/>
      </c>
    </row>
    <row r="74" spans="5:24">
      <c r="E74" s="80" t="s">
        <v>113</v>
      </c>
      <c r="F74" s="81">
        <v>6480</v>
      </c>
      <c r="G74" s="82">
        <v>70</v>
      </c>
      <c r="H74" s="82">
        <v>70</v>
      </c>
      <c r="I74" s="82">
        <f t="shared" si="0"/>
        <v>0</v>
      </c>
      <c r="J74" s="82">
        <f t="shared" si="1"/>
        <v>0</v>
      </c>
      <c r="K74" s="82">
        <v>10</v>
      </c>
      <c r="M74" s="12" t="str">
        <f t="shared" si="2"/>
        <v/>
      </c>
      <c r="N74" s="2" t="str">
        <f t="shared" si="3"/>
        <v/>
      </c>
      <c r="O74" s="2" t="str">
        <f t="shared" si="4"/>
        <v/>
      </c>
      <c r="P74" s="2" t="str">
        <f t="shared" si="5"/>
        <v/>
      </c>
      <c r="Q74" s="2" t="str">
        <f t="shared" si="6"/>
        <v/>
      </c>
      <c r="R74" s="2" t="str">
        <f t="shared" si="7"/>
        <v/>
      </c>
      <c r="S74" s="2" t="str">
        <f t="shared" si="8"/>
        <v/>
      </c>
      <c r="T74" s="2" t="str">
        <f t="shared" si="9"/>
        <v/>
      </c>
      <c r="U74" s="2" t="str">
        <f t="shared" si="10"/>
        <v/>
      </c>
      <c r="V74" s="2">
        <f t="shared" si="11"/>
        <v>70</v>
      </c>
      <c r="W74" s="2" t="str">
        <f t="shared" si="12"/>
        <v/>
      </c>
      <c r="X74" s="13" t="str">
        <f t="shared" si="13"/>
        <v/>
      </c>
    </row>
    <row r="75" spans="5:24">
      <c r="E75" s="80" t="s">
        <v>114</v>
      </c>
      <c r="F75" s="81">
        <v>6313</v>
      </c>
      <c r="G75" s="82">
        <v>71</v>
      </c>
      <c r="H75" s="82">
        <v>66</v>
      </c>
      <c r="I75" s="82">
        <f t="shared" si="0"/>
        <v>-5</v>
      </c>
      <c r="J75" s="82">
        <f t="shared" si="1"/>
        <v>25</v>
      </c>
      <c r="K75" s="82">
        <v>11</v>
      </c>
      <c r="M75" s="12" t="str">
        <f t="shared" si="2"/>
        <v/>
      </c>
      <c r="N75" s="2" t="str">
        <f t="shared" si="3"/>
        <v/>
      </c>
      <c r="O75" s="2" t="str">
        <f t="shared" si="4"/>
        <v/>
      </c>
      <c r="P75" s="2" t="str">
        <f t="shared" si="5"/>
        <v/>
      </c>
      <c r="Q75" s="2" t="str">
        <f t="shared" si="6"/>
        <v/>
      </c>
      <c r="R75" s="2" t="str">
        <f t="shared" si="7"/>
        <v/>
      </c>
      <c r="S75" s="2" t="str">
        <f t="shared" si="8"/>
        <v/>
      </c>
      <c r="T75" s="2" t="str">
        <f t="shared" si="9"/>
        <v/>
      </c>
      <c r="U75" s="2" t="str">
        <f t="shared" si="10"/>
        <v/>
      </c>
      <c r="V75" s="2" t="str">
        <f t="shared" si="11"/>
        <v/>
      </c>
      <c r="W75" s="2">
        <f t="shared" si="12"/>
        <v>66</v>
      </c>
      <c r="X75" s="13" t="str">
        <f t="shared" si="13"/>
        <v/>
      </c>
    </row>
    <row r="76" spans="5:24">
      <c r="E76" s="80" t="s">
        <v>115</v>
      </c>
      <c r="F76" s="81">
        <v>7891</v>
      </c>
      <c r="G76" s="82">
        <v>72</v>
      </c>
      <c r="H76" s="82">
        <v>72</v>
      </c>
      <c r="I76" s="82">
        <f t="shared" si="0"/>
        <v>0</v>
      </c>
      <c r="J76" s="82">
        <f t="shared" si="1"/>
        <v>0</v>
      </c>
      <c r="K76" s="82">
        <v>12</v>
      </c>
      <c r="M76" s="18" t="str">
        <f t="shared" si="2"/>
        <v/>
      </c>
      <c r="N76" s="16" t="str">
        <f t="shared" si="3"/>
        <v/>
      </c>
      <c r="O76" s="16" t="str">
        <f t="shared" si="4"/>
        <v/>
      </c>
      <c r="P76" s="16" t="str">
        <f t="shared" si="5"/>
        <v/>
      </c>
      <c r="Q76" s="16" t="str">
        <f t="shared" si="6"/>
        <v/>
      </c>
      <c r="R76" s="16" t="str">
        <f t="shared" si="7"/>
        <v/>
      </c>
      <c r="S76" s="16" t="str">
        <f t="shared" si="8"/>
        <v/>
      </c>
      <c r="T76" s="16" t="str">
        <f t="shared" si="9"/>
        <v/>
      </c>
      <c r="U76" s="16" t="str">
        <f t="shared" si="10"/>
        <v/>
      </c>
      <c r="V76" s="16" t="str">
        <f t="shared" si="11"/>
        <v/>
      </c>
      <c r="W76" s="16" t="str">
        <f t="shared" si="12"/>
        <v/>
      </c>
      <c r="X76" s="19">
        <f t="shared" si="13"/>
        <v>72</v>
      </c>
    </row>
    <row r="77" spans="5:24">
      <c r="E77" s="22"/>
      <c r="F77" s="23"/>
      <c r="L77" s="20" t="s">
        <v>36</v>
      </c>
      <c r="M77" s="2">
        <f t="shared" ref="M77:X77" si="14">SUM(M5:M76)</f>
        <v>188</v>
      </c>
      <c r="N77" s="2">
        <f t="shared" si="14"/>
        <v>223</v>
      </c>
      <c r="O77" s="2">
        <f t="shared" si="14"/>
        <v>183</v>
      </c>
      <c r="P77" s="2">
        <f t="shared" si="14"/>
        <v>199</v>
      </c>
      <c r="Q77" s="2">
        <f t="shared" si="14"/>
        <v>207</v>
      </c>
      <c r="R77" s="2">
        <f t="shared" si="14"/>
        <v>247</v>
      </c>
      <c r="S77" s="2">
        <f t="shared" si="14"/>
        <v>192</v>
      </c>
      <c r="T77" s="2">
        <f t="shared" si="14"/>
        <v>222</v>
      </c>
      <c r="U77" s="2">
        <f t="shared" si="14"/>
        <v>230</v>
      </c>
      <c r="V77" s="2">
        <f t="shared" si="14"/>
        <v>232</v>
      </c>
      <c r="W77" s="2">
        <f t="shared" si="14"/>
        <v>221</v>
      </c>
      <c r="X77" s="2">
        <f t="shared" si="14"/>
        <v>284</v>
      </c>
    </row>
    <row r="78" spans="5:24">
      <c r="E78" s="22"/>
      <c r="F78" s="23"/>
      <c r="L78" s="20" t="s">
        <v>38</v>
      </c>
      <c r="M78" s="2">
        <f t="shared" ref="M78:X78" si="15">M77^2</f>
        <v>35344</v>
      </c>
      <c r="N78" s="2">
        <f t="shared" si="15"/>
        <v>49729</v>
      </c>
      <c r="O78" s="2">
        <f t="shared" si="15"/>
        <v>33489</v>
      </c>
      <c r="P78" s="2">
        <f t="shared" si="15"/>
        <v>39601</v>
      </c>
      <c r="Q78" s="2">
        <f t="shared" si="15"/>
        <v>42849</v>
      </c>
      <c r="R78" s="2">
        <f t="shared" si="15"/>
        <v>61009</v>
      </c>
      <c r="S78" s="2">
        <f t="shared" si="15"/>
        <v>36864</v>
      </c>
      <c r="T78" s="2">
        <f t="shared" si="15"/>
        <v>49284</v>
      </c>
      <c r="U78" s="2">
        <f t="shared" si="15"/>
        <v>52900</v>
      </c>
      <c r="V78" s="2">
        <f t="shared" si="15"/>
        <v>53824</v>
      </c>
      <c r="W78" s="2">
        <f t="shared" si="15"/>
        <v>48841</v>
      </c>
      <c r="X78" s="2">
        <f t="shared" si="15"/>
        <v>80656</v>
      </c>
    </row>
    <row r="79" spans="5:24">
      <c r="E79" s="22"/>
      <c r="F79" s="23"/>
    </row>
    <row r="80" spans="5:24">
      <c r="E80" s="22"/>
      <c r="F80" s="23"/>
      <c r="L80" s="20" t="s">
        <v>39</v>
      </c>
      <c r="M80">
        <f t="shared" ref="M80:X80" si="16">COUNT(M5:M76)</f>
        <v>6</v>
      </c>
      <c r="N80">
        <f t="shared" si="16"/>
        <v>6</v>
      </c>
      <c r="O80">
        <f t="shared" si="16"/>
        <v>6</v>
      </c>
      <c r="P80">
        <f t="shared" si="16"/>
        <v>6</v>
      </c>
      <c r="Q80">
        <f t="shared" si="16"/>
        <v>6</v>
      </c>
      <c r="R80">
        <f t="shared" si="16"/>
        <v>6</v>
      </c>
      <c r="S80">
        <f t="shared" si="16"/>
        <v>6</v>
      </c>
      <c r="T80">
        <f t="shared" si="16"/>
        <v>6</v>
      </c>
      <c r="U80">
        <f t="shared" si="16"/>
        <v>6</v>
      </c>
      <c r="V80">
        <f t="shared" si="16"/>
        <v>6</v>
      </c>
      <c r="W80">
        <f t="shared" si="16"/>
        <v>6</v>
      </c>
      <c r="X80">
        <f t="shared" si="16"/>
        <v>6</v>
      </c>
    </row>
    <row r="81" spans="5:26">
      <c r="E81" s="22"/>
      <c r="F81" s="23"/>
      <c r="Z81" s="20" t="s">
        <v>40</v>
      </c>
    </row>
    <row r="82" spans="5:26">
      <c r="E82" s="22"/>
      <c r="F82" s="23"/>
      <c r="L82" s="20" t="s">
        <v>41</v>
      </c>
      <c r="M82" s="21">
        <f t="shared" ref="M82:X82" si="17">M78/M80</f>
        <v>5890.666666666667</v>
      </c>
      <c r="N82" s="21">
        <f t="shared" si="17"/>
        <v>8288.1666666666661</v>
      </c>
      <c r="O82" s="21">
        <f t="shared" si="17"/>
        <v>5581.5</v>
      </c>
      <c r="P82" s="21">
        <f t="shared" si="17"/>
        <v>6600.166666666667</v>
      </c>
      <c r="Q82" s="21">
        <f t="shared" si="17"/>
        <v>7141.5</v>
      </c>
      <c r="R82" s="21">
        <f t="shared" si="17"/>
        <v>10168.166666666666</v>
      </c>
      <c r="S82" s="21">
        <f t="shared" si="17"/>
        <v>6144</v>
      </c>
      <c r="T82" s="21">
        <f t="shared" si="17"/>
        <v>8214</v>
      </c>
      <c r="U82" s="21">
        <f t="shared" si="17"/>
        <v>8816.6666666666661</v>
      </c>
      <c r="V82" s="21">
        <f t="shared" si="17"/>
        <v>8970.6666666666661</v>
      </c>
      <c r="W82" s="21">
        <f t="shared" si="17"/>
        <v>8140.166666666667</v>
      </c>
      <c r="X82" s="21">
        <f t="shared" si="17"/>
        <v>13442.666666666666</v>
      </c>
      <c r="Z82" s="21">
        <f>SUM(M82:X82)</f>
        <v>97398.333333333343</v>
      </c>
    </row>
    <row r="83" spans="5:26">
      <c r="E83" s="22"/>
      <c r="F83" s="23"/>
    </row>
  </sheetData>
  <mergeCells count="4">
    <mergeCell ref="A5:B5"/>
    <mergeCell ref="A6:B6"/>
    <mergeCell ref="B10:C10"/>
    <mergeCell ref="B16:C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zoomScale="70" zoomScaleNormal="70" workbookViewId="0">
      <selection activeCell="A2" sqref="A2"/>
    </sheetView>
  </sheetViews>
  <sheetFormatPr baseColWidth="10" defaultColWidth="11.42578125" defaultRowHeight="15"/>
  <cols>
    <col min="1" max="1" width="10.7109375" style="25" bestFit="1" customWidth="1"/>
    <col min="2" max="6" width="9.140625" style="25" customWidth="1"/>
    <col min="7" max="7" width="10.5703125" style="25" bestFit="1" customWidth="1"/>
    <col min="8" max="8" width="9.140625" style="25" customWidth="1"/>
    <col min="9" max="9" width="32.85546875" bestFit="1" customWidth="1"/>
    <col min="10" max="10" width="17.7109375" bestFit="1" customWidth="1"/>
    <col min="11" max="11" width="19" bestFit="1" customWidth="1"/>
    <col min="12" max="12" width="20.28515625" customWidth="1"/>
  </cols>
  <sheetData>
    <row r="1" spans="1:14" ht="30.75" thickBot="1">
      <c r="A1" s="15" t="s">
        <v>2</v>
      </c>
      <c r="B1" s="17" t="s">
        <v>34</v>
      </c>
      <c r="C1" s="4" t="s">
        <v>2</v>
      </c>
      <c r="D1" s="30" t="s">
        <v>139</v>
      </c>
      <c r="E1" s="31" t="s">
        <v>26</v>
      </c>
      <c r="F1" s="31" t="s">
        <v>31</v>
      </c>
      <c r="G1" s="31" t="s">
        <v>140</v>
      </c>
      <c r="H1" s="31" t="s">
        <v>141</v>
      </c>
    </row>
    <row r="2" spans="1:14" ht="15.75" thickBot="1">
      <c r="A2" s="80" t="s">
        <v>37</v>
      </c>
      <c r="B2" s="81">
        <v>2954</v>
      </c>
      <c r="C2">
        <v>1</v>
      </c>
      <c r="D2" s="32">
        <f>$J$18+$J$19*C2</f>
        <v>3047.9349726775959</v>
      </c>
      <c r="E2" s="32">
        <f>B2-D2</f>
        <v>-93.934972677595852</v>
      </c>
      <c r="F2" s="32">
        <f>ABS(E2)</f>
        <v>93.934972677595852</v>
      </c>
      <c r="G2" s="32">
        <f>(F2)^2</f>
        <v>8823.7790919406798</v>
      </c>
      <c r="H2" s="32">
        <f>F2/B2</f>
        <v>3.1799245997832043E-2</v>
      </c>
      <c r="I2" t="s">
        <v>116</v>
      </c>
    </row>
    <row r="3" spans="1:14" ht="15.75" thickBot="1">
      <c r="A3" s="80" t="s">
        <v>43</v>
      </c>
      <c r="B3" s="81">
        <v>3297</v>
      </c>
      <c r="C3">
        <v>2</v>
      </c>
      <c r="D3" s="32">
        <f t="shared" ref="D3:D66" si="0">$J$18+$J$19*C3</f>
        <v>3092.7806798184683</v>
      </c>
      <c r="E3" s="32">
        <f t="shared" ref="E3:E66" si="1">B3-D3</f>
        <v>204.21932018153166</v>
      </c>
      <c r="F3" s="32">
        <f t="shared" ref="F3:F66" si="2">ABS(E3)</f>
        <v>204.21932018153166</v>
      </c>
      <c r="G3" s="32">
        <f t="shared" ref="G3:G66" si="3">(F3)^2</f>
        <v>41705.530735406945</v>
      </c>
      <c r="H3" s="32">
        <f t="shared" ref="H3:H66" si="4">F3/B3</f>
        <v>6.1940952436012026E-2</v>
      </c>
    </row>
    <row r="4" spans="1:14" ht="15.75" thickBot="1">
      <c r="A4" s="80" t="s">
        <v>44</v>
      </c>
      <c r="B4" s="81">
        <v>3344</v>
      </c>
      <c r="C4">
        <v>3</v>
      </c>
      <c r="D4" s="32">
        <f t="shared" si="0"/>
        <v>3137.6263869593408</v>
      </c>
      <c r="E4" s="32">
        <f t="shared" si="1"/>
        <v>206.37361304065917</v>
      </c>
      <c r="F4" s="32">
        <f t="shared" si="2"/>
        <v>206.37361304065917</v>
      </c>
      <c r="G4" s="32">
        <f t="shared" si="3"/>
        <v>42590.068159455725</v>
      </c>
      <c r="H4" s="32">
        <f t="shared" si="4"/>
        <v>6.1714597201154055E-2</v>
      </c>
      <c r="I4" s="29" t="s">
        <v>117</v>
      </c>
      <c r="J4" s="29"/>
    </row>
    <row r="5" spans="1:14" ht="15.75" thickBot="1">
      <c r="A5" s="80" t="s">
        <v>45</v>
      </c>
      <c r="B5" s="81">
        <v>3526</v>
      </c>
      <c r="C5">
        <v>4</v>
      </c>
      <c r="D5" s="32">
        <f t="shared" si="0"/>
        <v>3182.4720941002133</v>
      </c>
      <c r="E5" s="32">
        <f t="shared" si="1"/>
        <v>343.52790589978667</v>
      </c>
      <c r="F5" s="32">
        <f t="shared" si="2"/>
        <v>343.52790589978667</v>
      </c>
      <c r="G5" s="32">
        <f t="shared" si="3"/>
        <v>118011.42213189269</v>
      </c>
      <c r="H5" s="32">
        <f t="shared" si="4"/>
        <v>9.7427086188254866E-2</v>
      </c>
      <c r="I5" s="26" t="s">
        <v>118</v>
      </c>
      <c r="J5" s="26">
        <v>0.93680580466774821</v>
      </c>
    </row>
    <row r="6" spans="1:14" ht="15.75" thickBot="1">
      <c r="A6" s="80" t="s">
        <v>46</v>
      </c>
      <c r="B6" s="81">
        <v>3651</v>
      </c>
      <c r="C6">
        <v>5</v>
      </c>
      <c r="D6" s="32">
        <f t="shared" si="0"/>
        <v>3227.3178012410858</v>
      </c>
      <c r="E6" s="32">
        <f t="shared" si="1"/>
        <v>423.68219875891418</v>
      </c>
      <c r="F6" s="32">
        <f t="shared" si="2"/>
        <v>423.68219875891418</v>
      </c>
      <c r="G6" s="32">
        <f t="shared" si="3"/>
        <v>179506.60554518807</v>
      </c>
      <c r="H6" s="32">
        <f t="shared" si="4"/>
        <v>0.11604552143492583</v>
      </c>
      <c r="I6" s="26" t="s">
        <v>119</v>
      </c>
      <c r="J6" s="26">
        <v>0.87760511565918731</v>
      </c>
    </row>
    <row r="7" spans="1:14" ht="15.75" thickBot="1">
      <c r="A7" s="80" t="s">
        <v>47</v>
      </c>
      <c r="B7" s="81">
        <v>3684</v>
      </c>
      <c r="C7">
        <v>6</v>
      </c>
      <c r="D7" s="32">
        <f t="shared" si="0"/>
        <v>3272.1635083819583</v>
      </c>
      <c r="E7" s="32">
        <f t="shared" si="1"/>
        <v>411.83649161804169</v>
      </c>
      <c r="F7" s="32">
        <f t="shared" si="2"/>
        <v>411.83649161804169</v>
      </c>
      <c r="G7" s="32">
        <f t="shared" si="3"/>
        <v>169609.29582825734</v>
      </c>
      <c r="H7" s="32">
        <f t="shared" si="4"/>
        <v>0.11179057861510361</v>
      </c>
      <c r="I7" s="26" t="s">
        <v>120</v>
      </c>
      <c r="J7" s="26">
        <v>0.87549485903262159</v>
      </c>
    </row>
    <row r="8" spans="1:14" ht="15.75" thickBot="1">
      <c r="A8" s="80" t="s">
        <v>48</v>
      </c>
      <c r="B8" s="81">
        <v>3528</v>
      </c>
      <c r="C8">
        <v>7</v>
      </c>
      <c r="D8" s="32">
        <f t="shared" si="0"/>
        <v>3317.0092155228303</v>
      </c>
      <c r="E8" s="32">
        <f t="shared" si="1"/>
        <v>210.99078447716965</v>
      </c>
      <c r="F8" s="32">
        <f t="shared" si="2"/>
        <v>210.99078447716965</v>
      </c>
      <c r="G8" s="32">
        <f t="shared" si="3"/>
        <v>44517.111134291452</v>
      </c>
      <c r="H8" s="32">
        <f t="shared" si="4"/>
        <v>5.9804644126181875E-2</v>
      </c>
      <c r="I8" s="26" t="s">
        <v>121</v>
      </c>
      <c r="J8" s="26">
        <v>294.99514283581601</v>
      </c>
    </row>
    <row r="9" spans="1:14" ht="15.75" thickBot="1">
      <c r="A9" s="80" t="s">
        <v>49</v>
      </c>
      <c r="B9" s="81">
        <v>3629</v>
      </c>
      <c r="C9">
        <v>8</v>
      </c>
      <c r="D9" s="32">
        <f t="shared" si="0"/>
        <v>3361.8549226637028</v>
      </c>
      <c r="E9" s="32">
        <f t="shared" si="1"/>
        <v>267.14507733629716</v>
      </c>
      <c r="F9" s="32">
        <f t="shared" si="2"/>
        <v>267.14507733629716</v>
      </c>
      <c r="G9" s="32">
        <f t="shared" si="3"/>
        <v>71366.492345016188</v>
      </c>
      <c r="H9" s="32">
        <f t="shared" si="4"/>
        <v>7.3613964545686736E-2</v>
      </c>
      <c r="I9" s="27" t="s">
        <v>122</v>
      </c>
      <c r="J9" s="27">
        <v>60</v>
      </c>
    </row>
    <row r="10" spans="1:14" ht="15.75" thickBot="1">
      <c r="A10" s="80" t="s">
        <v>51</v>
      </c>
      <c r="B10" s="81">
        <v>3740</v>
      </c>
      <c r="C10">
        <v>9</v>
      </c>
      <c r="D10" s="32">
        <f t="shared" si="0"/>
        <v>3406.7006298045753</v>
      </c>
      <c r="E10" s="32">
        <f t="shared" si="1"/>
        <v>333.29937019542467</v>
      </c>
      <c r="F10" s="32">
        <f t="shared" si="2"/>
        <v>333.29937019542467</v>
      </c>
      <c r="G10" s="32">
        <f t="shared" si="3"/>
        <v>111088.47017266674</v>
      </c>
      <c r="H10" s="32">
        <f t="shared" si="4"/>
        <v>8.9117478661878261E-2</v>
      </c>
    </row>
    <row r="11" spans="1:14" ht="15.75" thickBot="1">
      <c r="A11" s="80" t="s">
        <v>52</v>
      </c>
      <c r="B11" s="81">
        <v>3301</v>
      </c>
      <c r="C11">
        <v>10</v>
      </c>
      <c r="D11" s="32">
        <f t="shared" si="0"/>
        <v>3451.5463369454478</v>
      </c>
      <c r="E11" s="32">
        <f t="shared" si="1"/>
        <v>-150.54633694544782</v>
      </c>
      <c r="F11" s="32">
        <f t="shared" si="2"/>
        <v>150.54633694544782</v>
      </c>
      <c r="G11" s="32">
        <f t="shared" si="3"/>
        <v>22664.199567692307</v>
      </c>
      <c r="H11" s="32">
        <f t="shared" si="4"/>
        <v>4.560628201922079E-2</v>
      </c>
      <c r="I11" t="s">
        <v>123</v>
      </c>
    </row>
    <row r="12" spans="1:14" ht="15.75" thickBot="1">
      <c r="A12" s="80" t="s">
        <v>53</v>
      </c>
      <c r="B12" s="81">
        <v>3255</v>
      </c>
      <c r="C12">
        <v>11</v>
      </c>
      <c r="D12" s="32">
        <f t="shared" si="0"/>
        <v>3496.3920440863203</v>
      </c>
      <c r="E12" s="32">
        <f t="shared" si="1"/>
        <v>-241.39204408632031</v>
      </c>
      <c r="F12" s="32">
        <f t="shared" si="2"/>
        <v>241.39204408632031</v>
      </c>
      <c r="G12" s="32">
        <f t="shared" si="3"/>
        <v>58270.118948172007</v>
      </c>
      <c r="H12" s="32">
        <f t="shared" si="4"/>
        <v>7.4160382207778902E-2</v>
      </c>
      <c r="I12" s="28"/>
      <c r="J12" s="28" t="s">
        <v>127</v>
      </c>
      <c r="K12" s="28" t="s">
        <v>128</v>
      </c>
      <c r="L12" s="28" t="s">
        <v>129</v>
      </c>
      <c r="M12" s="28" t="s">
        <v>32</v>
      </c>
      <c r="N12" s="28" t="s">
        <v>130</v>
      </c>
    </row>
    <row r="13" spans="1:14" ht="15.75" thickBot="1">
      <c r="A13" s="80" t="s">
        <v>54</v>
      </c>
      <c r="B13" s="81">
        <v>3672</v>
      </c>
      <c r="C13">
        <v>12</v>
      </c>
      <c r="D13" s="32">
        <f t="shared" si="0"/>
        <v>3541.2377512271928</v>
      </c>
      <c r="E13" s="32">
        <f t="shared" si="1"/>
        <v>130.7622487728072</v>
      </c>
      <c r="F13" s="32">
        <f t="shared" si="2"/>
        <v>130.7622487728072</v>
      </c>
      <c r="G13" s="32">
        <f t="shared" si="3"/>
        <v>17098.765704121517</v>
      </c>
      <c r="H13" s="32">
        <f t="shared" si="4"/>
        <v>3.5610634197387581E-2</v>
      </c>
      <c r="I13" s="26" t="s">
        <v>124</v>
      </c>
      <c r="J13" s="26">
        <v>1</v>
      </c>
      <c r="K13" s="26">
        <v>36190418.394123368</v>
      </c>
      <c r="L13" s="26">
        <v>36190418.394123368</v>
      </c>
      <c r="M13" s="26">
        <v>415.87601460937725</v>
      </c>
      <c r="N13" s="26">
        <v>3.8979426764071407E-28</v>
      </c>
    </row>
    <row r="14" spans="1:14" ht="15.75" thickBot="1">
      <c r="A14" s="80" t="s">
        <v>55</v>
      </c>
      <c r="B14" s="81">
        <v>3590</v>
      </c>
      <c r="C14">
        <v>13</v>
      </c>
      <c r="D14" s="32">
        <f t="shared" si="0"/>
        <v>3586.0834583680653</v>
      </c>
      <c r="E14" s="32">
        <f t="shared" si="1"/>
        <v>3.9165416319347059</v>
      </c>
      <c r="F14" s="32">
        <f t="shared" si="2"/>
        <v>3.9165416319347059</v>
      </c>
      <c r="G14" s="32">
        <f t="shared" si="3"/>
        <v>15.339298354677769</v>
      </c>
      <c r="H14" s="32">
        <f t="shared" si="4"/>
        <v>1.0909586718481075E-3</v>
      </c>
      <c r="I14" s="26" t="s">
        <v>125</v>
      </c>
      <c r="J14" s="26">
        <v>58</v>
      </c>
      <c r="K14" s="26">
        <v>5047283.7892099628</v>
      </c>
      <c r="L14" s="26">
        <v>87022.134296723496</v>
      </c>
      <c r="M14" s="26"/>
      <c r="N14" s="26"/>
    </row>
    <row r="15" spans="1:14" ht="15.75" thickBot="1">
      <c r="A15" s="80" t="s">
        <v>56</v>
      </c>
      <c r="B15" s="81">
        <v>3797</v>
      </c>
      <c r="C15">
        <v>14</v>
      </c>
      <c r="D15" s="32">
        <f t="shared" si="0"/>
        <v>3630.9291655089378</v>
      </c>
      <c r="E15" s="32">
        <f t="shared" si="1"/>
        <v>166.07083449106221</v>
      </c>
      <c r="F15" s="32">
        <f t="shared" si="2"/>
        <v>166.07083449106221</v>
      </c>
      <c r="G15" s="32">
        <f t="shared" si="3"/>
        <v>27579.522068557781</v>
      </c>
      <c r="H15" s="32">
        <f t="shared" si="4"/>
        <v>4.3737380692931843E-2</v>
      </c>
      <c r="I15" s="27" t="s">
        <v>33</v>
      </c>
      <c r="J15" s="27">
        <v>59</v>
      </c>
      <c r="K15" s="27">
        <v>41237702.18333333</v>
      </c>
      <c r="L15" s="27"/>
      <c r="M15" s="27"/>
      <c r="N15" s="27"/>
    </row>
    <row r="16" spans="1:14" ht="15.75" thickBot="1">
      <c r="A16" s="80" t="s">
        <v>57</v>
      </c>
      <c r="B16" s="81">
        <v>3566</v>
      </c>
      <c r="C16">
        <v>15</v>
      </c>
      <c r="D16" s="32">
        <f t="shared" si="0"/>
        <v>3675.7748726498103</v>
      </c>
      <c r="E16" s="32">
        <f t="shared" si="1"/>
        <v>-109.77487264981028</v>
      </c>
      <c r="F16" s="32">
        <f t="shared" si="2"/>
        <v>109.77487264981028</v>
      </c>
      <c r="G16" s="32">
        <f t="shared" si="3"/>
        <v>12050.522665282064</v>
      </c>
      <c r="H16" s="32">
        <f t="shared" si="4"/>
        <v>3.0783755650535691E-2</v>
      </c>
    </row>
    <row r="17" spans="1:17" ht="15.75" thickBot="1">
      <c r="A17" s="80" t="s">
        <v>58</v>
      </c>
      <c r="B17" s="81">
        <v>3621</v>
      </c>
      <c r="C17">
        <v>16</v>
      </c>
      <c r="D17" s="32">
        <f t="shared" si="0"/>
        <v>3720.6205797906828</v>
      </c>
      <c r="E17" s="32">
        <f t="shared" si="1"/>
        <v>-99.620579790682768</v>
      </c>
      <c r="F17" s="32">
        <f t="shared" si="2"/>
        <v>99.620579790682768</v>
      </c>
      <c r="G17" s="32">
        <f t="shared" si="3"/>
        <v>9924.2599178317923</v>
      </c>
      <c r="H17" s="32">
        <f t="shared" si="4"/>
        <v>2.7511897208142164E-2</v>
      </c>
      <c r="I17" s="28"/>
      <c r="J17" s="28" t="s">
        <v>131</v>
      </c>
      <c r="K17" s="28" t="s">
        <v>121</v>
      </c>
      <c r="L17" s="28" t="s">
        <v>132</v>
      </c>
      <c r="M17" s="28" t="s">
        <v>133</v>
      </c>
      <c r="N17" s="28" t="s">
        <v>134</v>
      </c>
      <c r="O17" s="28" t="s">
        <v>135</v>
      </c>
      <c r="P17" s="28" t="s">
        <v>136</v>
      </c>
      <c r="Q17" s="28" t="s">
        <v>137</v>
      </c>
    </row>
    <row r="18" spans="1:17" ht="15.75" thickBot="1">
      <c r="A18" s="80" t="s">
        <v>60</v>
      </c>
      <c r="B18" s="81">
        <v>3664</v>
      </c>
      <c r="C18">
        <v>17</v>
      </c>
      <c r="D18" s="32">
        <f t="shared" si="0"/>
        <v>3765.4662869315553</v>
      </c>
      <c r="E18" s="32">
        <f t="shared" si="1"/>
        <v>-101.46628693155526</v>
      </c>
      <c r="F18" s="32">
        <f t="shared" si="2"/>
        <v>101.46628693155526</v>
      </c>
      <c r="G18" s="32">
        <f t="shared" si="3"/>
        <v>10295.407383676702</v>
      </c>
      <c r="H18" s="32">
        <f t="shared" si="4"/>
        <v>2.7692763900533639E-2</v>
      </c>
      <c r="I18" s="26" t="s">
        <v>126</v>
      </c>
      <c r="J18" s="26">
        <v>3003.0892655367234</v>
      </c>
      <c r="K18" s="26">
        <v>77.129571259390303</v>
      </c>
      <c r="L18" s="26">
        <v>38.935640591559824</v>
      </c>
      <c r="M18" s="26">
        <v>2.8355179562566664E-43</v>
      </c>
      <c r="N18" s="26">
        <v>2848.6976542021757</v>
      </c>
      <c r="O18" s="26">
        <v>3157.480876871271</v>
      </c>
      <c r="P18" s="26">
        <v>2848.6976542021757</v>
      </c>
      <c r="Q18" s="26">
        <v>3157.480876871271</v>
      </c>
    </row>
    <row r="19" spans="1:17" ht="15.75" thickBot="1">
      <c r="A19" s="80" t="s">
        <v>61</v>
      </c>
      <c r="B19" s="81">
        <v>3986</v>
      </c>
      <c r="C19">
        <v>18</v>
      </c>
      <c r="D19" s="32">
        <f t="shared" si="0"/>
        <v>3810.3119940724273</v>
      </c>
      <c r="E19" s="32">
        <f t="shared" si="1"/>
        <v>175.6880059275727</v>
      </c>
      <c r="F19" s="32">
        <f t="shared" si="2"/>
        <v>175.6880059275727</v>
      </c>
      <c r="G19" s="32">
        <f t="shared" si="3"/>
        <v>30866.27542680682</v>
      </c>
      <c r="H19" s="32">
        <f t="shared" si="4"/>
        <v>4.4076268421367963E-2</v>
      </c>
      <c r="I19" s="27" t="s">
        <v>138</v>
      </c>
      <c r="J19" s="27">
        <v>44.845707140872456</v>
      </c>
      <c r="K19" s="27">
        <v>2.199069422232232</v>
      </c>
      <c r="L19" s="27">
        <v>20.393038385914377</v>
      </c>
      <c r="M19" s="27">
        <v>3.8979426764071416E-28</v>
      </c>
      <c r="N19" s="27">
        <v>40.443791429541037</v>
      </c>
      <c r="O19" s="27">
        <v>49.247622852203875</v>
      </c>
      <c r="P19" s="27">
        <v>40.443791429541037</v>
      </c>
      <c r="Q19" s="27">
        <v>49.247622852203875</v>
      </c>
    </row>
    <row r="20" spans="1:17" ht="15.75" thickBot="1">
      <c r="A20" s="80" t="s">
        <v>62</v>
      </c>
      <c r="B20" s="81">
        <v>3512</v>
      </c>
      <c r="C20">
        <v>19</v>
      </c>
      <c r="D20" s="32">
        <f t="shared" si="0"/>
        <v>3855.1577012133002</v>
      </c>
      <c r="E20" s="32">
        <f t="shared" si="1"/>
        <v>-343.15770121330024</v>
      </c>
      <c r="F20" s="32">
        <f t="shared" si="2"/>
        <v>343.15770121330024</v>
      </c>
      <c r="G20" s="32">
        <f t="shared" si="3"/>
        <v>117757.20790199665</v>
      </c>
      <c r="H20" s="32">
        <f t="shared" si="4"/>
        <v>9.7710051598320108E-2</v>
      </c>
    </row>
    <row r="21" spans="1:17" ht="15.75" thickBot="1">
      <c r="A21" s="80" t="s">
        <v>63</v>
      </c>
      <c r="B21" s="81">
        <v>3684</v>
      </c>
      <c r="C21">
        <v>20</v>
      </c>
      <c r="D21" s="32">
        <f t="shared" si="0"/>
        <v>3900.0034083541723</v>
      </c>
      <c r="E21" s="32">
        <f t="shared" si="1"/>
        <v>-216.00340835417228</v>
      </c>
      <c r="F21" s="32">
        <f t="shared" si="2"/>
        <v>216.00340835417228</v>
      </c>
      <c r="G21" s="32">
        <f t="shared" si="3"/>
        <v>46657.472420619306</v>
      </c>
      <c r="H21" s="32">
        <f t="shared" si="4"/>
        <v>5.8632847001675426E-2</v>
      </c>
    </row>
    <row r="22" spans="1:17" ht="15.75" thickBot="1">
      <c r="A22" s="80" t="s">
        <v>64</v>
      </c>
      <c r="B22" s="81">
        <v>3567</v>
      </c>
      <c r="C22">
        <v>21</v>
      </c>
      <c r="D22" s="32">
        <f t="shared" si="0"/>
        <v>3944.8491154950448</v>
      </c>
      <c r="E22" s="32">
        <f t="shared" si="1"/>
        <v>-377.84911549504477</v>
      </c>
      <c r="F22" s="32">
        <f t="shared" si="2"/>
        <v>377.84911549504477</v>
      </c>
      <c r="G22" s="32">
        <f t="shared" si="3"/>
        <v>142769.95408038769</v>
      </c>
      <c r="H22" s="32">
        <f t="shared" si="4"/>
        <v>0.10592910442810338</v>
      </c>
    </row>
    <row r="23" spans="1:17" ht="15.75" thickBot="1">
      <c r="A23" s="80" t="s">
        <v>65</v>
      </c>
      <c r="B23" s="81">
        <v>3618</v>
      </c>
      <c r="C23">
        <v>22</v>
      </c>
      <c r="D23" s="32">
        <f t="shared" si="0"/>
        <v>3989.6948226359173</v>
      </c>
      <c r="E23" s="32">
        <f t="shared" si="1"/>
        <v>-371.69482263591726</v>
      </c>
      <c r="F23" s="32">
        <f t="shared" si="2"/>
        <v>371.69482263591726</v>
      </c>
      <c r="G23" s="32">
        <f t="shared" si="3"/>
        <v>138157.041174346</v>
      </c>
      <c r="H23" s="32">
        <f t="shared" si="4"/>
        <v>0.10273488740627895</v>
      </c>
    </row>
    <row r="24" spans="1:17" ht="15.75" thickBot="1">
      <c r="A24" s="80" t="s">
        <v>66</v>
      </c>
      <c r="B24" s="81">
        <v>3650</v>
      </c>
      <c r="C24">
        <v>23</v>
      </c>
      <c r="D24" s="32">
        <f t="shared" si="0"/>
        <v>4034.5405297767898</v>
      </c>
      <c r="E24" s="32">
        <f t="shared" si="1"/>
        <v>-384.54052977678975</v>
      </c>
      <c r="F24" s="32">
        <f t="shared" si="2"/>
        <v>384.54052977678975</v>
      </c>
      <c r="G24" s="32">
        <f t="shared" si="3"/>
        <v>147871.41904101413</v>
      </c>
      <c r="H24" s="32">
        <f t="shared" si="4"/>
        <v>0.10535356980186021</v>
      </c>
    </row>
    <row r="25" spans="1:17" ht="15.75" thickBot="1">
      <c r="A25" s="80" t="s">
        <v>67</v>
      </c>
      <c r="B25" s="81">
        <v>4230</v>
      </c>
      <c r="C25">
        <v>24</v>
      </c>
      <c r="D25" s="32">
        <f t="shared" si="0"/>
        <v>4079.3862369176622</v>
      </c>
      <c r="E25" s="32">
        <f t="shared" si="1"/>
        <v>150.61376308233775</v>
      </c>
      <c r="F25" s="32">
        <f t="shared" si="2"/>
        <v>150.61376308233775</v>
      </c>
      <c r="G25" s="32">
        <f t="shared" si="3"/>
        <v>22684.505629822568</v>
      </c>
      <c r="H25" s="32">
        <f t="shared" si="4"/>
        <v>3.5606090563200417E-2</v>
      </c>
      <c r="J25" s="36"/>
      <c r="K25" s="36"/>
      <c r="L25" s="30" t="s">
        <v>142</v>
      </c>
      <c r="M25" s="30" t="s">
        <v>0</v>
      </c>
      <c r="N25" s="30" t="s">
        <v>1</v>
      </c>
    </row>
    <row r="26" spans="1:17" ht="15.75" thickBot="1">
      <c r="A26" s="80" t="s">
        <v>68</v>
      </c>
      <c r="B26" s="81">
        <v>4153</v>
      </c>
      <c r="C26">
        <v>25</v>
      </c>
      <c r="D26" s="32">
        <f t="shared" si="0"/>
        <v>4124.2319440585343</v>
      </c>
      <c r="E26" s="32">
        <f t="shared" si="1"/>
        <v>28.768055941465718</v>
      </c>
      <c r="F26" s="32">
        <f t="shared" si="2"/>
        <v>28.768055941465718</v>
      </c>
      <c r="G26" s="32">
        <f t="shared" si="3"/>
        <v>827.60104265130099</v>
      </c>
      <c r="H26" s="32">
        <f t="shared" si="4"/>
        <v>6.9270541636084083E-3</v>
      </c>
      <c r="J26" s="37" t="s">
        <v>143</v>
      </c>
      <c r="K26" s="37"/>
      <c r="L26" s="40">
        <f>AVERAGE(G2:G61)</f>
        <v>84121.39648683276</v>
      </c>
      <c r="M26" s="36">
        <f>AVERAGE(F2:F61)</f>
        <v>240.74917940168567</v>
      </c>
      <c r="N26" s="39">
        <f>AVERAGE(H2:H61)</f>
        <v>5.5295608840925117E-2</v>
      </c>
    </row>
    <row r="27" spans="1:17" ht="15.75" thickBot="1">
      <c r="A27" s="80" t="s">
        <v>69</v>
      </c>
      <c r="B27" s="81">
        <v>4370</v>
      </c>
      <c r="C27">
        <v>26</v>
      </c>
      <c r="D27" s="32">
        <f t="shared" si="0"/>
        <v>4169.0776511994072</v>
      </c>
      <c r="E27" s="32">
        <f t="shared" si="1"/>
        <v>200.92234880059277</v>
      </c>
      <c r="F27" s="32">
        <f t="shared" si="2"/>
        <v>200.92234880059277</v>
      </c>
      <c r="G27" s="32">
        <f t="shared" si="3"/>
        <v>40369.790247547062</v>
      </c>
      <c r="H27" s="32">
        <f t="shared" si="4"/>
        <v>4.5977654187778667E-2</v>
      </c>
      <c r="J27" s="37" t="s">
        <v>144</v>
      </c>
      <c r="K27" s="37"/>
      <c r="L27" s="40">
        <f>AVERAGE(G62:G73)</f>
        <v>324679.74461339408</v>
      </c>
      <c r="M27" s="36">
        <f>AVERAGE(F62:F73)</f>
        <v>376.43124787749707</v>
      </c>
      <c r="N27" s="39">
        <f>AVERAGE(H62:H73)</f>
        <v>5.531516191809363E-2</v>
      </c>
    </row>
    <row r="28" spans="1:17" ht="15.75" thickBot="1">
      <c r="A28" s="80" t="s">
        <v>70</v>
      </c>
      <c r="B28" s="81">
        <v>3931</v>
      </c>
      <c r="C28">
        <v>27</v>
      </c>
      <c r="D28" s="32">
        <f t="shared" si="0"/>
        <v>4213.9233583402802</v>
      </c>
      <c r="E28" s="32">
        <f t="shared" si="1"/>
        <v>-282.92335834028017</v>
      </c>
      <c r="F28" s="32">
        <f t="shared" si="2"/>
        <v>282.92335834028017</v>
      </c>
      <c r="G28" s="32">
        <f t="shared" si="3"/>
        <v>80045.626694542589</v>
      </c>
      <c r="H28" s="32">
        <f t="shared" si="4"/>
        <v>7.1972362844131305E-2</v>
      </c>
    </row>
    <row r="29" spans="1:17" ht="15.75" thickBot="1">
      <c r="A29" s="80" t="s">
        <v>71</v>
      </c>
      <c r="B29" s="81">
        <v>3996</v>
      </c>
      <c r="C29">
        <v>28</v>
      </c>
      <c r="D29" s="32">
        <f t="shared" si="0"/>
        <v>4258.7690654811522</v>
      </c>
      <c r="E29" s="32">
        <f t="shared" si="1"/>
        <v>-262.76906548115221</v>
      </c>
      <c r="F29" s="32">
        <f t="shared" si="2"/>
        <v>262.76906548115221</v>
      </c>
      <c r="G29" s="32">
        <f t="shared" si="3"/>
        <v>69047.581773838057</v>
      </c>
      <c r="H29" s="32">
        <f t="shared" si="4"/>
        <v>6.5758024394682729E-2</v>
      </c>
    </row>
    <row r="30" spans="1:17" ht="15.75" thickBot="1">
      <c r="A30" s="80" t="s">
        <v>72</v>
      </c>
      <c r="B30" s="81">
        <v>4027</v>
      </c>
      <c r="C30">
        <v>29</v>
      </c>
      <c r="D30" s="32">
        <f t="shared" si="0"/>
        <v>4303.6147726220242</v>
      </c>
      <c r="E30" s="32">
        <f t="shared" si="1"/>
        <v>-276.61477262202425</v>
      </c>
      <c r="F30" s="32">
        <f t="shared" si="2"/>
        <v>276.61477262202425</v>
      </c>
      <c r="G30" s="32">
        <f t="shared" si="3"/>
        <v>76515.732432734178</v>
      </c>
      <c r="H30" s="32">
        <f t="shared" si="4"/>
        <v>6.8690035416445056E-2</v>
      </c>
    </row>
    <row r="31" spans="1:17" ht="15.75" thickBot="1">
      <c r="A31" s="80" t="s">
        <v>73</v>
      </c>
      <c r="B31" s="81">
        <v>4651</v>
      </c>
      <c r="C31">
        <v>30</v>
      </c>
      <c r="D31" s="32">
        <f t="shared" si="0"/>
        <v>4348.4604797628972</v>
      </c>
      <c r="E31" s="32">
        <f t="shared" si="1"/>
        <v>302.53952023710281</v>
      </c>
      <c r="F31" s="32">
        <f t="shared" si="2"/>
        <v>302.53952023710281</v>
      </c>
      <c r="G31" s="32">
        <f t="shared" si="3"/>
        <v>91530.161305296337</v>
      </c>
      <c r="H31" s="32">
        <f t="shared" si="4"/>
        <v>6.5048273540551024E-2</v>
      </c>
    </row>
    <row r="32" spans="1:17" ht="15.75" thickBot="1">
      <c r="A32" s="80" t="s">
        <v>74</v>
      </c>
      <c r="B32" s="81">
        <v>4020</v>
      </c>
      <c r="C32">
        <v>31</v>
      </c>
      <c r="D32" s="32">
        <f t="shared" si="0"/>
        <v>4393.3061869037692</v>
      </c>
      <c r="E32" s="32">
        <f t="shared" si="1"/>
        <v>-373.30618690376923</v>
      </c>
      <c r="F32" s="32">
        <f t="shared" si="2"/>
        <v>373.30618690376923</v>
      </c>
      <c r="G32" s="32">
        <f t="shared" si="3"/>
        <v>139357.5091806319</v>
      </c>
      <c r="H32" s="32">
        <f t="shared" si="4"/>
        <v>9.2862235548201305E-2</v>
      </c>
    </row>
    <row r="33" spans="1:8" ht="15.75" thickBot="1">
      <c r="A33" s="80" t="s">
        <v>75</v>
      </c>
      <c r="B33" s="81">
        <v>4226</v>
      </c>
      <c r="C33">
        <v>32</v>
      </c>
      <c r="D33" s="32">
        <f t="shared" si="0"/>
        <v>4438.1518940446422</v>
      </c>
      <c r="E33" s="32">
        <f t="shared" si="1"/>
        <v>-212.15189404464218</v>
      </c>
      <c r="F33" s="32">
        <f t="shared" si="2"/>
        <v>212.15189404464218</v>
      </c>
      <c r="G33" s="32">
        <f t="shared" si="3"/>
        <v>45008.426146729078</v>
      </c>
      <c r="H33" s="32">
        <f t="shared" si="4"/>
        <v>5.0201584014349779E-2</v>
      </c>
    </row>
    <row r="34" spans="1:8" ht="15.75" thickBot="1">
      <c r="A34" s="80" t="s">
        <v>76</v>
      </c>
      <c r="B34" s="81">
        <v>4361</v>
      </c>
      <c r="C34">
        <v>33</v>
      </c>
      <c r="D34" s="32">
        <f t="shared" si="0"/>
        <v>4482.9976011855142</v>
      </c>
      <c r="E34" s="32">
        <f t="shared" si="1"/>
        <v>-121.99760118551421</v>
      </c>
      <c r="F34" s="32">
        <f t="shared" si="2"/>
        <v>121.99760118551421</v>
      </c>
      <c r="G34" s="32">
        <f t="shared" si="3"/>
        <v>14883.414695019779</v>
      </c>
      <c r="H34" s="32">
        <f t="shared" si="4"/>
        <v>2.797468497718739E-2</v>
      </c>
    </row>
    <row r="35" spans="1:8" ht="15.75" thickBot="1">
      <c r="A35" s="80" t="s">
        <v>77</v>
      </c>
      <c r="B35" s="81">
        <v>4454</v>
      </c>
      <c r="C35">
        <v>34</v>
      </c>
      <c r="D35" s="32">
        <f t="shared" si="0"/>
        <v>4527.8433083263872</v>
      </c>
      <c r="E35" s="32">
        <f t="shared" si="1"/>
        <v>-73.843308326387159</v>
      </c>
      <c r="F35" s="32">
        <f t="shared" si="2"/>
        <v>73.843308326387159</v>
      </c>
      <c r="G35" s="32">
        <f t="shared" si="3"/>
        <v>5452.8341845858795</v>
      </c>
      <c r="H35" s="32">
        <f t="shared" si="4"/>
        <v>1.657909930992078E-2</v>
      </c>
    </row>
    <row r="36" spans="1:8" ht="15.75" thickBot="1">
      <c r="A36" s="80" t="s">
        <v>78</v>
      </c>
      <c r="B36" s="81">
        <v>4372</v>
      </c>
      <c r="C36">
        <v>35</v>
      </c>
      <c r="D36" s="32">
        <f t="shared" si="0"/>
        <v>4572.6890154672592</v>
      </c>
      <c r="E36" s="32">
        <f t="shared" si="1"/>
        <v>-200.6890154672592</v>
      </c>
      <c r="F36" s="32">
        <f t="shared" si="2"/>
        <v>200.6890154672592</v>
      </c>
      <c r="G36" s="32">
        <f t="shared" si="3"/>
        <v>40276.080929217802</v>
      </c>
      <c r="H36" s="32">
        <f t="shared" si="4"/>
        <v>4.5903251479245011E-2</v>
      </c>
    </row>
    <row r="37" spans="1:8" ht="15.75" thickBot="1">
      <c r="A37" s="80" t="s">
        <v>79</v>
      </c>
      <c r="B37" s="81">
        <v>4582</v>
      </c>
      <c r="C37">
        <v>36</v>
      </c>
      <c r="D37" s="32">
        <f t="shared" si="0"/>
        <v>4617.5347226081321</v>
      </c>
      <c r="E37" s="32">
        <f t="shared" si="1"/>
        <v>-35.534722608132142</v>
      </c>
      <c r="F37" s="32">
        <f t="shared" si="2"/>
        <v>35.534722608132142</v>
      </c>
      <c r="G37" s="32">
        <f t="shared" si="3"/>
        <v>1262.7165108368977</v>
      </c>
      <c r="H37" s="32">
        <f t="shared" si="4"/>
        <v>7.7552864705657228E-3</v>
      </c>
    </row>
    <row r="38" spans="1:8" ht="15.75" thickBot="1">
      <c r="A38" s="80" t="s">
        <v>80</v>
      </c>
      <c r="B38" s="81">
        <v>4558</v>
      </c>
      <c r="C38">
        <v>37</v>
      </c>
      <c r="D38" s="32">
        <f t="shared" si="0"/>
        <v>4662.3804297490042</v>
      </c>
      <c r="E38" s="32">
        <f t="shared" si="1"/>
        <v>-104.38042974900418</v>
      </c>
      <c r="F38" s="32">
        <f t="shared" si="2"/>
        <v>104.38042974900418</v>
      </c>
      <c r="G38" s="32">
        <f t="shared" si="3"/>
        <v>10895.274114586797</v>
      </c>
      <c r="H38" s="32">
        <f t="shared" si="4"/>
        <v>2.2900489194603812E-2</v>
      </c>
    </row>
    <row r="39" spans="1:8" ht="15.75" thickBot="1">
      <c r="A39" s="80" t="s">
        <v>81</v>
      </c>
      <c r="B39" s="81">
        <v>4900</v>
      </c>
      <c r="C39">
        <v>38</v>
      </c>
      <c r="D39" s="32">
        <f t="shared" si="0"/>
        <v>4707.2261368898762</v>
      </c>
      <c r="E39" s="32">
        <f t="shared" si="1"/>
        <v>192.77386311012378</v>
      </c>
      <c r="F39" s="32">
        <f t="shared" si="2"/>
        <v>192.77386311012378</v>
      </c>
      <c r="G39" s="32">
        <f t="shared" si="3"/>
        <v>37161.762298400747</v>
      </c>
      <c r="H39" s="32">
        <f t="shared" si="4"/>
        <v>3.9341604716351793E-2</v>
      </c>
    </row>
    <row r="40" spans="1:8" ht="15.75" thickBot="1">
      <c r="A40" s="80" t="s">
        <v>82</v>
      </c>
      <c r="B40" s="81">
        <v>4438</v>
      </c>
      <c r="C40">
        <v>39</v>
      </c>
      <c r="D40" s="32">
        <f t="shared" si="0"/>
        <v>4752.0718440307492</v>
      </c>
      <c r="E40" s="32">
        <f t="shared" si="1"/>
        <v>-314.07184403074916</v>
      </c>
      <c r="F40" s="32">
        <f t="shared" si="2"/>
        <v>314.07184403074916</v>
      </c>
      <c r="G40" s="32">
        <f t="shared" si="3"/>
        <v>98641.123212875231</v>
      </c>
      <c r="H40" s="32">
        <f t="shared" si="4"/>
        <v>7.0768779637392781E-2</v>
      </c>
    </row>
    <row r="41" spans="1:8" ht="15.75" thickBot="1">
      <c r="A41" s="80" t="s">
        <v>83</v>
      </c>
      <c r="B41" s="81">
        <v>4571</v>
      </c>
      <c r="C41">
        <v>40</v>
      </c>
      <c r="D41" s="32">
        <f t="shared" si="0"/>
        <v>4796.9175511716221</v>
      </c>
      <c r="E41" s="32">
        <f t="shared" si="1"/>
        <v>-225.91755117162211</v>
      </c>
      <c r="F41" s="32">
        <f t="shared" si="2"/>
        <v>225.91755117162211</v>
      </c>
      <c r="G41" s="32">
        <f t="shared" si="3"/>
        <v>51038.739927382492</v>
      </c>
      <c r="H41" s="32">
        <f t="shared" si="4"/>
        <v>4.9424097827963705E-2</v>
      </c>
    </row>
    <row r="42" spans="1:8" ht="15.75" thickBot="1">
      <c r="A42" s="80" t="s">
        <v>84</v>
      </c>
      <c r="B42" s="81">
        <v>4771</v>
      </c>
      <c r="C42">
        <v>41</v>
      </c>
      <c r="D42" s="32">
        <f t="shared" si="0"/>
        <v>4841.7632583124941</v>
      </c>
      <c r="E42" s="32">
        <f t="shared" si="1"/>
        <v>-70.763258312494145</v>
      </c>
      <c r="F42" s="32">
        <f t="shared" si="2"/>
        <v>70.763258312494145</v>
      </c>
      <c r="G42" s="32">
        <f t="shared" si="3"/>
        <v>5007.4387270007719</v>
      </c>
      <c r="H42" s="32">
        <f t="shared" si="4"/>
        <v>1.4831955211170434E-2</v>
      </c>
    </row>
    <row r="43" spans="1:8" ht="15.75" thickBot="1">
      <c r="A43" s="80" t="s">
        <v>85</v>
      </c>
      <c r="B43" s="81">
        <v>4752</v>
      </c>
      <c r="C43">
        <v>42</v>
      </c>
      <c r="D43" s="32">
        <f t="shared" si="0"/>
        <v>4886.6089654533662</v>
      </c>
      <c r="E43" s="32">
        <f t="shared" si="1"/>
        <v>-134.60896545336618</v>
      </c>
      <c r="F43" s="32">
        <f t="shared" si="2"/>
        <v>134.60896545336618</v>
      </c>
      <c r="G43" s="32">
        <f t="shared" si="3"/>
        <v>18119.573580425531</v>
      </c>
      <c r="H43" s="32">
        <f t="shared" si="4"/>
        <v>2.8326802494395242E-2</v>
      </c>
    </row>
    <row r="44" spans="1:8" ht="15.75" thickBot="1">
      <c r="A44" s="80" t="s">
        <v>86</v>
      </c>
      <c r="B44" s="81">
        <v>4736</v>
      </c>
      <c r="C44">
        <v>43</v>
      </c>
      <c r="D44" s="32">
        <f t="shared" si="0"/>
        <v>4931.4546725942391</v>
      </c>
      <c r="E44" s="32">
        <f t="shared" si="1"/>
        <v>-195.45467259423913</v>
      </c>
      <c r="F44" s="32">
        <f t="shared" si="2"/>
        <v>195.45467259423913</v>
      </c>
      <c r="G44" s="32">
        <f t="shared" si="3"/>
        <v>38202.52903892121</v>
      </c>
      <c r="H44" s="32">
        <f t="shared" si="4"/>
        <v>4.1269989990337652E-2</v>
      </c>
    </row>
    <row r="45" spans="1:8" ht="15.75" thickBot="1">
      <c r="A45" s="80" t="s">
        <v>87</v>
      </c>
      <c r="B45" s="81">
        <v>4804</v>
      </c>
      <c r="C45">
        <v>44</v>
      </c>
      <c r="D45" s="32">
        <f t="shared" si="0"/>
        <v>4976.3003797351112</v>
      </c>
      <c r="E45" s="32">
        <f t="shared" si="1"/>
        <v>-172.30037973511116</v>
      </c>
      <c r="F45" s="32">
        <f t="shared" si="2"/>
        <v>172.30037973511116</v>
      </c>
      <c r="G45" s="32">
        <f t="shared" si="3"/>
        <v>29687.420856863508</v>
      </c>
      <c r="H45" s="32">
        <f t="shared" si="4"/>
        <v>3.5866024091405324E-2</v>
      </c>
    </row>
    <row r="46" spans="1:8" ht="15.75" thickBot="1">
      <c r="A46" s="80" t="s">
        <v>88</v>
      </c>
      <c r="B46" s="81">
        <v>4963</v>
      </c>
      <c r="C46">
        <v>45</v>
      </c>
      <c r="D46" s="32">
        <f t="shared" si="0"/>
        <v>5021.1460868759841</v>
      </c>
      <c r="E46" s="32">
        <f t="shared" si="1"/>
        <v>-58.146086875984111</v>
      </c>
      <c r="F46" s="32">
        <f t="shared" si="2"/>
        <v>58.146086875984111</v>
      </c>
      <c r="G46" s="32">
        <f t="shared" si="3"/>
        <v>3380.9674189894918</v>
      </c>
      <c r="H46" s="32">
        <f t="shared" si="4"/>
        <v>1.1715915147286744E-2</v>
      </c>
    </row>
    <row r="47" spans="1:8" ht="15.75" thickBot="1">
      <c r="A47" s="80" t="s">
        <v>89</v>
      </c>
      <c r="B47" s="81">
        <v>5376</v>
      </c>
      <c r="C47">
        <v>46</v>
      </c>
      <c r="D47" s="32">
        <f t="shared" si="0"/>
        <v>5065.9917940168561</v>
      </c>
      <c r="E47" s="32">
        <f t="shared" si="1"/>
        <v>310.00820598314385</v>
      </c>
      <c r="F47" s="32">
        <f t="shared" si="2"/>
        <v>310.00820598314385</v>
      </c>
      <c r="G47" s="32">
        <f t="shared" si="3"/>
        <v>96105.087776887347</v>
      </c>
      <c r="H47" s="32">
        <f t="shared" si="4"/>
        <v>5.7665216886745509E-2</v>
      </c>
    </row>
    <row r="48" spans="1:8" ht="15.75" thickBot="1">
      <c r="A48" s="80" t="s">
        <v>90</v>
      </c>
      <c r="B48" s="81">
        <v>4815</v>
      </c>
      <c r="C48">
        <v>47</v>
      </c>
      <c r="D48" s="32">
        <f t="shared" si="0"/>
        <v>5110.8375011577282</v>
      </c>
      <c r="E48" s="32">
        <f t="shared" si="1"/>
        <v>-295.83750115772818</v>
      </c>
      <c r="F48" s="32">
        <f t="shared" si="2"/>
        <v>295.83750115772818</v>
      </c>
      <c r="G48" s="32">
        <f t="shared" si="3"/>
        <v>87519.827091248822</v>
      </c>
      <c r="H48" s="32">
        <f t="shared" si="4"/>
        <v>6.1440810209289341E-2</v>
      </c>
    </row>
    <row r="49" spans="1:8" ht="15.75" thickBot="1">
      <c r="A49" s="80" t="s">
        <v>91</v>
      </c>
      <c r="B49" s="81">
        <v>5525</v>
      </c>
      <c r="C49">
        <v>48</v>
      </c>
      <c r="D49" s="32">
        <f t="shared" si="0"/>
        <v>5155.6832082986011</v>
      </c>
      <c r="E49" s="32">
        <f t="shared" si="1"/>
        <v>369.31679170139887</v>
      </c>
      <c r="F49" s="32">
        <f t="shared" si="2"/>
        <v>369.31679170139887</v>
      </c>
      <c r="G49" s="32">
        <f t="shared" si="3"/>
        <v>136394.89263261444</v>
      </c>
      <c r="H49" s="32">
        <f t="shared" si="4"/>
        <v>6.6844668181248665E-2</v>
      </c>
    </row>
    <row r="50" spans="1:8" ht="15.75" thickBot="1">
      <c r="A50" s="80" t="s">
        <v>92</v>
      </c>
      <c r="B50" s="81">
        <v>5429</v>
      </c>
      <c r="C50">
        <v>49</v>
      </c>
      <c r="D50" s="32">
        <f t="shared" si="0"/>
        <v>5200.5289154394741</v>
      </c>
      <c r="E50" s="32">
        <f t="shared" si="1"/>
        <v>228.47108456052592</v>
      </c>
      <c r="F50" s="32">
        <f t="shared" si="2"/>
        <v>228.47108456052592</v>
      </c>
      <c r="G50" s="32">
        <f t="shared" si="3"/>
        <v>52199.036480262985</v>
      </c>
      <c r="H50" s="32">
        <f t="shared" si="4"/>
        <v>4.2083456356700299E-2</v>
      </c>
    </row>
    <row r="51" spans="1:8" ht="15.75" thickBot="1">
      <c r="A51" s="80" t="s">
        <v>93</v>
      </c>
      <c r="B51" s="81">
        <v>5393</v>
      </c>
      <c r="C51">
        <v>50</v>
      </c>
      <c r="D51" s="32">
        <f t="shared" si="0"/>
        <v>5245.3746225803461</v>
      </c>
      <c r="E51" s="32">
        <f t="shared" si="1"/>
        <v>147.62537741965389</v>
      </c>
      <c r="F51" s="32">
        <f t="shared" si="2"/>
        <v>147.62537741965389</v>
      </c>
      <c r="G51" s="32">
        <f t="shared" si="3"/>
        <v>21793.252058295257</v>
      </c>
      <c r="H51" s="32">
        <f t="shared" si="4"/>
        <v>2.7373517044252529E-2</v>
      </c>
    </row>
    <row r="52" spans="1:8" ht="15.75" thickBot="1">
      <c r="A52" s="80" t="s">
        <v>94</v>
      </c>
      <c r="B52" s="81">
        <v>4975</v>
      </c>
      <c r="C52">
        <v>51</v>
      </c>
      <c r="D52" s="32">
        <f t="shared" si="0"/>
        <v>5290.2203297212181</v>
      </c>
      <c r="E52" s="32">
        <f t="shared" si="1"/>
        <v>-315.22032972121815</v>
      </c>
      <c r="F52" s="32">
        <f t="shared" si="2"/>
        <v>315.22032972121815</v>
      </c>
      <c r="G52" s="32">
        <f t="shared" si="3"/>
        <v>99363.856269553493</v>
      </c>
      <c r="H52" s="32">
        <f t="shared" si="4"/>
        <v>6.3360870295722238E-2</v>
      </c>
    </row>
    <row r="53" spans="1:8" ht="15.75" thickBot="1">
      <c r="A53" s="80" t="s">
        <v>95</v>
      </c>
      <c r="B53" s="81">
        <v>5406</v>
      </c>
      <c r="C53">
        <v>52</v>
      </c>
      <c r="D53" s="32">
        <f t="shared" si="0"/>
        <v>5335.0660368620911</v>
      </c>
      <c r="E53" s="32">
        <f t="shared" si="1"/>
        <v>70.933963137908904</v>
      </c>
      <c r="F53" s="32">
        <f t="shared" si="2"/>
        <v>70.933963137908904</v>
      </c>
      <c r="G53" s="32">
        <f t="shared" si="3"/>
        <v>5031.6271264502193</v>
      </c>
      <c r="H53" s="32">
        <f t="shared" si="4"/>
        <v>1.3121339833131502E-2</v>
      </c>
    </row>
    <row r="54" spans="1:8" ht="15.75" thickBot="1">
      <c r="A54" s="80" t="s">
        <v>96</v>
      </c>
      <c r="B54" s="81">
        <v>5065</v>
      </c>
      <c r="C54">
        <v>53</v>
      </c>
      <c r="D54" s="32">
        <f t="shared" si="0"/>
        <v>5379.911744002964</v>
      </c>
      <c r="E54" s="32">
        <f t="shared" si="1"/>
        <v>-314.91174400296404</v>
      </c>
      <c r="F54" s="32">
        <f t="shared" si="2"/>
        <v>314.91174400296404</v>
      </c>
      <c r="G54" s="32">
        <f t="shared" si="3"/>
        <v>99169.406510988352</v>
      </c>
      <c r="H54" s="32">
        <f t="shared" si="4"/>
        <v>6.2174085686666151E-2</v>
      </c>
    </row>
    <row r="55" spans="1:8" ht="15.75" thickBot="1">
      <c r="A55" s="80" t="s">
        <v>97</v>
      </c>
      <c r="B55" s="81">
        <v>5577</v>
      </c>
      <c r="C55">
        <v>54</v>
      </c>
      <c r="D55" s="32">
        <f t="shared" si="0"/>
        <v>5424.7574511438361</v>
      </c>
      <c r="E55" s="32">
        <f t="shared" si="1"/>
        <v>152.24254885616392</v>
      </c>
      <c r="F55" s="32">
        <f t="shared" si="2"/>
        <v>152.24254885616392</v>
      </c>
      <c r="G55" s="32">
        <f t="shared" si="3"/>
        <v>23177.793682221458</v>
      </c>
      <c r="H55" s="32">
        <f t="shared" si="4"/>
        <v>2.729828740472726E-2</v>
      </c>
    </row>
    <row r="56" spans="1:8" ht="15.75" thickBot="1">
      <c r="A56" s="80" t="s">
        <v>98</v>
      </c>
      <c r="B56" s="81">
        <v>5148</v>
      </c>
      <c r="C56">
        <v>55</v>
      </c>
      <c r="D56" s="32">
        <f t="shared" si="0"/>
        <v>5469.6031582847081</v>
      </c>
      <c r="E56" s="32">
        <f t="shared" si="1"/>
        <v>-321.60315828470812</v>
      </c>
      <c r="F56" s="32">
        <f t="shared" si="2"/>
        <v>321.60315828470812</v>
      </c>
      <c r="G56" s="32">
        <f t="shared" si="3"/>
        <v>103428.59141869903</v>
      </c>
      <c r="H56" s="32">
        <f t="shared" si="4"/>
        <v>6.2471475968280517E-2</v>
      </c>
    </row>
    <row r="57" spans="1:8" ht="15.75" thickBot="1">
      <c r="A57" s="80" t="s">
        <v>99</v>
      </c>
      <c r="B57" s="81">
        <v>5145</v>
      </c>
      <c r="C57">
        <v>56</v>
      </c>
      <c r="D57" s="32">
        <f t="shared" si="0"/>
        <v>5514.4488654255811</v>
      </c>
      <c r="E57" s="32">
        <f t="shared" si="1"/>
        <v>-369.44886542558106</v>
      </c>
      <c r="F57" s="32">
        <f t="shared" si="2"/>
        <v>369.44886542558106</v>
      </c>
      <c r="G57" s="32">
        <f t="shared" si="3"/>
        <v>136492.4641642491</v>
      </c>
      <c r="H57" s="32">
        <f t="shared" si="4"/>
        <v>7.1807359655117795E-2</v>
      </c>
    </row>
    <row r="58" spans="1:8" ht="15.75" thickBot="1">
      <c r="A58" s="80" t="s">
        <v>100</v>
      </c>
      <c r="B58" s="81">
        <v>5860</v>
      </c>
      <c r="C58">
        <v>57</v>
      </c>
      <c r="D58" s="32">
        <f t="shared" si="0"/>
        <v>5559.294572566454</v>
      </c>
      <c r="E58" s="32">
        <f t="shared" si="1"/>
        <v>300.70542743354599</v>
      </c>
      <c r="F58" s="32">
        <f t="shared" si="2"/>
        <v>300.70542743354599</v>
      </c>
      <c r="G58" s="32">
        <f t="shared" si="3"/>
        <v>90423.75408799159</v>
      </c>
      <c r="H58" s="32">
        <f t="shared" si="4"/>
        <v>5.1314919357260409E-2</v>
      </c>
    </row>
    <row r="59" spans="1:8" ht="15.75" thickBot="1">
      <c r="A59" s="80" t="s">
        <v>101</v>
      </c>
      <c r="B59" s="81">
        <v>5970</v>
      </c>
      <c r="C59">
        <v>58</v>
      </c>
      <c r="D59" s="32">
        <f t="shared" si="0"/>
        <v>5604.140279707326</v>
      </c>
      <c r="E59" s="32">
        <f t="shared" si="1"/>
        <v>365.85972029267396</v>
      </c>
      <c r="F59" s="32">
        <f t="shared" si="2"/>
        <v>365.85972029267396</v>
      </c>
      <c r="G59" s="32">
        <f t="shared" si="3"/>
        <v>133853.33493263362</v>
      </c>
      <c r="H59" s="32">
        <f t="shared" si="4"/>
        <v>6.1283035224903512E-2</v>
      </c>
    </row>
    <row r="60" spans="1:8" ht="15.75" thickBot="1">
      <c r="A60" s="80" t="s">
        <v>102</v>
      </c>
      <c r="B60" s="81">
        <v>6016</v>
      </c>
      <c r="C60">
        <v>59</v>
      </c>
      <c r="D60" s="32">
        <f t="shared" si="0"/>
        <v>5648.9859868481981</v>
      </c>
      <c r="E60" s="32">
        <f t="shared" si="1"/>
        <v>367.01401315180192</v>
      </c>
      <c r="F60" s="32">
        <f t="shared" si="2"/>
        <v>367.01401315180192</v>
      </c>
      <c r="G60" s="32">
        <f t="shared" si="3"/>
        <v>134699.28584979102</v>
      </c>
      <c r="H60" s="32">
        <f t="shared" si="4"/>
        <v>6.1006318675498987E-2</v>
      </c>
    </row>
    <row r="61" spans="1:8" ht="15.75" thickBot="1">
      <c r="A61" s="80" t="s">
        <v>103</v>
      </c>
      <c r="B61" s="81">
        <v>6851</v>
      </c>
      <c r="C61">
        <v>60</v>
      </c>
      <c r="D61" s="32">
        <f t="shared" si="0"/>
        <v>5693.8316939890701</v>
      </c>
      <c r="E61" s="32">
        <f t="shared" si="1"/>
        <v>1157.1683060109299</v>
      </c>
      <c r="F61" s="32">
        <f t="shared" si="2"/>
        <v>1157.1683060109299</v>
      </c>
      <c r="G61" s="32">
        <f t="shared" si="3"/>
        <v>1339038.4884362051</v>
      </c>
      <c r="H61" s="32">
        <f t="shared" si="4"/>
        <v>0.16890502204217339</v>
      </c>
    </row>
    <row r="62" spans="1:8" ht="15.75" thickBot="1">
      <c r="A62" s="83" t="s">
        <v>104</v>
      </c>
      <c r="B62" s="84">
        <v>5798</v>
      </c>
      <c r="C62" s="34">
        <v>61</v>
      </c>
      <c r="D62" s="35">
        <f t="shared" si="0"/>
        <v>5738.6774011299431</v>
      </c>
      <c r="E62" s="35">
        <f t="shared" si="1"/>
        <v>59.322598870056936</v>
      </c>
      <c r="F62" s="35">
        <f t="shared" si="2"/>
        <v>59.322598870056936</v>
      </c>
      <c r="G62" s="35">
        <f t="shared" si="3"/>
        <v>3519.1707366976802</v>
      </c>
      <c r="H62" s="35">
        <f t="shared" si="4"/>
        <v>1.023156241291082E-2</v>
      </c>
    </row>
    <row r="63" spans="1:8" ht="15.75" thickBot="1">
      <c r="A63" s="83" t="s">
        <v>105</v>
      </c>
      <c r="B63" s="84">
        <v>6462</v>
      </c>
      <c r="C63" s="34">
        <v>62</v>
      </c>
      <c r="D63" s="35">
        <f t="shared" si="0"/>
        <v>5783.523108270816</v>
      </c>
      <c r="E63" s="35">
        <f t="shared" si="1"/>
        <v>678.47689172918399</v>
      </c>
      <c r="F63" s="35">
        <f t="shared" si="2"/>
        <v>678.47689172918399</v>
      </c>
      <c r="G63" s="35">
        <f t="shared" si="3"/>
        <v>460330.89261049486</v>
      </c>
      <c r="H63" s="35">
        <f t="shared" si="4"/>
        <v>0.10499487646691179</v>
      </c>
    </row>
    <row r="64" spans="1:8" ht="15.75" thickBot="1">
      <c r="A64" s="83" t="s">
        <v>106</v>
      </c>
      <c r="B64" s="84">
        <v>6220</v>
      </c>
      <c r="C64" s="34">
        <v>63</v>
      </c>
      <c r="D64" s="35">
        <f t="shared" si="0"/>
        <v>5828.368815411688</v>
      </c>
      <c r="E64" s="35">
        <f t="shared" si="1"/>
        <v>391.63118458831195</v>
      </c>
      <c r="F64" s="35">
        <f t="shared" si="2"/>
        <v>391.63118458831195</v>
      </c>
      <c r="G64" s="35">
        <f t="shared" si="3"/>
        <v>153374.98474204447</v>
      </c>
      <c r="H64" s="35">
        <f t="shared" si="4"/>
        <v>6.296321295632025E-2</v>
      </c>
    </row>
    <row r="65" spans="1:8" ht="15.75" thickBot="1">
      <c r="A65" s="83" t="s">
        <v>107</v>
      </c>
      <c r="B65" s="84">
        <v>6172</v>
      </c>
      <c r="C65" s="34">
        <v>64</v>
      </c>
      <c r="D65" s="35">
        <f t="shared" si="0"/>
        <v>5873.2145225525601</v>
      </c>
      <c r="E65" s="35">
        <f t="shared" si="1"/>
        <v>298.78547744743992</v>
      </c>
      <c r="F65" s="35">
        <f t="shared" si="2"/>
        <v>298.78547744743992</v>
      </c>
      <c r="G65" s="35">
        <f t="shared" si="3"/>
        <v>89272.761533494631</v>
      </c>
      <c r="H65" s="35">
        <f t="shared" si="4"/>
        <v>4.8409831083512621E-2</v>
      </c>
    </row>
    <row r="66" spans="1:8" ht="15.75" thickBot="1">
      <c r="A66" s="83" t="s">
        <v>108</v>
      </c>
      <c r="B66" s="84">
        <v>5751</v>
      </c>
      <c r="C66" s="34">
        <v>65</v>
      </c>
      <c r="D66" s="35">
        <f t="shared" si="0"/>
        <v>5918.060229693433</v>
      </c>
      <c r="E66" s="35">
        <f t="shared" si="1"/>
        <v>-167.06022969343303</v>
      </c>
      <c r="F66" s="35">
        <f t="shared" si="2"/>
        <v>167.06022969343303</v>
      </c>
      <c r="G66" s="35">
        <f t="shared" si="3"/>
        <v>27909.120345222604</v>
      </c>
      <c r="H66" s="35">
        <f t="shared" si="4"/>
        <v>2.9048901007378374E-2</v>
      </c>
    </row>
    <row r="67" spans="1:8" ht="15.75" thickBot="1">
      <c r="A67" s="83" t="s">
        <v>109</v>
      </c>
      <c r="B67" s="84">
        <v>6396</v>
      </c>
      <c r="C67" s="34">
        <v>66</v>
      </c>
      <c r="D67" s="35">
        <f t="shared" ref="D67:D73" si="5">$J$18+$J$19*C67</f>
        <v>5962.905936834306</v>
      </c>
      <c r="E67" s="35">
        <f t="shared" ref="E67:E73" si="6">B67-D67</f>
        <v>433.09406316569402</v>
      </c>
      <c r="F67" s="35">
        <f t="shared" ref="F67:F73" si="7">ABS(E67)</f>
        <v>433.09406316569402</v>
      </c>
      <c r="G67" s="35">
        <f t="shared" ref="G67:G73" si="8">(F67)^2</f>
        <v>187570.46754937017</v>
      </c>
      <c r="H67" s="35">
        <f t="shared" ref="H67:H73" si="9">F67/B67</f>
        <v>6.7713268162241089E-2</v>
      </c>
    </row>
    <row r="68" spans="1:8" ht="15.75" thickBot="1">
      <c r="A68" s="83" t="s">
        <v>110</v>
      </c>
      <c r="B68" s="84">
        <v>6047</v>
      </c>
      <c r="C68" s="34">
        <v>67</v>
      </c>
      <c r="D68" s="35">
        <f t="shared" si="5"/>
        <v>6007.751643975178</v>
      </c>
      <c r="E68" s="35">
        <f t="shared" si="6"/>
        <v>39.248356024821987</v>
      </c>
      <c r="F68" s="35">
        <f t="shared" si="7"/>
        <v>39.248356024821987</v>
      </c>
      <c r="G68" s="35">
        <f t="shared" si="8"/>
        <v>1540.4334506511805</v>
      </c>
      <c r="H68" s="35">
        <f t="shared" si="9"/>
        <v>6.4905500289105323E-3</v>
      </c>
    </row>
    <row r="69" spans="1:8" ht="15.75" thickBot="1">
      <c r="A69" s="83" t="s">
        <v>111</v>
      </c>
      <c r="B69" s="84">
        <v>6352</v>
      </c>
      <c r="C69" s="34">
        <v>68</v>
      </c>
      <c r="D69" s="35">
        <f t="shared" si="5"/>
        <v>6052.59735111605</v>
      </c>
      <c r="E69" s="35">
        <f t="shared" si="6"/>
        <v>299.40264888394995</v>
      </c>
      <c r="F69" s="35">
        <f t="shared" si="7"/>
        <v>299.40264888394995</v>
      </c>
      <c r="G69" s="35">
        <f t="shared" si="8"/>
        <v>89641.946158725812</v>
      </c>
      <c r="H69" s="35">
        <f t="shared" si="9"/>
        <v>4.7135177721024865E-2</v>
      </c>
    </row>
    <row r="70" spans="1:8" ht="15.75" thickBot="1">
      <c r="A70" s="83" t="s">
        <v>112</v>
      </c>
      <c r="B70" s="84">
        <v>6125</v>
      </c>
      <c r="C70" s="34">
        <v>69</v>
      </c>
      <c r="D70" s="35">
        <f t="shared" si="5"/>
        <v>6097.443058256923</v>
      </c>
      <c r="E70" s="35">
        <f t="shared" si="6"/>
        <v>27.556941743077005</v>
      </c>
      <c r="F70" s="35">
        <f t="shared" si="7"/>
        <v>27.556941743077005</v>
      </c>
      <c r="G70" s="35">
        <f t="shared" si="8"/>
        <v>759.38503823133988</v>
      </c>
      <c r="H70" s="35">
        <f t="shared" si="9"/>
        <v>4.4990925294819597E-3</v>
      </c>
    </row>
    <row r="71" spans="1:8" ht="15.75" thickBot="1">
      <c r="A71" s="83" t="s">
        <v>113</v>
      </c>
      <c r="B71" s="84">
        <v>6480</v>
      </c>
      <c r="C71" s="34">
        <v>70</v>
      </c>
      <c r="D71" s="35">
        <f t="shared" si="5"/>
        <v>6142.2887653977959</v>
      </c>
      <c r="E71" s="35">
        <f t="shared" si="6"/>
        <v>337.71123460220406</v>
      </c>
      <c r="F71" s="35">
        <f t="shared" si="7"/>
        <v>337.71123460220406</v>
      </c>
      <c r="G71" s="35">
        <f t="shared" si="8"/>
        <v>114048.87797654491</v>
      </c>
      <c r="H71" s="35">
        <f t="shared" si="9"/>
        <v>5.2115931265772228E-2</v>
      </c>
    </row>
    <row r="72" spans="1:8" ht="15.75" thickBot="1">
      <c r="A72" s="83" t="s">
        <v>114</v>
      </c>
      <c r="B72" s="84">
        <v>6313</v>
      </c>
      <c r="C72" s="34">
        <v>71</v>
      </c>
      <c r="D72" s="35">
        <f t="shared" si="5"/>
        <v>6187.134472538668</v>
      </c>
      <c r="E72" s="35">
        <f t="shared" si="6"/>
        <v>125.86552746133202</v>
      </c>
      <c r="F72" s="35">
        <f t="shared" si="7"/>
        <v>125.86552746133202</v>
      </c>
      <c r="G72" s="35">
        <f t="shared" si="8"/>
        <v>15842.131003119326</v>
      </c>
      <c r="H72" s="35">
        <f t="shared" si="9"/>
        <v>1.9937514250171397E-2</v>
      </c>
    </row>
    <row r="73" spans="1:8" ht="15.75" thickBot="1">
      <c r="A73" s="83" t="s">
        <v>115</v>
      </c>
      <c r="B73" s="84">
        <v>7891</v>
      </c>
      <c r="C73" s="34">
        <v>72</v>
      </c>
      <c r="D73" s="35">
        <f t="shared" si="5"/>
        <v>6231.98017967954</v>
      </c>
      <c r="E73" s="35">
        <f t="shared" si="6"/>
        <v>1659.01982032046</v>
      </c>
      <c r="F73" s="35">
        <f t="shared" si="7"/>
        <v>1659.01982032046</v>
      </c>
      <c r="G73" s="35">
        <f t="shared" si="8"/>
        <v>2752346.7642161315</v>
      </c>
      <c r="H73" s="35">
        <f t="shared" si="9"/>
        <v>0.21024202513248763</v>
      </c>
    </row>
    <row r="74" spans="1:8">
      <c r="A74" s="24"/>
      <c r="B74" s="24"/>
    </row>
    <row r="75" spans="1:8">
      <c r="A75" s="24"/>
      <c r="B75" s="2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zoomScale="85" zoomScaleNormal="85" workbookViewId="0">
      <selection activeCell="B7" sqref="B7"/>
    </sheetView>
  </sheetViews>
  <sheetFormatPr baseColWidth="10" defaultColWidth="9.140625" defaultRowHeight="15"/>
  <cols>
    <col min="1" max="9" width="9.140625" style="43"/>
    <col min="10" max="10" width="10.5703125" style="43" bestFit="1" customWidth="1"/>
    <col min="11" max="16" width="9.140625" style="43"/>
    <col min="17" max="17" width="14.5703125" style="43" bestFit="1" customWidth="1"/>
    <col min="18" max="18" width="15.7109375" style="43" bestFit="1" customWidth="1"/>
    <col min="19" max="19" width="11" style="43" bestFit="1" customWidth="1"/>
    <col min="20" max="20" width="9.28515625" style="43" bestFit="1" customWidth="1"/>
    <col min="21" max="16384" width="9.140625" style="43"/>
  </cols>
  <sheetData>
    <row r="1" spans="1:21">
      <c r="A1" s="41"/>
      <c r="B1" s="41"/>
      <c r="C1" s="41"/>
      <c r="D1" s="41"/>
      <c r="E1" s="41"/>
      <c r="F1" s="42" t="s">
        <v>145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21">
      <c r="A2" s="41"/>
      <c r="B2" s="41"/>
      <c r="C2" s="41"/>
      <c r="D2" s="41"/>
      <c r="E2" s="41"/>
      <c r="F2" s="41"/>
      <c r="G2" s="44" t="s">
        <v>146</v>
      </c>
      <c r="H2" s="44">
        <v>7</v>
      </c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</row>
    <row r="3" spans="1:2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</row>
    <row r="4" spans="1:21" ht="45.75" thickBot="1">
      <c r="A4" s="44" t="s">
        <v>2</v>
      </c>
      <c r="B4" s="44" t="s">
        <v>166</v>
      </c>
      <c r="C4" s="45" t="s">
        <v>147</v>
      </c>
      <c r="D4" s="45" t="s">
        <v>148</v>
      </c>
      <c r="E4" s="45" t="s">
        <v>149</v>
      </c>
      <c r="F4" s="45" t="s">
        <v>150</v>
      </c>
      <c r="G4" s="45" t="s">
        <v>155</v>
      </c>
      <c r="H4" s="45" t="s">
        <v>26</v>
      </c>
      <c r="I4" s="45" t="s">
        <v>31</v>
      </c>
      <c r="J4" s="45" t="s">
        <v>140</v>
      </c>
      <c r="K4" s="45" t="s">
        <v>141</v>
      </c>
      <c r="L4" s="41"/>
      <c r="M4" s="41"/>
      <c r="N4" s="41"/>
      <c r="O4" s="41"/>
      <c r="P4" s="41"/>
      <c r="Q4" s="41"/>
      <c r="R4" s="41"/>
      <c r="S4" s="41"/>
    </row>
    <row r="5" spans="1:21" ht="15.75" thickBot="1">
      <c r="A5" s="80" t="s">
        <v>37</v>
      </c>
      <c r="B5" s="81">
        <v>2954</v>
      </c>
      <c r="C5" s="32"/>
      <c r="D5" s="32"/>
      <c r="E5" s="32"/>
      <c r="F5" s="32"/>
      <c r="G5" s="32"/>
      <c r="H5" s="32"/>
      <c r="I5" s="32"/>
      <c r="J5" s="32"/>
      <c r="K5" s="32"/>
      <c r="L5" s="41"/>
      <c r="M5" s="41"/>
      <c r="N5" s="36"/>
      <c r="O5" s="36"/>
      <c r="P5" s="36"/>
      <c r="Q5" s="36"/>
      <c r="R5" s="36"/>
      <c r="S5" s="36"/>
      <c r="T5" s="46"/>
      <c r="U5" s="46"/>
    </row>
    <row r="6" spans="1:21" ht="15.75" thickBot="1">
      <c r="A6" s="80" t="s">
        <v>43</v>
      </c>
      <c r="B6" s="81">
        <v>3297</v>
      </c>
      <c r="C6" s="32"/>
      <c r="D6" s="32"/>
      <c r="E6" s="32"/>
      <c r="F6" s="32"/>
      <c r="G6" s="32"/>
      <c r="H6" s="32"/>
      <c r="I6" s="32"/>
      <c r="J6" s="32"/>
      <c r="K6" s="32"/>
      <c r="L6" s="41"/>
      <c r="M6" s="41"/>
      <c r="N6" s="36"/>
      <c r="O6" s="36"/>
      <c r="P6" s="36"/>
      <c r="Q6" s="30" t="s">
        <v>142</v>
      </c>
      <c r="R6" s="30" t="s">
        <v>0</v>
      </c>
      <c r="S6" s="30" t="s">
        <v>1</v>
      </c>
      <c r="T6" s="46"/>
      <c r="U6" s="46"/>
    </row>
    <row r="7" spans="1:21" ht="15.75" thickBot="1">
      <c r="A7" s="80" t="s">
        <v>44</v>
      </c>
      <c r="B7" s="81">
        <v>3344</v>
      </c>
      <c r="C7" s="32"/>
      <c r="D7" s="32"/>
      <c r="E7" s="32"/>
      <c r="F7" s="32"/>
      <c r="G7" s="32"/>
      <c r="H7" s="32"/>
      <c r="I7" s="32"/>
      <c r="J7" s="32"/>
      <c r="K7" s="32"/>
      <c r="L7" s="41"/>
      <c r="M7" s="47"/>
      <c r="N7" s="37" t="s">
        <v>143</v>
      </c>
      <c r="O7" s="37"/>
      <c r="P7" s="36"/>
      <c r="Q7" s="40">
        <f>AVERAGE(J18:J64)</f>
        <v>114618.6625868501</v>
      </c>
      <c r="R7" s="40">
        <f>AVERAGE(I18:I64)</f>
        <v>265.52863414869483</v>
      </c>
      <c r="S7" s="38">
        <f>AVERAGE(K18:K64)</f>
        <v>5.5979374344382694E-2</v>
      </c>
      <c r="T7" s="46"/>
      <c r="U7" s="46"/>
    </row>
    <row r="8" spans="1:21" ht="15.75" thickBot="1">
      <c r="A8" s="80" t="s">
        <v>45</v>
      </c>
      <c r="B8" s="81">
        <v>3526</v>
      </c>
      <c r="C8" s="32"/>
      <c r="D8" s="32"/>
      <c r="E8" s="32"/>
      <c r="F8" s="32"/>
      <c r="G8" s="32"/>
      <c r="H8" s="32"/>
      <c r="I8" s="32"/>
      <c r="J8" s="32"/>
      <c r="K8" s="32"/>
      <c r="L8" s="41"/>
      <c r="M8" s="47"/>
      <c r="N8" s="37" t="s">
        <v>144</v>
      </c>
      <c r="O8" s="37"/>
      <c r="P8" s="36"/>
      <c r="Q8" s="40">
        <f>AVERAGE(J65:J76)</f>
        <v>917797.94706895109</v>
      </c>
      <c r="R8" s="40">
        <f>AVERAGE(I65:I76)</f>
        <v>833.74206349206361</v>
      </c>
      <c r="S8" s="38">
        <f>AVERAGE(K65:K76)</f>
        <v>0.13501550634761991</v>
      </c>
      <c r="T8" s="46"/>
      <c r="U8" s="46"/>
    </row>
    <row r="9" spans="1:21" ht="14.25" customHeight="1" thickBot="1">
      <c r="A9" s="80" t="s">
        <v>46</v>
      </c>
      <c r="B9" s="81">
        <v>3651</v>
      </c>
      <c r="C9" s="32"/>
      <c r="D9" s="32"/>
      <c r="E9" s="32"/>
      <c r="F9" s="32"/>
      <c r="G9" s="32"/>
      <c r="H9" s="32"/>
      <c r="I9" s="32"/>
      <c r="J9" s="32"/>
      <c r="K9" s="32"/>
      <c r="L9" s="41"/>
      <c r="M9" s="41"/>
      <c r="N9" s="36"/>
      <c r="O9" s="36"/>
      <c r="P9" s="36"/>
      <c r="Q9" s="36"/>
      <c r="R9" s="36"/>
      <c r="S9" s="36"/>
      <c r="T9" s="46"/>
      <c r="U9" s="46"/>
    </row>
    <row r="10" spans="1:21" ht="15.75" thickBot="1">
      <c r="A10" s="80" t="s">
        <v>47</v>
      </c>
      <c r="B10" s="81">
        <v>3684</v>
      </c>
      <c r="C10" s="32"/>
      <c r="D10" s="32"/>
      <c r="E10" s="32"/>
      <c r="F10" s="32"/>
      <c r="G10" s="32"/>
      <c r="H10" s="32"/>
      <c r="I10" s="32"/>
      <c r="J10" s="32"/>
      <c r="K10" s="32"/>
      <c r="L10" s="41"/>
      <c r="M10" s="41"/>
      <c r="N10" s="36"/>
      <c r="O10" s="36"/>
      <c r="P10" s="36"/>
      <c r="Q10" s="36"/>
      <c r="R10" s="36"/>
      <c r="S10" s="36"/>
      <c r="T10" s="46"/>
      <c r="U10" s="46"/>
    </row>
    <row r="11" spans="1:21" ht="15.75" thickBot="1">
      <c r="A11" s="80" t="s">
        <v>48</v>
      </c>
      <c r="B11" s="81">
        <v>3528</v>
      </c>
      <c r="C11" s="32">
        <f>AVERAGE(B5:B11)</f>
        <v>3426.2857142857142</v>
      </c>
      <c r="D11" s="32"/>
      <c r="E11" s="32"/>
      <c r="F11" s="32"/>
      <c r="G11" s="32"/>
      <c r="H11" s="32"/>
      <c r="I11" s="32"/>
      <c r="J11" s="32"/>
      <c r="K11" s="32"/>
      <c r="L11" s="41"/>
      <c r="M11" s="41"/>
      <c r="N11" s="41"/>
      <c r="O11" s="41"/>
      <c r="P11" s="41"/>
      <c r="Q11" s="41"/>
      <c r="R11" s="41"/>
      <c r="S11" s="41"/>
    </row>
    <row r="12" spans="1:21" ht="15.75" thickBot="1">
      <c r="A12" s="80" t="s">
        <v>49</v>
      </c>
      <c r="B12" s="81">
        <v>3629</v>
      </c>
      <c r="C12" s="32">
        <f t="shared" ref="C12:C64" si="0">AVERAGE(B6:B12)</f>
        <v>3522.7142857142858</v>
      </c>
      <c r="D12" s="32"/>
      <c r="E12" s="32"/>
      <c r="F12" s="32"/>
      <c r="G12" s="32"/>
      <c r="H12" s="32"/>
      <c r="I12" s="32"/>
      <c r="J12" s="32"/>
      <c r="K12" s="32"/>
      <c r="L12" s="41"/>
      <c r="M12" s="41"/>
      <c r="N12" s="41"/>
      <c r="O12" s="41"/>
      <c r="P12" s="41"/>
      <c r="Q12" s="41"/>
      <c r="R12" s="41"/>
      <c r="S12" s="41"/>
    </row>
    <row r="13" spans="1:21" ht="15.75" thickBot="1">
      <c r="A13" s="80" t="s">
        <v>51</v>
      </c>
      <c r="B13" s="81">
        <v>3740</v>
      </c>
      <c r="C13" s="32">
        <f t="shared" si="0"/>
        <v>3586</v>
      </c>
      <c r="D13" s="32"/>
      <c r="E13" s="32"/>
      <c r="F13" s="32"/>
      <c r="G13" s="32"/>
      <c r="H13" s="32"/>
      <c r="I13" s="32"/>
      <c r="J13" s="32"/>
      <c r="K13" s="32"/>
      <c r="L13" s="41"/>
      <c r="M13" s="41"/>
      <c r="N13" s="41"/>
      <c r="O13" s="41"/>
      <c r="P13" s="41"/>
      <c r="Q13" s="41"/>
      <c r="R13" s="41"/>
      <c r="S13" s="41"/>
    </row>
    <row r="14" spans="1:21" ht="15.75" thickBot="1">
      <c r="A14" s="80" t="s">
        <v>52</v>
      </c>
      <c r="B14" s="81">
        <v>3301</v>
      </c>
      <c r="C14" s="32">
        <f t="shared" si="0"/>
        <v>3579.8571428571427</v>
      </c>
      <c r="D14" s="32"/>
      <c r="E14" s="32"/>
      <c r="F14" s="32"/>
      <c r="G14" s="32"/>
      <c r="H14" s="32"/>
      <c r="I14" s="32"/>
      <c r="J14" s="32"/>
      <c r="K14" s="32"/>
      <c r="L14" s="41"/>
      <c r="M14" s="41"/>
      <c r="N14" s="41"/>
      <c r="O14" s="41"/>
      <c r="P14" s="41"/>
      <c r="Q14" s="41"/>
      <c r="R14" s="41"/>
      <c r="S14" s="41"/>
    </row>
    <row r="15" spans="1:21" ht="15.75" thickBot="1">
      <c r="A15" s="80" t="s">
        <v>53</v>
      </c>
      <c r="B15" s="81">
        <v>3255</v>
      </c>
      <c r="C15" s="32">
        <f t="shared" si="0"/>
        <v>3541.1428571428573</v>
      </c>
      <c r="D15" s="32"/>
      <c r="E15" s="32"/>
      <c r="F15" s="32"/>
      <c r="G15" s="32"/>
      <c r="H15" s="32"/>
      <c r="I15" s="32"/>
      <c r="J15" s="32"/>
      <c r="K15" s="32"/>
      <c r="L15" s="41"/>
      <c r="M15" s="41"/>
      <c r="N15" s="41"/>
      <c r="O15" s="41"/>
      <c r="P15" s="41"/>
      <c r="Q15" s="41"/>
      <c r="R15" s="41"/>
      <c r="S15" s="41"/>
    </row>
    <row r="16" spans="1:21" ht="15.75" thickBot="1">
      <c r="A16" s="80" t="s">
        <v>54</v>
      </c>
      <c r="B16" s="81">
        <v>3672</v>
      </c>
      <c r="C16" s="32">
        <f t="shared" si="0"/>
        <v>3544.1428571428573</v>
      </c>
      <c r="D16" s="32"/>
      <c r="E16" s="32"/>
      <c r="F16" s="32"/>
      <c r="G16" s="32"/>
      <c r="H16" s="32"/>
      <c r="I16" s="32"/>
      <c r="J16" s="32"/>
      <c r="K16" s="32"/>
      <c r="L16" s="41"/>
      <c r="M16" s="41"/>
      <c r="N16" s="41"/>
      <c r="O16" s="41"/>
      <c r="P16" s="41"/>
      <c r="Q16" s="41"/>
      <c r="R16" s="41"/>
      <c r="S16" s="41"/>
    </row>
    <row r="17" spans="1:21" ht="15.75" thickBot="1">
      <c r="A17" s="80" t="s">
        <v>55</v>
      </c>
      <c r="B17" s="81">
        <v>3590</v>
      </c>
      <c r="C17" s="32">
        <f t="shared" si="0"/>
        <v>3530.7142857142858</v>
      </c>
      <c r="D17" s="32">
        <f>AVERAGE(C11:C17)</f>
        <v>3532.9795918367349</v>
      </c>
      <c r="E17" s="32">
        <f>2*C17-D17</f>
        <v>3528.4489795918366</v>
      </c>
      <c r="F17" s="32">
        <f>(2/($H$2-1))*(C17-D17)</f>
        <v>-0.75510204081638221</v>
      </c>
      <c r="G17" s="32"/>
      <c r="H17" s="32"/>
      <c r="I17" s="32"/>
      <c r="J17" s="32"/>
      <c r="K17" s="32"/>
      <c r="L17" s="41"/>
      <c r="M17" s="41"/>
      <c r="N17" s="41"/>
      <c r="O17" s="41"/>
      <c r="P17" s="41"/>
      <c r="Q17" s="41"/>
      <c r="R17" s="41"/>
      <c r="S17" s="41"/>
    </row>
    <row r="18" spans="1:21" ht="15.75" thickBot="1">
      <c r="A18" s="80" t="s">
        <v>56</v>
      </c>
      <c r="B18" s="81">
        <v>3797</v>
      </c>
      <c r="C18" s="32">
        <f t="shared" si="0"/>
        <v>3569.1428571428573</v>
      </c>
      <c r="D18" s="32">
        <f t="shared" ref="D18:D64" si="1">AVERAGE(C12:C17)</f>
        <v>3550.761904761905</v>
      </c>
      <c r="E18" s="32">
        <f t="shared" ref="E18:E63" si="2">2*C18-D18</f>
        <v>3587.5238095238096</v>
      </c>
      <c r="F18" s="32">
        <f t="shared" ref="F18:F63" si="3">(2/($H$2-1))*(C18-D18)</f>
        <v>6.1269841269840981</v>
      </c>
      <c r="G18" s="32">
        <f t="shared" ref="G18:G64" si="4">F17+E17</f>
        <v>3527.6938775510203</v>
      </c>
      <c r="H18" s="32">
        <f>B18-G18</f>
        <v>269.30612244897975</v>
      </c>
      <c r="I18" s="32">
        <f t="shared" ref="I18:I65" si="5">ABS(H18)</f>
        <v>269.30612244897975</v>
      </c>
      <c r="J18" s="32">
        <f>H18^2</f>
        <v>72525.787588504871</v>
      </c>
      <c r="K18" s="32">
        <f>I18/B18</f>
        <v>7.0926026454827429E-2</v>
      </c>
      <c r="L18" s="41"/>
      <c r="M18" s="41"/>
      <c r="N18" s="41"/>
      <c r="O18" s="41"/>
      <c r="P18" s="41"/>
      <c r="Q18" s="41"/>
      <c r="R18" s="41"/>
      <c r="S18" s="41"/>
    </row>
    <row r="19" spans="1:21" ht="15.75" thickBot="1">
      <c r="A19" s="80" t="s">
        <v>57</v>
      </c>
      <c r="B19" s="81">
        <v>3566</v>
      </c>
      <c r="C19" s="32">
        <f t="shared" si="0"/>
        <v>3560.1428571428573</v>
      </c>
      <c r="D19" s="32">
        <f t="shared" si="1"/>
        <v>3558.5</v>
      </c>
      <c r="E19" s="32">
        <f t="shared" si="2"/>
        <v>3561.7857142857147</v>
      </c>
      <c r="F19" s="32">
        <f t="shared" si="3"/>
        <v>0.54761904761911251</v>
      </c>
      <c r="G19" s="32">
        <f t="shared" si="4"/>
        <v>3593.6507936507937</v>
      </c>
      <c r="H19" s="32">
        <f t="shared" ref="H19:H75" si="6">B19-G19</f>
        <v>-27.65079365079373</v>
      </c>
      <c r="I19" s="32">
        <f t="shared" si="5"/>
        <v>27.65079365079373</v>
      </c>
      <c r="J19" s="32">
        <f t="shared" ref="J19:J76" si="7">H19^2</f>
        <v>764.56638951877483</v>
      </c>
      <c r="K19" s="32">
        <f t="shared" ref="K19:K75" si="8">I19/B19</f>
        <v>7.7540083148608333E-3</v>
      </c>
      <c r="L19" s="41"/>
      <c r="M19" s="41"/>
      <c r="N19" s="41"/>
      <c r="O19" s="41"/>
      <c r="P19" s="41"/>
      <c r="Q19" s="41"/>
      <c r="R19" s="41"/>
      <c r="S19" s="41"/>
    </row>
    <row r="20" spans="1:21" ht="15.75" thickBot="1">
      <c r="A20" s="80" t="s">
        <v>58</v>
      </c>
      <c r="B20" s="81">
        <v>3621</v>
      </c>
      <c r="C20" s="32">
        <f t="shared" si="0"/>
        <v>3543.1428571428573</v>
      </c>
      <c r="D20" s="32">
        <f t="shared" si="1"/>
        <v>3554.1904761904766</v>
      </c>
      <c r="E20" s="32">
        <f t="shared" si="2"/>
        <v>3532.0952380952381</v>
      </c>
      <c r="F20" s="32">
        <f t="shared" si="3"/>
        <v>-3.6825396825397547</v>
      </c>
      <c r="G20" s="32">
        <f t="shared" si="4"/>
        <v>3562.3333333333339</v>
      </c>
      <c r="H20" s="32">
        <f t="shared" si="6"/>
        <v>58.66666666666606</v>
      </c>
      <c r="I20" s="32">
        <f t="shared" si="5"/>
        <v>58.66666666666606</v>
      </c>
      <c r="J20" s="32">
        <f t="shared" si="7"/>
        <v>3441.7777777777064</v>
      </c>
      <c r="K20" s="32">
        <f t="shared" si="8"/>
        <v>1.6201785878670549E-2</v>
      </c>
      <c r="L20" s="41"/>
      <c r="M20" s="41"/>
      <c r="N20" s="41"/>
      <c r="O20" s="41"/>
      <c r="P20" s="41"/>
      <c r="Q20" s="41"/>
      <c r="R20" s="41"/>
      <c r="S20" s="41"/>
    </row>
    <row r="21" spans="1:21" ht="30.75" thickBot="1">
      <c r="A21" s="80" t="s">
        <v>60</v>
      </c>
      <c r="B21" s="81">
        <v>3664</v>
      </c>
      <c r="C21" s="32">
        <f t="shared" si="0"/>
        <v>3595</v>
      </c>
      <c r="D21" s="32">
        <f t="shared" si="1"/>
        <v>3548.0714285714289</v>
      </c>
      <c r="E21" s="32">
        <f t="shared" si="2"/>
        <v>3641.9285714285711</v>
      </c>
      <c r="F21" s="32">
        <f t="shared" si="3"/>
        <v>15.642857142857034</v>
      </c>
      <c r="G21" s="32">
        <f t="shared" si="4"/>
        <v>3528.4126984126983</v>
      </c>
      <c r="H21" s="32">
        <f t="shared" si="6"/>
        <v>135.58730158730168</v>
      </c>
      <c r="I21" s="32">
        <f t="shared" si="5"/>
        <v>135.58730158730168</v>
      </c>
      <c r="J21" s="32">
        <f t="shared" si="7"/>
        <v>18383.9163517259</v>
      </c>
      <c r="K21" s="32">
        <f t="shared" si="8"/>
        <v>3.7005267900464434E-2</v>
      </c>
      <c r="L21" s="41"/>
      <c r="M21" s="41"/>
      <c r="N21" s="41"/>
      <c r="O21" s="41"/>
      <c r="P21" s="41"/>
      <c r="Q21" s="41"/>
      <c r="R21" s="41"/>
      <c r="S21" s="41"/>
    </row>
    <row r="22" spans="1:21" ht="15.75" thickBot="1">
      <c r="A22" s="80" t="s">
        <v>61</v>
      </c>
      <c r="B22" s="81">
        <v>3986</v>
      </c>
      <c r="C22" s="32">
        <f t="shared" si="0"/>
        <v>3699.4285714285716</v>
      </c>
      <c r="D22" s="32">
        <f t="shared" si="1"/>
        <v>3557.0476190476188</v>
      </c>
      <c r="E22" s="32">
        <f t="shared" si="2"/>
        <v>3841.8095238095243</v>
      </c>
      <c r="F22" s="32">
        <f t="shared" si="3"/>
        <v>47.460317460317583</v>
      </c>
      <c r="G22" s="32">
        <f t="shared" si="4"/>
        <v>3657.571428571428</v>
      </c>
      <c r="H22" s="32">
        <f t="shared" si="6"/>
        <v>328.42857142857201</v>
      </c>
      <c r="I22" s="32">
        <f t="shared" si="5"/>
        <v>328.42857142857201</v>
      </c>
      <c r="J22" s="32">
        <f t="shared" si="7"/>
        <v>107865.32653061263</v>
      </c>
      <c r="K22" s="32">
        <f t="shared" si="8"/>
        <v>8.2395527202351229E-2</v>
      </c>
      <c r="L22" s="41"/>
      <c r="M22" s="41"/>
      <c r="N22" s="41"/>
      <c r="O22" s="41"/>
      <c r="P22" s="41"/>
      <c r="Q22" s="41"/>
      <c r="R22" s="41"/>
      <c r="S22" s="41"/>
    </row>
    <row r="23" spans="1:21" ht="15.75" thickBot="1">
      <c r="A23" s="80" t="s">
        <v>62</v>
      </c>
      <c r="B23" s="81">
        <v>3512</v>
      </c>
      <c r="C23" s="32">
        <f t="shared" si="0"/>
        <v>3676.5714285714284</v>
      </c>
      <c r="D23" s="32">
        <f t="shared" si="1"/>
        <v>3582.9285714285711</v>
      </c>
      <c r="E23" s="32">
        <f t="shared" si="2"/>
        <v>3770.2142857142858</v>
      </c>
      <c r="F23" s="32">
        <f t="shared" si="3"/>
        <v>31.214285714285779</v>
      </c>
      <c r="G23" s="32">
        <f t="shared" si="4"/>
        <v>3889.2698412698419</v>
      </c>
      <c r="H23" s="32">
        <f t="shared" si="6"/>
        <v>-377.26984126984189</v>
      </c>
      <c r="I23" s="32">
        <f t="shared" si="5"/>
        <v>377.26984126984189</v>
      </c>
      <c r="J23" s="32">
        <f t="shared" si="7"/>
        <v>142332.53313177169</v>
      </c>
      <c r="K23" s="32">
        <f t="shared" si="8"/>
        <v>0.10742307553241512</v>
      </c>
      <c r="L23" s="41"/>
      <c r="M23" s="41"/>
      <c r="N23" s="41"/>
      <c r="O23" s="41"/>
      <c r="P23" s="41"/>
      <c r="Q23" s="41"/>
      <c r="R23" s="41"/>
      <c r="S23" s="41"/>
    </row>
    <row r="24" spans="1:21" ht="15.75" thickBot="1">
      <c r="A24" s="80" t="s">
        <v>63</v>
      </c>
      <c r="B24" s="81">
        <v>3684</v>
      </c>
      <c r="C24" s="32">
        <f t="shared" si="0"/>
        <v>3690</v>
      </c>
      <c r="D24" s="32">
        <f t="shared" si="1"/>
        <v>3607.2380952380954</v>
      </c>
      <c r="E24" s="32">
        <f t="shared" si="2"/>
        <v>3772.7619047619046</v>
      </c>
      <c r="F24" s="32">
        <f t="shared" si="3"/>
        <v>27.587301587301528</v>
      </c>
      <c r="G24" s="32">
        <f t="shared" si="4"/>
        <v>3801.4285714285716</v>
      </c>
      <c r="H24" s="32">
        <f t="shared" si="6"/>
        <v>-117.42857142857156</v>
      </c>
      <c r="I24" s="32">
        <f t="shared" si="5"/>
        <v>117.42857142857156</v>
      </c>
      <c r="J24" s="32">
        <f t="shared" si="7"/>
        <v>13789.469387755133</v>
      </c>
      <c r="K24" s="32">
        <f t="shared" si="8"/>
        <v>3.1875290832945588E-2</v>
      </c>
      <c r="L24" s="41"/>
      <c r="M24" s="41"/>
      <c r="N24" s="41"/>
      <c r="O24" s="41"/>
      <c r="P24" s="41"/>
      <c r="Q24" s="41"/>
      <c r="R24" s="41"/>
      <c r="S24" s="41"/>
    </row>
    <row r="25" spans="1:21" ht="15.75" thickBot="1">
      <c r="A25" s="80" t="s">
        <v>64</v>
      </c>
      <c r="B25" s="81">
        <v>3567</v>
      </c>
      <c r="C25" s="32">
        <f t="shared" si="0"/>
        <v>3657.1428571428573</v>
      </c>
      <c r="D25" s="32">
        <f t="shared" si="1"/>
        <v>3627.3809523809523</v>
      </c>
      <c r="E25" s="32">
        <f t="shared" si="2"/>
        <v>3686.9047619047624</v>
      </c>
      <c r="F25" s="32">
        <f t="shared" si="3"/>
        <v>9.9206349206350133</v>
      </c>
      <c r="G25" s="32">
        <f t="shared" si="4"/>
        <v>3800.3492063492063</v>
      </c>
      <c r="H25" s="32">
        <f t="shared" si="6"/>
        <v>-233.34920634920627</v>
      </c>
      <c r="I25" s="32">
        <f t="shared" si="5"/>
        <v>233.34920634920627</v>
      </c>
      <c r="J25" s="32">
        <f t="shared" si="7"/>
        <v>54451.852103804449</v>
      </c>
      <c r="K25" s="32">
        <f t="shared" si="8"/>
        <v>6.5418897210318544E-2</v>
      </c>
      <c r="L25" s="41"/>
      <c r="M25" s="41"/>
      <c r="N25" s="41"/>
      <c r="O25" s="41"/>
      <c r="P25" s="41"/>
      <c r="Q25" s="41"/>
      <c r="R25" s="41"/>
      <c r="S25" s="41"/>
    </row>
    <row r="26" spans="1:21" ht="15.75" thickBot="1">
      <c r="A26" s="80" t="s">
        <v>65</v>
      </c>
      <c r="B26" s="81">
        <v>3618</v>
      </c>
      <c r="C26" s="32">
        <f t="shared" si="0"/>
        <v>3664.5714285714284</v>
      </c>
      <c r="D26" s="32">
        <f t="shared" si="1"/>
        <v>3643.5476190476188</v>
      </c>
      <c r="E26" s="32">
        <f t="shared" si="2"/>
        <v>3685.5952380952381</v>
      </c>
      <c r="F26" s="32">
        <f t="shared" si="3"/>
        <v>7.0079365079365434</v>
      </c>
      <c r="G26" s="32">
        <f t="shared" si="4"/>
        <v>3696.8253968253975</v>
      </c>
      <c r="H26" s="32">
        <f t="shared" si="6"/>
        <v>-78.825396825397547</v>
      </c>
      <c r="I26" s="32">
        <f t="shared" si="5"/>
        <v>78.825396825397547</v>
      </c>
      <c r="J26" s="32">
        <f t="shared" si="7"/>
        <v>6213.4431846813941</v>
      </c>
      <c r="K26" s="32">
        <f t="shared" si="8"/>
        <v>2.1787008520010379E-2</v>
      </c>
      <c r="L26" s="41"/>
      <c r="M26" s="41"/>
      <c r="N26" s="41"/>
      <c r="O26" s="41"/>
      <c r="P26" s="41"/>
      <c r="Q26" s="41"/>
      <c r="R26" s="41"/>
      <c r="S26" s="41"/>
    </row>
    <row r="27" spans="1:21" ht="15.75" thickBot="1">
      <c r="A27" s="80" t="s">
        <v>66</v>
      </c>
      <c r="B27" s="81">
        <v>3650</v>
      </c>
      <c r="C27" s="32">
        <f t="shared" si="0"/>
        <v>3668.7142857142858</v>
      </c>
      <c r="D27" s="32">
        <f t="shared" si="1"/>
        <v>3663.7857142857142</v>
      </c>
      <c r="E27" s="32">
        <f t="shared" si="2"/>
        <v>3673.6428571428573</v>
      </c>
      <c r="F27" s="32">
        <f t="shared" si="3"/>
        <v>1.6428571428571861</v>
      </c>
      <c r="G27" s="32">
        <f t="shared" si="4"/>
        <v>3692.6031746031745</v>
      </c>
      <c r="H27" s="32">
        <f t="shared" si="6"/>
        <v>-42.603174603174466</v>
      </c>
      <c r="I27" s="32">
        <f t="shared" si="5"/>
        <v>42.603174603174466</v>
      </c>
      <c r="J27" s="32">
        <f t="shared" si="7"/>
        <v>1815.0304862685698</v>
      </c>
      <c r="K27" s="32">
        <f t="shared" si="8"/>
        <v>1.1672102631006704E-2</v>
      </c>
      <c r="L27" s="41"/>
      <c r="M27" s="41"/>
      <c r="N27" s="41"/>
      <c r="O27" s="41"/>
      <c r="P27" s="41"/>
      <c r="Q27" s="41"/>
      <c r="R27" s="41"/>
      <c r="S27" s="41"/>
    </row>
    <row r="28" spans="1:21" ht="15.75" thickBot="1">
      <c r="A28" s="80" t="s">
        <v>67</v>
      </c>
      <c r="B28" s="81">
        <v>4230</v>
      </c>
      <c r="C28" s="32">
        <f t="shared" si="0"/>
        <v>3749.5714285714284</v>
      </c>
      <c r="D28" s="32">
        <f t="shared" si="1"/>
        <v>3676.0714285714289</v>
      </c>
      <c r="E28" s="32">
        <f t="shared" si="2"/>
        <v>3823.071428571428</v>
      </c>
      <c r="F28" s="32">
        <f t="shared" si="3"/>
        <v>24.499999999999847</v>
      </c>
      <c r="G28" s="32">
        <f t="shared" si="4"/>
        <v>3675.2857142857147</v>
      </c>
      <c r="H28" s="32">
        <f t="shared" si="6"/>
        <v>554.71428571428532</v>
      </c>
      <c r="I28" s="32">
        <f t="shared" si="5"/>
        <v>554.71428571428532</v>
      </c>
      <c r="J28" s="32">
        <f t="shared" si="7"/>
        <v>307707.93877550977</v>
      </c>
      <c r="K28" s="32">
        <f t="shared" si="8"/>
        <v>0.13113812901046934</v>
      </c>
      <c r="L28" s="41"/>
      <c r="M28" s="41"/>
      <c r="N28" s="41"/>
      <c r="O28" s="41"/>
      <c r="P28" s="41"/>
      <c r="Q28" s="41"/>
      <c r="R28" s="41"/>
      <c r="S28" s="41"/>
    </row>
    <row r="29" spans="1:21" ht="15.75" thickBot="1">
      <c r="A29" s="80" t="s">
        <v>68</v>
      </c>
      <c r="B29" s="81">
        <v>4153</v>
      </c>
      <c r="C29" s="32">
        <f t="shared" si="0"/>
        <v>3773.4285714285716</v>
      </c>
      <c r="D29" s="32">
        <f t="shared" si="1"/>
        <v>3684.4285714285711</v>
      </c>
      <c r="E29" s="32">
        <f t="shared" si="2"/>
        <v>3862.428571428572</v>
      </c>
      <c r="F29" s="32">
        <f t="shared" si="3"/>
        <v>29.666666666666817</v>
      </c>
      <c r="G29" s="32">
        <f t="shared" si="4"/>
        <v>3847.571428571428</v>
      </c>
      <c r="H29" s="32">
        <f t="shared" si="6"/>
        <v>305.42857142857201</v>
      </c>
      <c r="I29" s="32">
        <f t="shared" si="5"/>
        <v>305.42857142857201</v>
      </c>
      <c r="J29" s="32">
        <f t="shared" si="7"/>
        <v>93286.612244898322</v>
      </c>
      <c r="K29" s="32">
        <f t="shared" si="8"/>
        <v>7.3544081730934754E-2</v>
      </c>
      <c r="L29" s="41"/>
      <c r="M29" s="41"/>
      <c r="N29" s="41"/>
      <c r="O29" s="41"/>
      <c r="P29" s="41"/>
      <c r="Q29" s="41"/>
      <c r="R29" s="41"/>
      <c r="S29" s="41"/>
    </row>
    <row r="30" spans="1:21" ht="15.75" thickBot="1">
      <c r="A30" s="80" t="s">
        <v>69</v>
      </c>
      <c r="B30" s="81">
        <v>4370</v>
      </c>
      <c r="C30" s="32">
        <f t="shared" si="0"/>
        <v>3896</v>
      </c>
      <c r="D30" s="32">
        <f t="shared" si="1"/>
        <v>3700.5714285714289</v>
      </c>
      <c r="E30" s="32">
        <f t="shared" si="2"/>
        <v>4091.4285714285711</v>
      </c>
      <c r="F30" s="32">
        <f t="shared" si="3"/>
        <v>65.142857142857025</v>
      </c>
      <c r="G30" s="32">
        <f t="shared" si="4"/>
        <v>3892.095238095239</v>
      </c>
      <c r="H30" s="32">
        <f t="shared" si="6"/>
        <v>477.90476190476102</v>
      </c>
      <c r="I30" s="32">
        <f t="shared" si="5"/>
        <v>477.90476190476102</v>
      </c>
      <c r="J30" s="32">
        <f t="shared" si="7"/>
        <v>228392.96145124632</v>
      </c>
      <c r="K30" s="32">
        <f t="shared" si="8"/>
        <v>0.10936035741527712</v>
      </c>
      <c r="L30" s="56"/>
      <c r="M30" s="57"/>
      <c r="N30" s="58"/>
      <c r="O30" s="57"/>
      <c r="P30" s="57"/>
      <c r="Q30" s="57"/>
      <c r="R30" s="57" t="s">
        <v>142</v>
      </c>
      <c r="S30" s="57" t="s">
        <v>0</v>
      </c>
      <c r="T30" s="57" t="s">
        <v>1</v>
      </c>
      <c r="U30" s="59"/>
    </row>
    <row r="31" spans="1:21" ht="15.75" thickBot="1">
      <c r="A31" s="80" t="s">
        <v>70</v>
      </c>
      <c r="B31" s="81">
        <v>3931</v>
      </c>
      <c r="C31" s="32">
        <f t="shared" si="0"/>
        <v>3931.2857142857142</v>
      </c>
      <c r="D31" s="32">
        <f t="shared" si="1"/>
        <v>3734.9047619047619</v>
      </c>
      <c r="E31" s="32">
        <f t="shared" si="2"/>
        <v>4127.6666666666661</v>
      </c>
      <c r="F31" s="32">
        <f t="shared" si="3"/>
        <v>65.460317460317427</v>
      </c>
      <c r="G31" s="32">
        <f t="shared" si="4"/>
        <v>4156.5714285714284</v>
      </c>
      <c r="H31" s="32">
        <f t="shared" si="6"/>
        <v>-225.57142857142844</v>
      </c>
      <c r="I31" s="32">
        <f t="shared" si="5"/>
        <v>225.57142857142844</v>
      </c>
      <c r="J31" s="32">
        <f t="shared" si="7"/>
        <v>50882.469387755045</v>
      </c>
      <c r="K31" s="32">
        <f t="shared" si="8"/>
        <v>5.7382708870879789E-2</v>
      </c>
      <c r="L31" s="60"/>
      <c r="M31" s="61"/>
      <c r="N31" s="62"/>
      <c r="O31" s="61" t="s">
        <v>143</v>
      </c>
      <c r="P31" s="61"/>
      <c r="Q31" s="61"/>
      <c r="R31" s="63">
        <v>114618.6625868501</v>
      </c>
      <c r="S31" s="63">
        <v>265.52863414869483</v>
      </c>
      <c r="T31" s="64">
        <v>5.5979374344382694E-2</v>
      </c>
      <c r="U31" s="65"/>
    </row>
    <row r="32" spans="1:21" ht="15.75" thickBot="1">
      <c r="A32" s="80" t="s">
        <v>71</v>
      </c>
      <c r="B32" s="81">
        <v>3996</v>
      </c>
      <c r="C32" s="32">
        <f t="shared" si="0"/>
        <v>3992.5714285714284</v>
      </c>
      <c r="D32" s="32">
        <f t="shared" si="1"/>
        <v>3780.5952380952381</v>
      </c>
      <c r="E32" s="32">
        <f t="shared" si="2"/>
        <v>4204.5476190476184</v>
      </c>
      <c r="F32" s="32">
        <f t="shared" si="3"/>
        <v>70.658730158730123</v>
      </c>
      <c r="G32" s="32">
        <f t="shared" si="4"/>
        <v>4193.1269841269832</v>
      </c>
      <c r="H32" s="32">
        <f t="shared" si="6"/>
        <v>-197.12698412698319</v>
      </c>
      <c r="I32" s="32">
        <f t="shared" si="5"/>
        <v>197.12698412698319</v>
      </c>
      <c r="J32" s="32">
        <f t="shared" si="7"/>
        <v>38859.047870999879</v>
      </c>
      <c r="K32" s="32">
        <f t="shared" si="8"/>
        <v>4.9331077108854648E-2</v>
      </c>
      <c r="L32" s="60"/>
      <c r="M32" s="61" t="s">
        <v>160</v>
      </c>
      <c r="N32" s="62"/>
      <c r="O32" s="61" t="s">
        <v>144</v>
      </c>
      <c r="P32" s="61"/>
      <c r="Q32" s="61"/>
      <c r="R32" s="63">
        <v>917797.94706895109</v>
      </c>
      <c r="S32" s="63">
        <v>833.74206349206361</v>
      </c>
      <c r="T32" s="64">
        <v>0.13501550634761991</v>
      </c>
      <c r="U32" s="65"/>
    </row>
    <row r="33" spans="1:21" ht="30.75" thickBot="1">
      <c r="A33" s="80" t="s">
        <v>72</v>
      </c>
      <c r="B33" s="81">
        <v>4027</v>
      </c>
      <c r="C33" s="32">
        <f t="shared" si="0"/>
        <v>4051</v>
      </c>
      <c r="D33" s="32">
        <f t="shared" si="1"/>
        <v>3835.2619047619046</v>
      </c>
      <c r="E33" s="32">
        <f t="shared" si="2"/>
        <v>4266.7380952380954</v>
      </c>
      <c r="F33" s="32">
        <f t="shared" si="3"/>
        <v>71.912698412698461</v>
      </c>
      <c r="G33" s="32">
        <f t="shared" si="4"/>
        <v>4275.206349206348</v>
      </c>
      <c r="H33" s="32">
        <f t="shared" si="6"/>
        <v>-248.20634920634802</v>
      </c>
      <c r="I33" s="32">
        <f t="shared" si="5"/>
        <v>248.20634920634802</v>
      </c>
      <c r="J33" s="32">
        <f t="shared" si="7"/>
        <v>61606.391786343578</v>
      </c>
      <c r="K33" s="32">
        <f t="shared" si="8"/>
        <v>6.1635547356927743E-2</v>
      </c>
      <c r="L33" s="60"/>
      <c r="M33" s="62"/>
      <c r="N33" s="62"/>
      <c r="O33" s="62"/>
      <c r="P33" s="62"/>
      <c r="Q33" s="62"/>
      <c r="R33" s="62"/>
      <c r="S33" s="62"/>
      <c r="T33" s="66"/>
      <c r="U33" s="65"/>
    </row>
    <row r="34" spans="1:21" ht="15.75" thickBot="1">
      <c r="A34" s="80" t="s">
        <v>73</v>
      </c>
      <c r="B34" s="81">
        <v>4651</v>
      </c>
      <c r="C34" s="32">
        <f t="shared" si="0"/>
        <v>4194</v>
      </c>
      <c r="D34" s="32">
        <f t="shared" si="1"/>
        <v>3898.9761904761904</v>
      </c>
      <c r="E34" s="32">
        <f t="shared" si="2"/>
        <v>4489.0238095238092</v>
      </c>
      <c r="F34" s="32">
        <f t="shared" si="3"/>
        <v>98.341269841269877</v>
      </c>
      <c r="G34" s="32">
        <f t="shared" si="4"/>
        <v>4338.6507936507942</v>
      </c>
      <c r="H34" s="32">
        <f t="shared" si="6"/>
        <v>312.34920634920582</v>
      </c>
      <c r="I34" s="32">
        <f t="shared" si="5"/>
        <v>312.34920634920582</v>
      </c>
      <c r="J34" s="32">
        <f t="shared" si="7"/>
        <v>97562.026706978751</v>
      </c>
      <c r="K34" s="32">
        <f t="shared" si="8"/>
        <v>6.715742987512488E-2</v>
      </c>
      <c r="L34" s="60"/>
      <c r="M34" s="62"/>
      <c r="N34" s="61"/>
      <c r="O34" s="63"/>
      <c r="P34" s="63"/>
      <c r="Q34" s="63"/>
      <c r="R34" s="63" t="s">
        <v>142</v>
      </c>
      <c r="S34" s="63" t="s">
        <v>0</v>
      </c>
      <c r="T34" s="67" t="s">
        <v>1</v>
      </c>
      <c r="U34" s="65"/>
    </row>
    <row r="35" spans="1:21" ht="15.75" thickBot="1">
      <c r="A35" s="80" t="s">
        <v>74</v>
      </c>
      <c r="B35" s="81">
        <v>4020</v>
      </c>
      <c r="C35" s="32">
        <f t="shared" si="0"/>
        <v>4164</v>
      </c>
      <c r="D35" s="32">
        <f t="shared" si="1"/>
        <v>3973.0476190476188</v>
      </c>
      <c r="E35" s="32">
        <f t="shared" si="2"/>
        <v>4354.9523809523816</v>
      </c>
      <c r="F35" s="32">
        <f t="shared" si="3"/>
        <v>63.65079365079373</v>
      </c>
      <c r="G35" s="32">
        <f t="shared" si="4"/>
        <v>4587.3650793650795</v>
      </c>
      <c r="H35" s="32">
        <f t="shared" si="6"/>
        <v>-567.36507936507951</v>
      </c>
      <c r="I35" s="32">
        <f t="shared" si="5"/>
        <v>567.36507936507951</v>
      </c>
      <c r="J35" s="32">
        <f t="shared" si="7"/>
        <v>321903.13328294299</v>
      </c>
      <c r="K35" s="32">
        <f t="shared" si="8"/>
        <v>0.14113559188186056</v>
      </c>
      <c r="L35" s="60"/>
      <c r="M35" s="62"/>
      <c r="N35" s="61"/>
      <c r="O35" s="63" t="s">
        <v>143</v>
      </c>
      <c r="P35" s="63"/>
      <c r="Q35" s="63"/>
      <c r="R35" s="63">
        <v>94473.651292517025</v>
      </c>
      <c r="S35" s="63">
        <v>239.90725623582799</v>
      </c>
      <c r="T35" s="64">
        <v>5.0937103391911501E-2</v>
      </c>
      <c r="U35" s="65"/>
    </row>
    <row r="36" spans="1:21" ht="15.75" thickBot="1">
      <c r="A36" s="80" t="s">
        <v>75</v>
      </c>
      <c r="B36" s="81">
        <v>4226</v>
      </c>
      <c r="C36" s="32">
        <f t="shared" si="0"/>
        <v>4174.4285714285716</v>
      </c>
      <c r="D36" s="32">
        <f t="shared" si="1"/>
        <v>4038.1428571428569</v>
      </c>
      <c r="E36" s="32">
        <f t="shared" si="2"/>
        <v>4310.7142857142862</v>
      </c>
      <c r="F36" s="32">
        <f t="shared" si="3"/>
        <v>45.428571428571558</v>
      </c>
      <c r="G36" s="32">
        <f t="shared" si="4"/>
        <v>4418.6031746031749</v>
      </c>
      <c r="H36" s="32">
        <f t="shared" si="6"/>
        <v>-192.60317460317492</v>
      </c>
      <c r="I36" s="32">
        <f t="shared" si="5"/>
        <v>192.60317460317492</v>
      </c>
      <c r="J36" s="32">
        <f t="shared" si="7"/>
        <v>37095.982867221086</v>
      </c>
      <c r="K36" s="32">
        <f t="shared" si="8"/>
        <v>4.5575763039085407E-2</v>
      </c>
      <c r="L36" s="60"/>
      <c r="M36" s="68" t="s">
        <v>159</v>
      </c>
      <c r="N36" s="61"/>
      <c r="O36" s="63" t="s">
        <v>144</v>
      </c>
      <c r="P36" s="63"/>
      <c r="Q36" s="63"/>
      <c r="R36" s="63">
        <v>928647.70390947023</v>
      </c>
      <c r="S36" s="63">
        <v>836.55000000000291</v>
      </c>
      <c r="T36" s="64">
        <v>0.13536308252841725</v>
      </c>
      <c r="U36" s="65"/>
    </row>
    <row r="37" spans="1:21" ht="15.75" thickBot="1">
      <c r="A37" s="80" t="s">
        <v>76</v>
      </c>
      <c r="B37" s="81">
        <v>4361</v>
      </c>
      <c r="C37" s="32">
        <f t="shared" si="0"/>
        <v>4173.1428571428569</v>
      </c>
      <c r="D37" s="32">
        <f t="shared" si="1"/>
        <v>4084.5476190476197</v>
      </c>
      <c r="E37" s="32">
        <f t="shared" si="2"/>
        <v>4261.7380952380936</v>
      </c>
      <c r="F37" s="32">
        <f t="shared" si="3"/>
        <v>29.531746031745719</v>
      </c>
      <c r="G37" s="32">
        <f t="shared" si="4"/>
        <v>4356.1428571428578</v>
      </c>
      <c r="H37" s="32">
        <f t="shared" si="6"/>
        <v>4.8571428571422075</v>
      </c>
      <c r="I37" s="32">
        <f t="shared" si="5"/>
        <v>4.8571428571422075</v>
      </c>
      <c r="J37" s="32">
        <f t="shared" si="7"/>
        <v>23.591836734687568</v>
      </c>
      <c r="K37" s="32">
        <f t="shared" si="8"/>
        <v>1.1137681396794789E-3</v>
      </c>
      <c r="L37" s="60"/>
      <c r="M37" s="62"/>
      <c r="N37" s="62"/>
      <c r="O37" s="62"/>
      <c r="P37" s="62"/>
      <c r="Q37" s="62"/>
      <c r="R37" s="62"/>
      <c r="S37" s="62"/>
      <c r="T37" s="66"/>
      <c r="U37" s="65"/>
    </row>
    <row r="38" spans="1:21" ht="15.75" thickBot="1">
      <c r="A38" s="80" t="s">
        <v>77</v>
      </c>
      <c r="B38" s="81">
        <v>4454</v>
      </c>
      <c r="C38" s="32">
        <f t="shared" si="0"/>
        <v>4247.8571428571431</v>
      </c>
      <c r="D38" s="32">
        <f t="shared" si="1"/>
        <v>4124.8571428571422</v>
      </c>
      <c r="E38" s="32">
        <f t="shared" si="2"/>
        <v>4370.857142857144</v>
      </c>
      <c r="F38" s="32">
        <f t="shared" si="3"/>
        <v>41.000000000000298</v>
      </c>
      <c r="G38" s="32">
        <f t="shared" si="4"/>
        <v>4291.2698412698392</v>
      </c>
      <c r="H38" s="32">
        <f t="shared" si="6"/>
        <v>162.73015873016084</v>
      </c>
      <c r="I38" s="32">
        <f t="shared" si="5"/>
        <v>162.73015873016084</v>
      </c>
      <c r="J38" s="32">
        <f t="shared" si="7"/>
        <v>26481.104560343341</v>
      </c>
      <c r="K38" s="32">
        <f t="shared" si="8"/>
        <v>3.653573388643036E-2</v>
      </c>
      <c r="L38" s="60"/>
      <c r="M38" s="61"/>
      <c r="N38" s="61"/>
      <c r="O38" s="63"/>
      <c r="P38" s="63"/>
      <c r="Q38" s="63"/>
      <c r="R38" s="63" t="s">
        <v>142</v>
      </c>
      <c r="S38" s="63" t="s">
        <v>0</v>
      </c>
      <c r="T38" s="67" t="s">
        <v>1</v>
      </c>
      <c r="U38" s="65"/>
    </row>
    <row r="39" spans="1:21" ht="15.75" thickBot="1">
      <c r="A39" s="80" t="s">
        <v>78</v>
      </c>
      <c r="B39" s="81">
        <v>4372</v>
      </c>
      <c r="C39" s="32">
        <f t="shared" si="0"/>
        <v>4301.5714285714284</v>
      </c>
      <c r="D39" s="32">
        <f t="shared" si="1"/>
        <v>4167.4047619047624</v>
      </c>
      <c r="E39" s="32">
        <f t="shared" si="2"/>
        <v>4435.7380952380945</v>
      </c>
      <c r="F39" s="32">
        <f t="shared" si="3"/>
        <v>44.722222222222015</v>
      </c>
      <c r="G39" s="32">
        <f t="shared" si="4"/>
        <v>4411.857142857144</v>
      </c>
      <c r="H39" s="32">
        <f t="shared" si="6"/>
        <v>-39.857142857144026</v>
      </c>
      <c r="I39" s="32">
        <f t="shared" si="5"/>
        <v>39.857142857144026</v>
      </c>
      <c r="J39" s="32">
        <f t="shared" si="7"/>
        <v>1588.5918367347872</v>
      </c>
      <c r="K39" s="32">
        <f t="shared" si="8"/>
        <v>9.1164553653119915E-3</v>
      </c>
      <c r="L39" s="60"/>
      <c r="M39" s="69" t="s">
        <v>152</v>
      </c>
      <c r="N39" s="61"/>
      <c r="O39" s="63" t="s">
        <v>143</v>
      </c>
      <c r="P39" s="63"/>
      <c r="Q39" s="63"/>
      <c r="R39" s="63">
        <v>105429.88261960789</v>
      </c>
      <c r="S39" s="63">
        <v>254.88627450980383</v>
      </c>
      <c r="T39" s="64">
        <v>5.6305204878040499E-2</v>
      </c>
      <c r="U39" s="65"/>
    </row>
    <row r="40" spans="1:21" ht="15.75" thickBot="1">
      <c r="A40" s="80" t="s">
        <v>79</v>
      </c>
      <c r="B40" s="81">
        <v>4582</v>
      </c>
      <c r="C40" s="32">
        <f t="shared" si="0"/>
        <v>4380.8571428571431</v>
      </c>
      <c r="D40" s="32">
        <f t="shared" si="1"/>
        <v>4209.166666666667</v>
      </c>
      <c r="E40" s="32">
        <f t="shared" si="2"/>
        <v>4552.5476190476193</v>
      </c>
      <c r="F40" s="32">
        <f t="shared" si="3"/>
        <v>57.230158730158713</v>
      </c>
      <c r="G40" s="32">
        <f t="shared" si="4"/>
        <v>4480.4603174603162</v>
      </c>
      <c r="H40" s="32">
        <f t="shared" si="6"/>
        <v>101.53968253968378</v>
      </c>
      <c r="I40" s="32">
        <f t="shared" si="5"/>
        <v>101.53968253968378</v>
      </c>
      <c r="J40" s="32">
        <f t="shared" si="7"/>
        <v>10310.307130259764</v>
      </c>
      <c r="K40" s="32">
        <f t="shared" si="8"/>
        <v>2.2160559262261847E-2</v>
      </c>
      <c r="L40" s="60"/>
      <c r="M40" s="61"/>
      <c r="N40" s="61"/>
      <c r="O40" s="63" t="s">
        <v>144</v>
      </c>
      <c r="P40" s="63"/>
      <c r="Q40" s="63"/>
      <c r="R40" s="63">
        <v>2321869.0343333236</v>
      </c>
      <c r="S40" s="63">
        <v>1401.2933333333301</v>
      </c>
      <c r="T40" s="64">
        <v>0.22369864301064382</v>
      </c>
      <c r="U40" s="65"/>
    </row>
    <row r="41" spans="1:21" ht="15.75" thickBot="1">
      <c r="A41" s="80" t="s">
        <v>80</v>
      </c>
      <c r="B41" s="81">
        <v>4558</v>
      </c>
      <c r="C41" s="32">
        <f t="shared" si="0"/>
        <v>4367.5714285714284</v>
      </c>
      <c r="D41" s="32">
        <f t="shared" si="1"/>
        <v>4240.3095238095239</v>
      </c>
      <c r="E41" s="32">
        <f t="shared" si="2"/>
        <v>4494.833333333333</v>
      </c>
      <c r="F41" s="32">
        <f t="shared" si="3"/>
        <v>42.420634920634861</v>
      </c>
      <c r="G41" s="32">
        <f t="shared" si="4"/>
        <v>4609.7777777777783</v>
      </c>
      <c r="H41" s="32">
        <f t="shared" si="6"/>
        <v>-51.777777777778283</v>
      </c>
      <c r="I41" s="32">
        <f t="shared" si="5"/>
        <v>51.777777777778283</v>
      </c>
      <c r="J41" s="32">
        <f t="shared" si="7"/>
        <v>2680.9382716049904</v>
      </c>
      <c r="K41" s="32">
        <f t="shared" si="8"/>
        <v>1.1359758178538456E-2</v>
      </c>
      <c r="L41" s="60"/>
      <c r="M41" s="61"/>
      <c r="N41" s="61"/>
      <c r="O41" s="61"/>
      <c r="P41" s="61"/>
      <c r="Q41" s="61"/>
      <c r="R41" s="61"/>
      <c r="S41" s="61"/>
      <c r="T41" s="66"/>
      <c r="U41" s="65"/>
    </row>
    <row r="42" spans="1:21" ht="15.75" thickBot="1">
      <c r="A42" s="80" t="s">
        <v>81</v>
      </c>
      <c r="B42" s="81">
        <v>4900</v>
      </c>
      <c r="C42" s="32">
        <f t="shared" si="0"/>
        <v>4493.2857142857147</v>
      </c>
      <c r="D42" s="32">
        <f t="shared" si="1"/>
        <v>4274.2380952380954</v>
      </c>
      <c r="E42" s="32">
        <f t="shared" si="2"/>
        <v>4712.3333333333339</v>
      </c>
      <c r="F42" s="32">
        <f t="shared" si="3"/>
        <v>73.015873015873083</v>
      </c>
      <c r="G42" s="32">
        <f t="shared" si="4"/>
        <v>4537.2539682539682</v>
      </c>
      <c r="H42" s="32">
        <f t="shared" si="6"/>
        <v>362.7460317460318</v>
      </c>
      <c r="I42" s="32">
        <f t="shared" si="5"/>
        <v>362.7460317460318</v>
      </c>
      <c r="J42" s="32">
        <f t="shared" si="7"/>
        <v>131584.6835474931</v>
      </c>
      <c r="K42" s="32">
        <f t="shared" si="8"/>
        <v>7.4029802397149347E-2</v>
      </c>
      <c r="L42" s="60"/>
      <c r="M42" s="61"/>
      <c r="N42" s="61"/>
      <c r="O42" s="61"/>
      <c r="P42" s="61"/>
      <c r="Q42" s="61"/>
      <c r="R42" s="61"/>
      <c r="S42" s="61"/>
      <c r="T42" s="66"/>
      <c r="U42" s="65"/>
    </row>
    <row r="43" spans="1:21" ht="15.75" thickBot="1">
      <c r="A43" s="80" t="s">
        <v>82</v>
      </c>
      <c r="B43" s="81">
        <v>4438</v>
      </c>
      <c r="C43" s="32">
        <f t="shared" si="0"/>
        <v>4523.5714285714284</v>
      </c>
      <c r="D43" s="32">
        <f t="shared" si="1"/>
        <v>4327.3809523809523</v>
      </c>
      <c r="E43" s="32">
        <f t="shared" si="2"/>
        <v>4719.7619047619046</v>
      </c>
      <c r="F43" s="32">
        <f t="shared" si="3"/>
        <v>65.396825396825378</v>
      </c>
      <c r="G43" s="32">
        <f t="shared" si="4"/>
        <v>4785.3492063492067</v>
      </c>
      <c r="H43" s="32">
        <f t="shared" si="6"/>
        <v>-347.34920634920672</v>
      </c>
      <c r="I43" s="32">
        <f t="shared" si="5"/>
        <v>347.34920634920672</v>
      </c>
      <c r="J43" s="32">
        <f t="shared" si="7"/>
        <v>120651.47115142379</v>
      </c>
      <c r="K43" s="32">
        <f t="shared" si="8"/>
        <v>7.8267058663633787E-2</v>
      </c>
      <c r="L43" s="60"/>
      <c r="M43" s="61"/>
      <c r="N43" s="61"/>
      <c r="O43" s="61"/>
      <c r="P43" s="61"/>
      <c r="Q43" s="61"/>
      <c r="R43" s="61" t="s">
        <v>142</v>
      </c>
      <c r="S43" s="61" t="s">
        <v>0</v>
      </c>
      <c r="T43" s="66" t="s">
        <v>1</v>
      </c>
      <c r="U43" s="65"/>
    </row>
    <row r="44" spans="1:21" ht="15.75" thickBot="1">
      <c r="A44" s="80" t="s">
        <v>83</v>
      </c>
      <c r="B44" s="81">
        <v>4571</v>
      </c>
      <c r="C44" s="32">
        <f t="shared" si="0"/>
        <v>4553.5714285714284</v>
      </c>
      <c r="D44" s="32">
        <f t="shared" si="1"/>
        <v>4385.7857142857147</v>
      </c>
      <c r="E44" s="32">
        <f t="shared" si="2"/>
        <v>4721.3571428571422</v>
      </c>
      <c r="F44" s="32">
        <f t="shared" si="3"/>
        <v>55.928571428571253</v>
      </c>
      <c r="G44" s="32">
        <f t="shared" si="4"/>
        <v>4785.1587301587297</v>
      </c>
      <c r="H44" s="32">
        <f t="shared" si="6"/>
        <v>-214.15873015872967</v>
      </c>
      <c r="I44" s="32">
        <f t="shared" si="5"/>
        <v>214.15873015872967</v>
      </c>
      <c r="J44" s="32">
        <f t="shared" si="7"/>
        <v>45863.961703199588</v>
      </c>
      <c r="K44" s="32">
        <f t="shared" si="8"/>
        <v>4.6851614561087218E-2</v>
      </c>
      <c r="L44" s="60"/>
      <c r="M44" s="61" t="s">
        <v>153</v>
      </c>
      <c r="N44" s="61"/>
      <c r="O44" s="61" t="s">
        <v>143</v>
      </c>
      <c r="P44" s="61"/>
      <c r="Q44" s="61"/>
      <c r="R44" s="63">
        <v>90233.688523650402</v>
      </c>
      <c r="S44" s="63">
        <v>234.75353773584899</v>
      </c>
      <c r="T44" s="64">
        <v>5.2431737825054801E-2</v>
      </c>
      <c r="U44" s="65"/>
    </row>
    <row r="45" spans="1:21" ht="30.75" thickBot="1">
      <c r="A45" s="80" t="s">
        <v>84</v>
      </c>
      <c r="B45" s="81">
        <v>4771</v>
      </c>
      <c r="C45" s="32">
        <f t="shared" si="0"/>
        <v>4598.8571428571431</v>
      </c>
      <c r="D45" s="32">
        <f t="shared" si="1"/>
        <v>4436.7380952380945</v>
      </c>
      <c r="E45" s="32">
        <f t="shared" si="2"/>
        <v>4760.9761904761917</v>
      </c>
      <c r="F45" s="32">
        <f t="shared" si="3"/>
        <v>54.039682539682872</v>
      </c>
      <c r="G45" s="32">
        <f t="shared" si="4"/>
        <v>4777.2857142857138</v>
      </c>
      <c r="H45" s="32">
        <f t="shared" si="6"/>
        <v>-6.285714285713766</v>
      </c>
      <c r="I45" s="32">
        <f t="shared" si="5"/>
        <v>6.285714285713766</v>
      </c>
      <c r="J45" s="32">
        <f t="shared" si="7"/>
        <v>39.510204081626121</v>
      </c>
      <c r="K45" s="32">
        <f t="shared" si="8"/>
        <v>1.3174836063118353E-3</v>
      </c>
      <c r="L45" s="60"/>
      <c r="M45" s="61"/>
      <c r="N45" s="61"/>
      <c r="O45" s="61" t="s">
        <v>144</v>
      </c>
      <c r="P45" s="61"/>
      <c r="Q45" s="61"/>
      <c r="R45" s="63">
        <v>5825610.53110532</v>
      </c>
      <c r="S45" s="63">
        <v>2256</v>
      </c>
      <c r="T45" s="64">
        <v>0.35728302888703722</v>
      </c>
      <c r="U45" s="65"/>
    </row>
    <row r="46" spans="1:21" ht="15.75" thickBot="1">
      <c r="A46" s="80" t="s">
        <v>85</v>
      </c>
      <c r="B46" s="81">
        <v>4752</v>
      </c>
      <c r="C46" s="32">
        <f t="shared" si="0"/>
        <v>4653.1428571428569</v>
      </c>
      <c r="D46" s="32">
        <f t="shared" si="1"/>
        <v>4486.2857142857138</v>
      </c>
      <c r="E46" s="32">
        <f t="shared" si="2"/>
        <v>4820</v>
      </c>
      <c r="F46" s="32">
        <f t="shared" si="3"/>
        <v>55.619047619047706</v>
      </c>
      <c r="G46" s="32">
        <f t="shared" si="4"/>
        <v>4815.0158730158746</v>
      </c>
      <c r="H46" s="32">
        <f t="shared" si="6"/>
        <v>-63.015873015874604</v>
      </c>
      <c r="I46" s="32">
        <f t="shared" si="5"/>
        <v>63.015873015874604</v>
      </c>
      <c r="J46" s="32">
        <f t="shared" si="7"/>
        <v>3971.000251952833</v>
      </c>
      <c r="K46" s="32">
        <f t="shared" si="8"/>
        <v>1.3260916038694151E-2</v>
      </c>
      <c r="L46" s="60"/>
      <c r="M46" s="61"/>
      <c r="N46" s="61"/>
      <c r="O46" s="61"/>
      <c r="P46" s="61"/>
      <c r="Q46" s="61"/>
      <c r="R46" s="61"/>
      <c r="S46" s="61"/>
      <c r="T46" s="66"/>
      <c r="U46" s="65"/>
    </row>
    <row r="47" spans="1:21" ht="15.75" thickBot="1">
      <c r="A47" s="80" t="s">
        <v>86</v>
      </c>
      <c r="B47" s="81">
        <v>4736</v>
      </c>
      <c r="C47" s="32">
        <f t="shared" si="0"/>
        <v>4675.1428571428569</v>
      </c>
      <c r="D47" s="32">
        <f t="shared" si="1"/>
        <v>4531.666666666667</v>
      </c>
      <c r="E47" s="32">
        <f t="shared" si="2"/>
        <v>4818.6190476190468</v>
      </c>
      <c r="F47" s="32">
        <f t="shared" si="3"/>
        <v>47.825396825396638</v>
      </c>
      <c r="G47" s="32">
        <f t="shared" si="4"/>
        <v>4875.6190476190477</v>
      </c>
      <c r="H47" s="32">
        <f t="shared" si="6"/>
        <v>-139.61904761904771</v>
      </c>
      <c r="I47" s="32">
        <f t="shared" si="5"/>
        <v>139.61904761904771</v>
      </c>
      <c r="J47" s="32">
        <f t="shared" si="7"/>
        <v>19493.478458049911</v>
      </c>
      <c r="K47" s="32">
        <f t="shared" si="8"/>
        <v>2.9480373230373249E-2</v>
      </c>
      <c r="L47" s="60"/>
      <c r="M47" s="61"/>
      <c r="N47" s="61"/>
      <c r="O47" s="61"/>
      <c r="P47" s="61"/>
      <c r="Q47" s="61"/>
      <c r="R47" s="61"/>
      <c r="S47" s="61"/>
      <c r="T47" s="66"/>
      <c r="U47" s="65"/>
    </row>
    <row r="48" spans="1:21" ht="15.75" thickBot="1">
      <c r="A48" s="80" t="s">
        <v>87</v>
      </c>
      <c r="B48" s="81">
        <v>4804</v>
      </c>
      <c r="C48" s="32">
        <f t="shared" si="0"/>
        <v>4710.2857142857147</v>
      </c>
      <c r="D48" s="32">
        <f t="shared" si="1"/>
        <v>4582.9285714285716</v>
      </c>
      <c r="E48" s="32">
        <f t="shared" si="2"/>
        <v>4837.6428571428578</v>
      </c>
      <c r="F48" s="32">
        <f t="shared" si="3"/>
        <v>42.452380952381034</v>
      </c>
      <c r="G48" s="32">
        <f t="shared" si="4"/>
        <v>4866.4444444444434</v>
      </c>
      <c r="H48" s="32">
        <f t="shared" si="6"/>
        <v>-62.444444444443434</v>
      </c>
      <c r="I48" s="32">
        <f t="shared" si="5"/>
        <v>62.444444444443434</v>
      </c>
      <c r="J48" s="32">
        <f t="shared" si="7"/>
        <v>3899.3086419751826</v>
      </c>
      <c r="K48" s="32">
        <f t="shared" si="8"/>
        <v>1.2998427236561914E-2</v>
      </c>
      <c r="L48" s="60"/>
      <c r="M48" s="61"/>
      <c r="N48" s="61"/>
      <c r="O48" s="61"/>
      <c r="P48" s="61"/>
      <c r="Q48" s="61"/>
      <c r="R48" s="61" t="s">
        <v>142</v>
      </c>
      <c r="S48" s="61" t="s">
        <v>0</v>
      </c>
      <c r="T48" s="70" t="s">
        <v>1</v>
      </c>
      <c r="U48" s="65"/>
    </row>
    <row r="49" spans="1:21" ht="15.75" thickBot="1">
      <c r="A49" s="80" t="s">
        <v>88</v>
      </c>
      <c r="B49" s="81">
        <v>4963</v>
      </c>
      <c r="C49" s="32">
        <f t="shared" si="0"/>
        <v>4719.2857142857147</v>
      </c>
      <c r="D49" s="32">
        <f t="shared" si="1"/>
        <v>4619.0952380952376</v>
      </c>
      <c r="E49" s="32">
        <f t="shared" si="2"/>
        <v>4819.4761904761917</v>
      </c>
      <c r="F49" s="32">
        <f t="shared" si="3"/>
        <v>33.396825396825683</v>
      </c>
      <c r="G49" s="32">
        <f t="shared" si="4"/>
        <v>4880.0952380952385</v>
      </c>
      <c r="H49" s="32">
        <f t="shared" si="6"/>
        <v>82.904761904761472</v>
      </c>
      <c r="I49" s="32">
        <f t="shared" si="5"/>
        <v>82.904761904761472</v>
      </c>
      <c r="J49" s="32">
        <f t="shared" si="7"/>
        <v>6873.1995464851889</v>
      </c>
      <c r="K49" s="32">
        <f t="shared" si="8"/>
        <v>1.6704566170614846E-2</v>
      </c>
      <c r="L49" s="60"/>
      <c r="M49" s="61" t="s">
        <v>154</v>
      </c>
      <c r="N49" s="62"/>
      <c r="O49" s="61" t="s">
        <v>143</v>
      </c>
      <c r="P49" s="61"/>
      <c r="Q49" s="61"/>
      <c r="R49" s="63">
        <v>112632.91358024697</v>
      </c>
      <c r="S49" s="63">
        <v>260.20606060606065</v>
      </c>
      <c r="T49" s="64">
        <v>5.9083850123915975E-2</v>
      </c>
      <c r="U49" s="65"/>
    </row>
    <row r="50" spans="1:21" ht="15.75" thickBot="1">
      <c r="A50" s="80" t="s">
        <v>89</v>
      </c>
      <c r="B50" s="81">
        <v>5376</v>
      </c>
      <c r="C50" s="32">
        <f t="shared" si="0"/>
        <v>4853.2857142857147</v>
      </c>
      <c r="D50" s="32">
        <f t="shared" si="1"/>
        <v>4651.7142857142853</v>
      </c>
      <c r="E50" s="32">
        <f t="shared" si="2"/>
        <v>5054.857142857144</v>
      </c>
      <c r="F50" s="32">
        <f t="shared" si="3"/>
        <v>67.190476190476446</v>
      </c>
      <c r="G50" s="32">
        <f t="shared" si="4"/>
        <v>4852.8730158730177</v>
      </c>
      <c r="H50" s="32">
        <f t="shared" si="6"/>
        <v>523.12698412698228</v>
      </c>
      <c r="I50" s="32">
        <f t="shared" si="5"/>
        <v>523.12698412698228</v>
      </c>
      <c r="J50" s="32">
        <f t="shared" si="7"/>
        <v>273661.841521792</v>
      </c>
      <c r="K50" s="32">
        <f t="shared" si="8"/>
        <v>9.7307846749810689E-2</v>
      </c>
      <c r="L50" s="60"/>
      <c r="M50" s="61"/>
      <c r="N50" s="62"/>
      <c r="O50" s="61" t="s">
        <v>144</v>
      </c>
      <c r="P50" s="61"/>
      <c r="Q50" s="61"/>
      <c r="R50" s="63">
        <v>6210426.916666667</v>
      </c>
      <c r="S50" s="63">
        <v>2322.5833333333335</v>
      </c>
      <c r="T50" s="64">
        <v>0.36751292488633419</v>
      </c>
      <c r="U50" s="65"/>
    </row>
    <row r="51" spans="1:21" ht="15.75" thickBot="1">
      <c r="A51" s="80" t="s">
        <v>90</v>
      </c>
      <c r="B51" s="81">
        <v>4815</v>
      </c>
      <c r="C51" s="32">
        <f t="shared" si="0"/>
        <v>4888.1428571428569</v>
      </c>
      <c r="D51" s="32">
        <f t="shared" si="1"/>
        <v>4701.666666666667</v>
      </c>
      <c r="E51" s="32">
        <f t="shared" si="2"/>
        <v>5074.6190476190468</v>
      </c>
      <c r="F51" s="32">
        <f t="shared" si="3"/>
        <v>62.158730158729966</v>
      </c>
      <c r="G51" s="32">
        <f t="shared" si="4"/>
        <v>5122.0476190476202</v>
      </c>
      <c r="H51" s="32">
        <f t="shared" si="6"/>
        <v>-307.04761904762017</v>
      </c>
      <c r="I51" s="32">
        <f t="shared" si="5"/>
        <v>307.04761904762017</v>
      </c>
      <c r="J51" s="32">
        <f t="shared" si="7"/>
        <v>94278.240362812488</v>
      </c>
      <c r="K51" s="32">
        <f t="shared" si="8"/>
        <v>6.3768975918508858E-2</v>
      </c>
      <c r="L51" s="60"/>
      <c r="M51" s="61"/>
      <c r="N51" s="62"/>
      <c r="O51" s="62"/>
      <c r="P51" s="62"/>
      <c r="Q51" s="62"/>
      <c r="R51" s="62"/>
      <c r="S51" s="62"/>
      <c r="T51" s="66"/>
      <c r="U51" s="65"/>
    </row>
    <row r="52" spans="1:21" ht="15.75" thickBot="1">
      <c r="A52" s="80" t="s">
        <v>91</v>
      </c>
      <c r="B52" s="81">
        <v>5525</v>
      </c>
      <c r="C52" s="32">
        <f t="shared" si="0"/>
        <v>4995.8571428571431</v>
      </c>
      <c r="D52" s="32">
        <f t="shared" si="1"/>
        <v>4749.8809523809514</v>
      </c>
      <c r="E52" s="32">
        <f t="shared" si="2"/>
        <v>5241.8333333333348</v>
      </c>
      <c r="F52" s="32">
        <f t="shared" si="3"/>
        <v>81.992063492063906</v>
      </c>
      <c r="G52" s="32">
        <f t="shared" si="4"/>
        <v>5136.7777777777765</v>
      </c>
      <c r="H52" s="32">
        <f t="shared" si="6"/>
        <v>388.22222222222354</v>
      </c>
      <c r="I52" s="32">
        <f t="shared" si="5"/>
        <v>388.22222222222354</v>
      </c>
      <c r="J52" s="32">
        <f t="shared" si="7"/>
        <v>150716.49382716152</v>
      </c>
      <c r="K52" s="32">
        <f t="shared" si="8"/>
        <v>7.0266465560583441E-2</v>
      </c>
      <c r="L52" s="60"/>
      <c r="M52" s="61"/>
      <c r="N52" s="62"/>
      <c r="O52" s="61"/>
      <c r="P52" s="61"/>
      <c r="Q52" s="61"/>
      <c r="R52" s="61" t="s">
        <v>142</v>
      </c>
      <c r="S52" s="61" t="s">
        <v>0</v>
      </c>
      <c r="T52" s="70" t="s">
        <v>1</v>
      </c>
      <c r="U52" s="65"/>
    </row>
    <row r="53" spans="1:21" ht="15.75" thickBot="1">
      <c r="A53" s="80" t="s">
        <v>92</v>
      </c>
      <c r="B53" s="81">
        <v>5429</v>
      </c>
      <c r="C53" s="32">
        <f t="shared" si="0"/>
        <v>5092.5714285714284</v>
      </c>
      <c r="D53" s="32">
        <f t="shared" si="1"/>
        <v>4807</v>
      </c>
      <c r="E53" s="32">
        <f t="shared" si="2"/>
        <v>5378.1428571428569</v>
      </c>
      <c r="F53" s="32">
        <f t="shared" si="3"/>
        <v>95.190476190476147</v>
      </c>
      <c r="G53" s="32">
        <f t="shared" si="4"/>
        <v>5323.8253968253985</v>
      </c>
      <c r="H53" s="32">
        <f t="shared" si="6"/>
        <v>105.17460317460154</v>
      </c>
      <c r="I53" s="32">
        <f t="shared" si="5"/>
        <v>105.17460317460154</v>
      </c>
      <c r="J53" s="32">
        <f t="shared" si="7"/>
        <v>11061.697152934905</v>
      </c>
      <c r="K53" s="32">
        <f t="shared" si="8"/>
        <v>1.9372739579038782E-2</v>
      </c>
      <c r="L53" s="60"/>
      <c r="M53" s="61" t="s">
        <v>30</v>
      </c>
      <c r="N53" s="62"/>
      <c r="O53" s="61" t="s">
        <v>143</v>
      </c>
      <c r="P53" s="61"/>
      <c r="Q53" s="61"/>
      <c r="R53" s="63">
        <v>145009.70504386001</v>
      </c>
      <c r="S53" s="63">
        <v>294.91666666666703</v>
      </c>
      <c r="T53" s="64">
        <v>6.5600078599111086E-2</v>
      </c>
      <c r="U53" s="65"/>
    </row>
    <row r="54" spans="1:21" ht="15.75" thickBot="1">
      <c r="A54" s="80" t="s">
        <v>93</v>
      </c>
      <c r="B54" s="81">
        <v>5393</v>
      </c>
      <c r="C54" s="32">
        <f t="shared" si="0"/>
        <v>5186.4285714285716</v>
      </c>
      <c r="D54" s="32">
        <f t="shared" si="1"/>
        <v>4876.5714285714284</v>
      </c>
      <c r="E54" s="32">
        <f t="shared" si="2"/>
        <v>5496.2857142857147</v>
      </c>
      <c r="F54" s="32">
        <f t="shared" si="3"/>
        <v>103.28571428571436</v>
      </c>
      <c r="G54" s="32">
        <f t="shared" si="4"/>
        <v>5473.333333333333</v>
      </c>
      <c r="H54" s="32">
        <f t="shared" si="6"/>
        <v>-80.33333333333303</v>
      </c>
      <c r="I54" s="32">
        <f t="shared" si="5"/>
        <v>80.33333333333303</v>
      </c>
      <c r="J54" s="32">
        <f t="shared" si="7"/>
        <v>6453.4444444443961</v>
      </c>
      <c r="K54" s="32">
        <f t="shared" si="8"/>
        <v>1.4895852648494906E-2</v>
      </c>
      <c r="L54" s="60"/>
      <c r="M54" s="61"/>
      <c r="N54" s="62"/>
      <c r="O54" s="61" t="s">
        <v>144</v>
      </c>
      <c r="P54" s="61"/>
      <c r="Q54" s="61"/>
      <c r="R54" s="63">
        <v>11808451.854166666</v>
      </c>
      <c r="S54" s="63">
        <v>3183.0833333333335</v>
      </c>
      <c r="T54" s="64">
        <v>0.50134405951514904</v>
      </c>
      <c r="U54" s="65"/>
    </row>
    <row r="55" spans="1:21" ht="15.75" thickBot="1">
      <c r="A55" s="80" t="s">
        <v>94</v>
      </c>
      <c r="B55" s="81">
        <v>4975</v>
      </c>
      <c r="C55" s="32">
        <f t="shared" si="0"/>
        <v>5210.8571428571431</v>
      </c>
      <c r="D55" s="32">
        <f t="shared" si="1"/>
        <v>4955.9285714285716</v>
      </c>
      <c r="E55" s="32">
        <f t="shared" si="2"/>
        <v>5465.7857142857147</v>
      </c>
      <c r="F55" s="32">
        <f t="shared" si="3"/>
        <v>84.97619047619051</v>
      </c>
      <c r="G55" s="32">
        <f t="shared" si="4"/>
        <v>5599.5714285714294</v>
      </c>
      <c r="H55" s="32">
        <f t="shared" si="6"/>
        <v>-624.57142857142935</v>
      </c>
      <c r="I55" s="32">
        <f t="shared" si="5"/>
        <v>624.57142857142935</v>
      </c>
      <c r="J55" s="32">
        <f t="shared" si="7"/>
        <v>390089.46938775608</v>
      </c>
      <c r="K55" s="32">
        <f t="shared" si="8"/>
        <v>0.12554199569274963</v>
      </c>
      <c r="L55" s="71"/>
      <c r="M55" s="72"/>
      <c r="N55" s="72"/>
      <c r="O55" s="72"/>
      <c r="P55" s="72"/>
      <c r="Q55" s="72"/>
      <c r="R55" s="72"/>
      <c r="S55" s="72"/>
      <c r="T55" s="73"/>
      <c r="U55" s="74"/>
    </row>
    <row r="56" spans="1:21" ht="15.75" thickBot="1">
      <c r="A56" s="80" t="s">
        <v>95</v>
      </c>
      <c r="B56" s="81">
        <v>5406</v>
      </c>
      <c r="C56" s="32">
        <f t="shared" si="0"/>
        <v>5274.1428571428569</v>
      </c>
      <c r="D56" s="32">
        <f t="shared" si="1"/>
        <v>5037.857142857144</v>
      </c>
      <c r="E56" s="32">
        <f t="shared" si="2"/>
        <v>5510.4285714285697</v>
      </c>
      <c r="F56" s="32">
        <f t="shared" si="3"/>
        <v>78.761904761904276</v>
      </c>
      <c r="G56" s="32">
        <f t="shared" si="4"/>
        <v>5550.7619047619055</v>
      </c>
      <c r="H56" s="32">
        <f t="shared" si="6"/>
        <v>-144.7619047619055</v>
      </c>
      <c r="I56" s="32">
        <f t="shared" si="5"/>
        <v>144.7619047619055</v>
      </c>
      <c r="J56" s="32">
        <f t="shared" si="7"/>
        <v>20956.009070294996</v>
      </c>
      <c r="K56" s="32">
        <f t="shared" si="8"/>
        <v>2.6778006800204493E-2</v>
      </c>
      <c r="L56" s="41"/>
      <c r="M56" s="41"/>
      <c r="N56" s="41"/>
      <c r="O56" s="41"/>
      <c r="P56" s="41"/>
      <c r="Q56" s="41"/>
      <c r="R56" s="41"/>
      <c r="S56" s="41"/>
    </row>
    <row r="57" spans="1:21" ht="30.75" thickBot="1">
      <c r="A57" s="80" t="s">
        <v>96</v>
      </c>
      <c r="B57" s="81">
        <v>5065</v>
      </c>
      <c r="C57" s="32">
        <f t="shared" si="0"/>
        <v>5229.7142857142853</v>
      </c>
      <c r="D57" s="32">
        <f t="shared" si="1"/>
        <v>5108</v>
      </c>
      <c r="E57" s="32">
        <f t="shared" si="2"/>
        <v>5351.4285714285706</v>
      </c>
      <c r="F57" s="32">
        <f t="shared" si="3"/>
        <v>40.571428571428442</v>
      </c>
      <c r="G57" s="32">
        <f t="shared" si="4"/>
        <v>5589.1904761904743</v>
      </c>
      <c r="H57" s="32">
        <f t="shared" si="6"/>
        <v>-524.19047619047433</v>
      </c>
      <c r="I57" s="32">
        <f t="shared" si="5"/>
        <v>524.19047619047433</v>
      </c>
      <c r="J57" s="32">
        <f t="shared" si="7"/>
        <v>274775.65532879625</v>
      </c>
      <c r="K57" s="32">
        <f t="shared" si="8"/>
        <v>0.10349269026465435</v>
      </c>
      <c r="L57" s="41"/>
      <c r="M57" s="41"/>
      <c r="N57" s="41"/>
      <c r="O57" s="41"/>
      <c r="P57" s="41"/>
      <c r="Q57" s="41"/>
      <c r="R57" s="41"/>
      <c r="S57" s="41"/>
    </row>
    <row r="58" spans="1:21" ht="15.75" thickBot="1">
      <c r="A58" s="80" t="s">
        <v>97</v>
      </c>
      <c r="B58" s="81">
        <v>5577</v>
      </c>
      <c r="C58" s="32">
        <f t="shared" si="0"/>
        <v>5338.5714285714284</v>
      </c>
      <c r="D58" s="32">
        <f t="shared" si="1"/>
        <v>5164.9285714285716</v>
      </c>
      <c r="E58" s="32">
        <f t="shared" si="2"/>
        <v>5512.2142857142853</v>
      </c>
      <c r="F58" s="32">
        <f t="shared" si="3"/>
        <v>57.880952380952294</v>
      </c>
      <c r="G58" s="32">
        <f t="shared" si="4"/>
        <v>5391.9999999999991</v>
      </c>
      <c r="H58" s="32">
        <f t="shared" si="6"/>
        <v>185.00000000000091</v>
      </c>
      <c r="I58" s="32">
        <f t="shared" si="5"/>
        <v>185.00000000000091</v>
      </c>
      <c r="J58" s="32">
        <f t="shared" si="7"/>
        <v>34225.000000000335</v>
      </c>
      <c r="K58" s="32">
        <f t="shared" si="8"/>
        <v>3.3171956248879489E-2</v>
      </c>
      <c r="L58" s="41"/>
      <c r="M58" s="41"/>
      <c r="N58" s="41"/>
      <c r="O58" s="41"/>
      <c r="P58" s="41"/>
      <c r="Q58" s="41"/>
      <c r="R58" s="41"/>
      <c r="S58" s="41"/>
    </row>
    <row r="59" spans="1:21" ht="15.75" thickBot="1">
      <c r="A59" s="80" t="s">
        <v>98</v>
      </c>
      <c r="B59" s="81">
        <v>5148</v>
      </c>
      <c r="C59" s="32">
        <f t="shared" si="0"/>
        <v>5284.7142857142853</v>
      </c>
      <c r="D59" s="32">
        <f t="shared" si="1"/>
        <v>5222.0476190476193</v>
      </c>
      <c r="E59" s="32">
        <f t="shared" si="2"/>
        <v>5347.3809523809514</v>
      </c>
      <c r="F59" s="32">
        <f t="shared" si="3"/>
        <v>20.888888888888687</v>
      </c>
      <c r="G59" s="32">
        <f t="shared" si="4"/>
        <v>5570.0952380952376</v>
      </c>
      <c r="H59" s="32">
        <f t="shared" si="6"/>
        <v>-422.09523809523762</v>
      </c>
      <c r="I59" s="32">
        <f t="shared" si="5"/>
        <v>422.09523809523762</v>
      </c>
      <c r="J59" s="32">
        <f t="shared" si="7"/>
        <v>178164.39002267533</v>
      </c>
      <c r="K59" s="32">
        <f t="shared" si="8"/>
        <v>8.1992081992081897E-2</v>
      </c>
      <c r="L59" s="41"/>
      <c r="M59" s="41"/>
      <c r="N59" s="41"/>
      <c r="O59" s="41"/>
      <c r="P59" s="41"/>
      <c r="Q59" s="41"/>
      <c r="R59" s="41"/>
      <c r="S59" s="41"/>
    </row>
    <row r="60" spans="1:21" ht="15.75" thickBot="1">
      <c r="A60" s="80" t="s">
        <v>99</v>
      </c>
      <c r="B60" s="81">
        <v>5145</v>
      </c>
      <c r="C60" s="32">
        <f t="shared" si="0"/>
        <v>5244.1428571428569</v>
      </c>
      <c r="D60" s="32">
        <f t="shared" si="1"/>
        <v>5254.0714285714284</v>
      </c>
      <c r="E60" s="32">
        <f t="shared" si="2"/>
        <v>5234.2142857142853</v>
      </c>
      <c r="F60" s="32">
        <f t="shared" si="3"/>
        <v>-3.3095238095238528</v>
      </c>
      <c r="G60" s="32">
        <f t="shared" si="4"/>
        <v>5368.2698412698401</v>
      </c>
      <c r="H60" s="32">
        <f t="shared" si="6"/>
        <v>-223.26984126984007</v>
      </c>
      <c r="I60" s="32">
        <f t="shared" si="5"/>
        <v>223.26984126984007</v>
      </c>
      <c r="J60" s="32">
        <f t="shared" si="7"/>
        <v>49849.422020659578</v>
      </c>
      <c r="K60" s="32">
        <f t="shared" si="8"/>
        <v>4.3395498789084559E-2</v>
      </c>
      <c r="L60" s="41"/>
      <c r="M60" s="41"/>
      <c r="N60" s="41"/>
      <c r="O60" s="41"/>
      <c r="P60" s="41"/>
      <c r="Q60" s="41"/>
      <c r="R60" s="41"/>
      <c r="S60" s="41"/>
    </row>
    <row r="61" spans="1:21" ht="15.75" thickBot="1">
      <c r="A61" s="80" t="s">
        <v>100</v>
      </c>
      <c r="B61" s="81">
        <v>5860</v>
      </c>
      <c r="C61" s="32">
        <f t="shared" si="0"/>
        <v>5310.8571428571431</v>
      </c>
      <c r="D61" s="32">
        <f t="shared" si="1"/>
        <v>5263.6904761904761</v>
      </c>
      <c r="E61" s="32">
        <f t="shared" si="2"/>
        <v>5358.0238095238101</v>
      </c>
      <c r="F61" s="32">
        <f t="shared" si="3"/>
        <v>15.722222222222323</v>
      </c>
      <c r="G61" s="32">
        <f t="shared" si="4"/>
        <v>5230.9047619047615</v>
      </c>
      <c r="H61" s="32">
        <f t="shared" si="6"/>
        <v>629.09523809523853</v>
      </c>
      <c r="I61" s="32">
        <f t="shared" si="5"/>
        <v>629.09523809523853</v>
      </c>
      <c r="J61" s="32">
        <f t="shared" si="7"/>
        <v>395760.81859410484</v>
      </c>
      <c r="K61" s="32">
        <f t="shared" si="8"/>
        <v>0.10735413619372672</v>
      </c>
      <c r="L61" s="41"/>
      <c r="M61" s="41"/>
      <c r="N61" s="41"/>
      <c r="O61" s="41"/>
      <c r="P61" s="41"/>
      <c r="Q61" s="41"/>
      <c r="R61" s="41"/>
      <c r="S61" s="41"/>
    </row>
    <row r="62" spans="1:21" ht="15.75" thickBot="1">
      <c r="A62" s="80" t="s">
        <v>101</v>
      </c>
      <c r="B62" s="81">
        <v>5970</v>
      </c>
      <c r="C62" s="32">
        <f t="shared" si="0"/>
        <v>5453</v>
      </c>
      <c r="D62" s="32">
        <f t="shared" si="1"/>
        <v>5280.3571428571422</v>
      </c>
      <c r="E62" s="32">
        <f t="shared" si="2"/>
        <v>5625.6428571428578</v>
      </c>
      <c r="F62" s="32">
        <f t="shared" si="3"/>
        <v>57.547619047619264</v>
      </c>
      <c r="G62" s="32">
        <f t="shared" si="4"/>
        <v>5373.7460317460327</v>
      </c>
      <c r="H62" s="32">
        <f t="shared" si="6"/>
        <v>596.25396825396729</v>
      </c>
      <c r="I62" s="32">
        <f t="shared" si="5"/>
        <v>596.25396825396729</v>
      </c>
      <c r="J62" s="32">
        <f t="shared" si="7"/>
        <v>355518.79465860303</v>
      </c>
      <c r="K62" s="32">
        <f t="shared" si="8"/>
        <v>9.9875036558453478E-2</v>
      </c>
      <c r="L62" s="41"/>
      <c r="M62" s="41"/>
      <c r="N62" s="41"/>
      <c r="O62" s="41"/>
      <c r="P62" s="41"/>
      <c r="Q62" s="41"/>
      <c r="R62" s="41"/>
      <c r="S62" s="41"/>
    </row>
    <row r="63" spans="1:21" ht="15.75" thickBot="1">
      <c r="A63" s="80" t="s">
        <v>102</v>
      </c>
      <c r="B63" s="81">
        <v>6016</v>
      </c>
      <c r="C63" s="32">
        <f t="shared" si="0"/>
        <v>5540.1428571428569</v>
      </c>
      <c r="D63" s="32">
        <f t="shared" si="1"/>
        <v>5310.166666666667</v>
      </c>
      <c r="E63" s="32">
        <f t="shared" si="2"/>
        <v>5770.1190476190468</v>
      </c>
      <c r="F63" s="32">
        <f t="shared" si="3"/>
        <v>76.658730158729966</v>
      </c>
      <c r="G63" s="32">
        <f t="shared" si="4"/>
        <v>5683.1904761904771</v>
      </c>
      <c r="H63" s="32">
        <f t="shared" si="6"/>
        <v>332.80952380952294</v>
      </c>
      <c r="I63" s="32">
        <f t="shared" si="5"/>
        <v>332.80952380952294</v>
      </c>
      <c r="J63" s="32">
        <f t="shared" si="7"/>
        <v>110762.17913832141</v>
      </c>
      <c r="K63" s="32">
        <f t="shared" si="8"/>
        <v>5.5320732016210593E-2</v>
      </c>
      <c r="L63" s="41"/>
      <c r="M63" s="41"/>
      <c r="N63" s="41"/>
      <c r="O63" s="41"/>
      <c r="P63" s="41"/>
      <c r="Q63" s="41"/>
      <c r="R63" s="41"/>
      <c r="S63" s="41"/>
    </row>
    <row r="64" spans="1:21" ht="15.75" thickBot="1">
      <c r="A64" s="80" t="s">
        <v>103</v>
      </c>
      <c r="B64" s="81">
        <v>6851</v>
      </c>
      <c r="C64" s="32">
        <f t="shared" si="0"/>
        <v>5795.2857142857147</v>
      </c>
      <c r="D64" s="32">
        <f t="shared" si="1"/>
        <v>5361.9047619047624</v>
      </c>
      <c r="E64" s="32">
        <f>2*C64-D64</f>
        <v>6228.666666666667</v>
      </c>
      <c r="F64" s="32">
        <f>(2/($H$2-1))*(C64-D64)</f>
        <v>144.46031746031741</v>
      </c>
      <c r="G64" s="32">
        <f t="shared" si="4"/>
        <v>5846.7777777777765</v>
      </c>
      <c r="H64" s="32">
        <f t="shared" si="6"/>
        <v>1004.2222222222235</v>
      </c>
      <c r="I64" s="32">
        <f t="shared" si="5"/>
        <v>1004.2222222222235</v>
      </c>
      <c r="J64" s="32">
        <f t="shared" si="7"/>
        <v>1008462.2716049409</v>
      </c>
      <c r="K64" s="32">
        <f t="shared" si="8"/>
        <v>0.14658038566956993</v>
      </c>
      <c r="L64" s="41"/>
      <c r="M64" s="41"/>
      <c r="N64" s="41"/>
      <c r="O64" s="41"/>
      <c r="P64" s="41"/>
      <c r="Q64" s="41"/>
      <c r="R64" s="41"/>
      <c r="S64" s="41"/>
    </row>
    <row r="65" spans="1:19" ht="15.75" thickBot="1">
      <c r="A65" s="83" t="s">
        <v>104</v>
      </c>
      <c r="B65" s="84">
        <v>5798</v>
      </c>
      <c r="C65" s="35"/>
      <c r="D65" s="35"/>
      <c r="E65" s="35"/>
      <c r="F65" s="35"/>
      <c r="G65" s="35">
        <f>$E$64+$F$64*(ROW(A65)-ROW(A$64))</f>
        <v>6373.1269841269841</v>
      </c>
      <c r="H65" s="35">
        <f t="shared" si="6"/>
        <v>-575.1269841269841</v>
      </c>
      <c r="I65" s="35">
        <f t="shared" si="5"/>
        <v>575.1269841269841</v>
      </c>
      <c r="J65" s="35">
        <f t="shared" si="7"/>
        <v>330771.04787100019</v>
      </c>
      <c r="K65" s="35">
        <f t="shared" si="8"/>
        <v>9.9194029687303231E-2</v>
      </c>
      <c r="L65" s="41"/>
      <c r="M65" s="41"/>
      <c r="N65" s="41"/>
      <c r="O65" s="41"/>
      <c r="P65" s="41"/>
      <c r="Q65" s="41"/>
      <c r="R65" s="41"/>
      <c r="S65" s="41"/>
    </row>
    <row r="66" spans="1:19" ht="15.75" thickBot="1">
      <c r="A66" s="83" t="s">
        <v>105</v>
      </c>
      <c r="B66" s="84">
        <v>6462</v>
      </c>
      <c r="C66" s="35"/>
      <c r="D66" s="35"/>
      <c r="E66" s="35"/>
      <c r="F66" s="35"/>
      <c r="G66" s="35">
        <f>$E$64+$F$64*(ROW(A66)-ROW(A$64))</f>
        <v>6517.5873015873021</v>
      </c>
      <c r="H66" s="35">
        <f t="shared" si="6"/>
        <v>-55.587301587302136</v>
      </c>
      <c r="I66" s="35">
        <f t="shared" ref="I66:I76" si="9">ABS(H66)</f>
        <v>55.587301587302136</v>
      </c>
      <c r="J66" s="35">
        <f t="shared" si="7"/>
        <v>3089.9480977576827</v>
      </c>
      <c r="K66" s="35">
        <f t="shared" si="8"/>
        <v>8.6021822326372843E-3</v>
      </c>
      <c r="L66" s="41"/>
      <c r="M66" s="41"/>
      <c r="N66" s="41"/>
      <c r="O66" s="41"/>
      <c r="P66" s="41"/>
      <c r="Q66" s="41"/>
      <c r="R66" s="41"/>
      <c r="S66" s="41"/>
    </row>
    <row r="67" spans="1:19" ht="15.75" thickBot="1">
      <c r="A67" s="83" t="s">
        <v>106</v>
      </c>
      <c r="B67" s="84">
        <v>6220</v>
      </c>
      <c r="C67" s="35"/>
      <c r="D67" s="35"/>
      <c r="E67" s="35"/>
      <c r="F67" s="35"/>
      <c r="G67" s="35">
        <f t="shared" ref="G67:G76" si="10">$E$64+$F$64*(ROW(A67)-ROW(A$64))</f>
        <v>6662.0476190476193</v>
      </c>
      <c r="H67" s="35">
        <f t="shared" si="6"/>
        <v>-442.04761904761926</v>
      </c>
      <c r="I67" s="35">
        <f>ABS(H67)</f>
        <v>442.04761904761926</v>
      </c>
      <c r="J67" s="35">
        <f t="shared" si="7"/>
        <v>195406.09750566914</v>
      </c>
      <c r="K67" s="35">
        <f t="shared" si="8"/>
        <v>7.1068749043025611E-2</v>
      </c>
      <c r="L67" s="41"/>
      <c r="M67" s="41"/>
      <c r="N67" s="41"/>
      <c r="O67" s="41"/>
      <c r="P67" s="41"/>
      <c r="Q67" s="41"/>
      <c r="R67" s="41"/>
      <c r="S67" s="41"/>
    </row>
    <row r="68" spans="1:19" ht="15.75" thickBot="1">
      <c r="A68" s="83" t="s">
        <v>107</v>
      </c>
      <c r="B68" s="84">
        <v>6172</v>
      </c>
      <c r="C68" s="35"/>
      <c r="D68" s="35"/>
      <c r="E68" s="35"/>
      <c r="F68" s="35"/>
      <c r="G68" s="35">
        <f t="shared" si="10"/>
        <v>6806.5079365079364</v>
      </c>
      <c r="H68" s="35">
        <f t="shared" si="6"/>
        <v>-634.50793650793639</v>
      </c>
      <c r="I68" s="35">
        <f t="shared" si="9"/>
        <v>634.50793650793639</v>
      </c>
      <c r="J68" s="35">
        <f t="shared" si="7"/>
        <v>402600.32149155944</v>
      </c>
      <c r="K68" s="35">
        <f t="shared" si="8"/>
        <v>0.10280426709461056</v>
      </c>
      <c r="L68" s="41"/>
      <c r="M68" s="41"/>
      <c r="N68" s="41"/>
      <c r="O68" s="41"/>
      <c r="P68" s="41"/>
      <c r="Q68" s="41"/>
      <c r="R68" s="41"/>
      <c r="S68" s="41"/>
    </row>
    <row r="69" spans="1:19" ht="30.75" thickBot="1">
      <c r="A69" s="83" t="s">
        <v>108</v>
      </c>
      <c r="B69" s="84">
        <v>5751</v>
      </c>
      <c r="C69" s="35"/>
      <c r="D69" s="35"/>
      <c r="E69" s="35"/>
      <c r="F69" s="35"/>
      <c r="G69" s="35">
        <f t="shared" si="10"/>
        <v>6950.9682539682544</v>
      </c>
      <c r="H69" s="35">
        <f t="shared" si="6"/>
        <v>-1199.9682539682544</v>
      </c>
      <c r="I69" s="35">
        <f t="shared" si="9"/>
        <v>1199.9682539682544</v>
      </c>
      <c r="J69" s="35">
        <f t="shared" si="7"/>
        <v>1439923.8105316211</v>
      </c>
      <c r="K69" s="35">
        <f t="shared" si="8"/>
        <v>0.2086538434999573</v>
      </c>
      <c r="L69" s="41"/>
      <c r="M69" s="41"/>
      <c r="N69" s="41"/>
      <c r="O69" s="41"/>
      <c r="P69" s="41"/>
      <c r="Q69" s="41"/>
      <c r="R69" s="41"/>
      <c r="S69" s="41"/>
    </row>
    <row r="70" spans="1:19" ht="15.75" thickBot="1">
      <c r="A70" s="83" t="s">
        <v>109</v>
      </c>
      <c r="B70" s="84">
        <v>6396</v>
      </c>
      <c r="C70" s="35"/>
      <c r="D70" s="35"/>
      <c r="E70" s="35"/>
      <c r="F70" s="35"/>
      <c r="G70" s="35">
        <f t="shared" si="10"/>
        <v>7095.4285714285716</v>
      </c>
      <c r="H70" s="35">
        <f t="shared" si="6"/>
        <v>-699.42857142857156</v>
      </c>
      <c r="I70" s="35">
        <f t="shared" si="9"/>
        <v>699.42857142857156</v>
      </c>
      <c r="J70" s="35">
        <f t="shared" si="7"/>
        <v>489200.32653061242</v>
      </c>
      <c r="K70" s="35">
        <f>I70/B70</f>
        <v>0.10935406057357279</v>
      </c>
      <c r="L70" s="41"/>
      <c r="M70" s="41"/>
      <c r="N70" s="41"/>
      <c r="O70" s="41"/>
      <c r="P70" s="41"/>
      <c r="Q70" s="41"/>
      <c r="R70" s="41"/>
      <c r="S70" s="41"/>
    </row>
    <row r="71" spans="1:19" ht="15.75" thickBot="1">
      <c r="A71" s="83" t="s">
        <v>110</v>
      </c>
      <c r="B71" s="84">
        <v>6047</v>
      </c>
      <c r="C71" s="35"/>
      <c r="D71" s="35"/>
      <c r="E71" s="35"/>
      <c r="F71" s="35"/>
      <c r="G71" s="35">
        <f t="shared" si="10"/>
        <v>7239.8888888888887</v>
      </c>
      <c r="H71" s="35">
        <f t="shared" si="6"/>
        <v>-1192.8888888888887</v>
      </c>
      <c r="I71" s="35">
        <f t="shared" si="9"/>
        <v>1192.8888888888887</v>
      </c>
      <c r="J71" s="35">
        <f t="shared" si="7"/>
        <v>1422983.9012345674</v>
      </c>
      <c r="K71" s="35">
        <f t="shared" si="8"/>
        <v>0.1972695367767304</v>
      </c>
      <c r="L71" s="41"/>
      <c r="M71" s="41"/>
      <c r="N71" s="41"/>
      <c r="O71" s="41"/>
      <c r="P71" s="41"/>
      <c r="Q71" s="41"/>
      <c r="R71" s="41"/>
      <c r="S71" s="41"/>
    </row>
    <row r="72" spans="1:19" ht="15.75" thickBot="1">
      <c r="A72" s="83" t="s">
        <v>111</v>
      </c>
      <c r="B72" s="84">
        <v>6352</v>
      </c>
      <c r="C72" s="35"/>
      <c r="D72" s="35"/>
      <c r="E72" s="35"/>
      <c r="F72" s="35"/>
      <c r="G72" s="35">
        <f t="shared" si="10"/>
        <v>7384.3492063492067</v>
      </c>
      <c r="H72" s="35">
        <f t="shared" si="6"/>
        <v>-1032.3492063492067</v>
      </c>
      <c r="I72" s="35">
        <f t="shared" si="9"/>
        <v>1032.3492063492067</v>
      </c>
      <c r="J72" s="35">
        <f t="shared" si="7"/>
        <v>1065744.8838498371</v>
      </c>
      <c r="K72" s="35">
        <f t="shared" si="8"/>
        <v>0.16252348966454766</v>
      </c>
      <c r="L72" s="41"/>
      <c r="M72" s="41"/>
      <c r="N72" s="41"/>
      <c r="O72" s="41"/>
      <c r="P72" s="41"/>
      <c r="Q72" s="41"/>
      <c r="R72" s="41"/>
      <c r="S72" s="41"/>
    </row>
    <row r="73" spans="1:19" ht="15.75" thickBot="1">
      <c r="A73" s="83" t="s">
        <v>112</v>
      </c>
      <c r="B73" s="84">
        <v>6125</v>
      </c>
      <c r="C73" s="35"/>
      <c r="D73" s="35"/>
      <c r="E73" s="35"/>
      <c r="F73" s="35"/>
      <c r="G73" s="35">
        <f t="shared" si="10"/>
        <v>7528.8095238095239</v>
      </c>
      <c r="H73" s="35">
        <f>B73-G73</f>
        <v>-1403.8095238095239</v>
      </c>
      <c r="I73" s="35">
        <f t="shared" si="9"/>
        <v>1403.8095238095239</v>
      </c>
      <c r="J73" s="35">
        <f t="shared" si="7"/>
        <v>1970681.1791383221</v>
      </c>
      <c r="K73" s="35">
        <f>I73/B73</f>
        <v>0.22919339164237124</v>
      </c>
      <c r="L73" s="41"/>
      <c r="M73" s="41"/>
      <c r="N73" s="41"/>
      <c r="O73" s="41"/>
      <c r="P73" s="41"/>
      <c r="Q73" s="41"/>
      <c r="R73" s="41"/>
      <c r="S73" s="41"/>
    </row>
    <row r="74" spans="1:19" ht="15.75" thickBot="1">
      <c r="A74" s="83" t="s">
        <v>113</v>
      </c>
      <c r="B74" s="84">
        <v>6480</v>
      </c>
      <c r="C74" s="35"/>
      <c r="D74" s="35"/>
      <c r="E74" s="35"/>
      <c r="F74" s="35"/>
      <c r="G74" s="35">
        <f t="shared" si="10"/>
        <v>7673.269841269841</v>
      </c>
      <c r="H74" s="35">
        <f t="shared" si="6"/>
        <v>-1193.269841269841</v>
      </c>
      <c r="I74" s="35">
        <f t="shared" si="9"/>
        <v>1193.269841269841</v>
      </c>
      <c r="J74" s="35">
        <f t="shared" si="7"/>
        <v>1423892.9140841514</v>
      </c>
      <c r="K74" s="35">
        <f t="shared" si="8"/>
        <v>0.18414658044287668</v>
      </c>
      <c r="L74" s="41"/>
      <c r="M74" s="41"/>
      <c r="N74" s="41"/>
      <c r="O74" s="41"/>
      <c r="P74" s="41"/>
      <c r="Q74" s="41"/>
      <c r="R74" s="41"/>
      <c r="S74" s="41"/>
    </row>
    <row r="75" spans="1:19" ht="15.75" thickBot="1">
      <c r="A75" s="83" t="s">
        <v>114</v>
      </c>
      <c r="B75" s="84">
        <v>6313</v>
      </c>
      <c r="C75" s="35"/>
      <c r="D75" s="35"/>
      <c r="E75" s="35"/>
      <c r="F75" s="35"/>
      <c r="G75" s="35">
        <f t="shared" si="10"/>
        <v>7817.730158730159</v>
      </c>
      <c r="H75" s="35">
        <f t="shared" si="6"/>
        <v>-1504.730158730159</v>
      </c>
      <c r="I75" s="35">
        <f t="shared" si="9"/>
        <v>1504.730158730159</v>
      </c>
      <c r="J75" s="35">
        <f t="shared" si="7"/>
        <v>2264212.8505920894</v>
      </c>
      <c r="K75" s="35">
        <f t="shared" si="8"/>
        <v>0.23835421491052733</v>
      </c>
      <c r="L75" s="41"/>
      <c r="M75" s="41"/>
      <c r="N75" s="41"/>
      <c r="O75" s="41"/>
      <c r="P75" s="41"/>
      <c r="Q75" s="41"/>
      <c r="R75" s="41"/>
      <c r="S75" s="41"/>
    </row>
    <row r="76" spans="1:19" ht="15.75" thickBot="1">
      <c r="A76" s="83" t="s">
        <v>115</v>
      </c>
      <c r="B76" s="84">
        <v>7891</v>
      </c>
      <c r="C76" s="35"/>
      <c r="D76" s="35"/>
      <c r="E76" s="35"/>
      <c r="F76" s="35"/>
      <c r="G76" s="35">
        <f t="shared" si="10"/>
        <v>7962.1904761904761</v>
      </c>
      <c r="H76" s="35">
        <f>B76-G76</f>
        <v>-71.190476190476147</v>
      </c>
      <c r="I76" s="35">
        <f t="shared" si="9"/>
        <v>71.190476190476147</v>
      </c>
      <c r="J76" s="35">
        <f t="shared" si="7"/>
        <v>5068.0839002267512</v>
      </c>
      <c r="K76" s="35">
        <f>I76/B76</f>
        <v>9.0217306032791978E-3</v>
      </c>
      <c r="L76" s="41"/>
      <c r="M76" s="41"/>
      <c r="N76" s="41"/>
      <c r="O76" s="41"/>
      <c r="P76" s="41"/>
      <c r="Q76" s="41"/>
      <c r="R76" s="41"/>
      <c r="S76" s="41"/>
    </row>
    <row r="77" spans="1:19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</row>
    <row r="78" spans="1:19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</row>
    <row r="79" spans="1:1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</row>
    <row r="80" spans="1:19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</row>
    <row r="81" spans="1:19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</row>
    <row r="82" spans="1:19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</row>
    <row r="83" spans="1:19">
      <c r="L83" s="41"/>
      <c r="M83" s="41"/>
      <c r="N83" s="41"/>
      <c r="O83" s="41"/>
      <c r="P83" s="41"/>
      <c r="Q83" s="41"/>
      <c r="R83" s="41"/>
      <c r="S83" s="41"/>
    </row>
    <row r="84" spans="1:19">
      <c r="L84" s="41"/>
      <c r="M84" s="41"/>
      <c r="N84" s="41"/>
      <c r="O84" s="41"/>
      <c r="P84" s="41"/>
      <c r="Q84" s="41"/>
      <c r="R84" s="41"/>
      <c r="S84" s="41"/>
    </row>
    <row r="85" spans="1:19">
      <c r="L85" s="41"/>
      <c r="M85" s="41"/>
      <c r="N85" s="41"/>
      <c r="O85" s="41"/>
      <c r="P85" s="41"/>
      <c r="Q85" s="41"/>
      <c r="R85" s="41"/>
      <c r="S85" s="41"/>
    </row>
    <row r="86" spans="1:19">
      <c r="L86" s="41"/>
      <c r="M86" s="41"/>
      <c r="N86" s="41"/>
      <c r="O86" s="41"/>
      <c r="P86" s="41"/>
      <c r="Q86" s="41"/>
      <c r="R86" s="41"/>
      <c r="S86" s="41"/>
    </row>
    <row r="87" spans="1:19">
      <c r="L87" s="41"/>
      <c r="M87" s="41"/>
      <c r="N87" s="41"/>
      <c r="O87" s="41"/>
      <c r="P87" s="41"/>
      <c r="Q87" s="41"/>
      <c r="R87" s="41"/>
      <c r="S87" s="41"/>
    </row>
    <row r="88" spans="1:19">
      <c r="L88" s="41"/>
      <c r="M88" s="41"/>
      <c r="N88" s="41"/>
      <c r="O88" s="41"/>
      <c r="P88" s="41"/>
      <c r="Q88" s="41"/>
      <c r="R88" s="41"/>
      <c r="S88" s="41"/>
    </row>
    <row r="89" spans="1:19">
      <c r="L89" s="41"/>
      <c r="M89" s="41"/>
      <c r="N89" s="41"/>
      <c r="O89" s="41"/>
      <c r="P89" s="41"/>
      <c r="Q89" s="41"/>
      <c r="R89" s="41"/>
      <c r="S89" s="41"/>
    </row>
    <row r="90" spans="1:19">
      <c r="L90" s="41"/>
      <c r="M90" s="41"/>
      <c r="N90" s="41"/>
      <c r="O90" s="41"/>
      <c r="P90" s="41"/>
      <c r="Q90" s="41"/>
      <c r="R90" s="41"/>
      <c r="S90" s="41"/>
    </row>
    <row r="91" spans="1:19">
      <c r="L91" s="41"/>
      <c r="M91" s="41"/>
      <c r="N91" s="41"/>
      <c r="O91" s="41"/>
      <c r="P91" s="41"/>
      <c r="Q91" s="41"/>
      <c r="R91" s="41"/>
      <c r="S91" s="41"/>
    </row>
    <row r="92" spans="1:19">
      <c r="L92" s="41"/>
      <c r="M92" s="41"/>
      <c r="N92" s="41"/>
      <c r="O92" s="41"/>
      <c r="P92" s="41"/>
      <c r="Q92" s="41"/>
      <c r="R92" s="41"/>
      <c r="S92" s="41"/>
    </row>
    <row r="93" spans="1:19">
      <c r="L93" s="41"/>
      <c r="M93" s="41"/>
      <c r="N93" s="41"/>
      <c r="O93" s="41"/>
      <c r="P93" s="41"/>
      <c r="Q93" s="41"/>
      <c r="R93" s="41"/>
      <c r="S93" s="41"/>
    </row>
    <row r="94" spans="1:19">
      <c r="L94" s="41"/>
      <c r="M94" s="41"/>
      <c r="N94" s="41"/>
      <c r="O94" s="41"/>
      <c r="P94" s="41"/>
      <c r="Q94" s="41"/>
      <c r="R94" s="41"/>
      <c r="S94" s="41"/>
    </row>
    <row r="95" spans="1:19">
      <c r="L95" s="41"/>
      <c r="M95" s="41"/>
      <c r="N95" s="41"/>
      <c r="O95" s="41"/>
      <c r="P95" s="41"/>
      <c r="Q95" s="41"/>
      <c r="R95" s="41"/>
      <c r="S95" s="41"/>
    </row>
    <row r="96" spans="1:19">
      <c r="L96" s="41"/>
      <c r="M96" s="41"/>
      <c r="N96" s="41"/>
      <c r="O96" s="41"/>
      <c r="P96" s="41"/>
      <c r="Q96" s="41"/>
      <c r="R96" s="41"/>
      <c r="S96" s="41"/>
    </row>
    <row r="97" spans="12:19">
      <c r="L97" s="41"/>
      <c r="M97" s="41"/>
      <c r="N97" s="41"/>
      <c r="O97" s="41"/>
      <c r="P97" s="41"/>
      <c r="Q97" s="41"/>
      <c r="R97" s="41"/>
      <c r="S97" s="41"/>
    </row>
    <row r="98" spans="12:19">
      <c r="L98" s="41"/>
      <c r="M98" s="41"/>
      <c r="N98" s="41"/>
      <c r="O98" s="41"/>
      <c r="P98" s="41"/>
      <c r="Q98" s="41"/>
      <c r="R98" s="41"/>
      <c r="S98" s="41"/>
    </row>
    <row r="99" spans="12:19">
      <c r="L99" s="41"/>
      <c r="M99" s="41"/>
      <c r="N99" s="41"/>
      <c r="O99" s="41"/>
      <c r="P99" s="41"/>
      <c r="Q99" s="41"/>
      <c r="R99" s="41"/>
      <c r="S99" s="41"/>
    </row>
    <row r="100" spans="12:19">
      <c r="L100" s="41"/>
      <c r="M100" s="41"/>
      <c r="N100" s="41"/>
      <c r="O100" s="41"/>
      <c r="P100" s="41"/>
      <c r="Q100" s="41"/>
      <c r="R100" s="41"/>
      <c r="S100" s="41"/>
    </row>
    <row r="101" spans="12:19">
      <c r="L101" s="41"/>
      <c r="M101" s="41"/>
      <c r="N101" s="41"/>
      <c r="O101" s="41"/>
      <c r="P101" s="41"/>
      <c r="Q101" s="41"/>
      <c r="R101" s="41"/>
      <c r="S101" s="41"/>
    </row>
    <row r="102" spans="12:19">
      <c r="L102" s="41"/>
      <c r="M102" s="41"/>
      <c r="N102" s="41"/>
      <c r="O102" s="41"/>
      <c r="P102" s="41"/>
      <c r="Q102" s="41"/>
      <c r="R102" s="41"/>
      <c r="S102" s="41"/>
    </row>
    <row r="103" spans="12:19">
      <c r="L103" s="41"/>
      <c r="M103" s="41"/>
      <c r="N103" s="41"/>
      <c r="O103" s="41"/>
      <c r="P103" s="41"/>
      <c r="Q103" s="41"/>
      <c r="R103" s="41"/>
      <c r="S103" s="41"/>
    </row>
    <row r="104" spans="12:19">
      <c r="L104" s="41"/>
      <c r="M104" s="41"/>
      <c r="N104" s="41"/>
      <c r="O104" s="41"/>
      <c r="P104" s="41"/>
      <c r="Q104" s="41"/>
      <c r="R104" s="41"/>
      <c r="S104" s="41"/>
    </row>
    <row r="105" spans="12:19">
      <c r="L105" s="41"/>
      <c r="M105" s="41"/>
      <c r="N105" s="41"/>
      <c r="O105" s="41"/>
      <c r="P105" s="41"/>
      <c r="Q105" s="41"/>
      <c r="R105" s="41"/>
      <c r="S105" s="41"/>
    </row>
    <row r="106" spans="12:19">
      <c r="L106" s="41"/>
      <c r="M106" s="41"/>
      <c r="N106" s="41"/>
      <c r="O106" s="41"/>
      <c r="P106" s="41"/>
      <c r="Q106" s="41"/>
      <c r="R106" s="41"/>
      <c r="S106" s="41"/>
    </row>
    <row r="107" spans="12:19">
      <c r="L107" s="41"/>
      <c r="M107" s="41"/>
      <c r="N107" s="41"/>
      <c r="O107" s="41"/>
      <c r="P107" s="41"/>
      <c r="Q107" s="41"/>
      <c r="R107" s="41"/>
      <c r="S107" s="41"/>
    </row>
    <row r="108" spans="12:19">
      <c r="L108" s="41"/>
      <c r="M108" s="41"/>
      <c r="N108" s="41"/>
      <c r="O108" s="41"/>
      <c r="P108" s="41"/>
      <c r="Q108" s="41"/>
      <c r="R108" s="41"/>
      <c r="S108" s="41"/>
    </row>
    <row r="109" spans="12:19">
      <c r="L109" s="41"/>
      <c r="M109" s="41"/>
      <c r="N109" s="41"/>
      <c r="O109" s="41"/>
      <c r="P109" s="41"/>
      <c r="Q109" s="41"/>
      <c r="R109" s="41"/>
      <c r="S109" s="41"/>
    </row>
    <row r="110" spans="12:19">
      <c r="L110" s="41"/>
      <c r="M110" s="41"/>
      <c r="N110" s="41"/>
      <c r="O110" s="41"/>
      <c r="P110" s="41"/>
      <c r="Q110" s="41"/>
      <c r="R110" s="41"/>
      <c r="S110" s="41"/>
    </row>
    <row r="111" spans="12:19">
      <c r="L111" s="41"/>
      <c r="M111" s="41"/>
      <c r="N111" s="41"/>
      <c r="O111" s="41"/>
      <c r="P111" s="41"/>
      <c r="Q111" s="41"/>
      <c r="R111" s="41"/>
      <c r="S111" s="41"/>
    </row>
    <row r="112" spans="12:19">
      <c r="L112" s="41"/>
      <c r="M112" s="41"/>
      <c r="N112" s="41"/>
      <c r="O112" s="41"/>
      <c r="P112" s="41"/>
      <c r="Q112" s="41"/>
      <c r="R112" s="41"/>
      <c r="S112" s="41"/>
    </row>
    <row r="113" spans="12:19">
      <c r="L113" s="41"/>
      <c r="M113" s="41"/>
      <c r="N113" s="41"/>
      <c r="O113" s="41"/>
      <c r="P113" s="41"/>
      <c r="Q113" s="41"/>
      <c r="R113" s="41"/>
      <c r="S113" s="41"/>
    </row>
    <row r="114" spans="12:19">
      <c r="L114" s="41"/>
      <c r="M114" s="41"/>
      <c r="N114" s="41"/>
      <c r="O114" s="41"/>
      <c r="P114" s="41"/>
      <c r="Q114" s="41"/>
      <c r="R114" s="41"/>
      <c r="S114" s="41"/>
    </row>
    <row r="115" spans="12:19">
      <c r="L115" s="41"/>
      <c r="M115" s="41"/>
      <c r="N115" s="41"/>
      <c r="O115" s="41"/>
      <c r="P115" s="41"/>
      <c r="Q115" s="41"/>
      <c r="R115" s="41"/>
      <c r="S115" s="41"/>
    </row>
    <row r="116" spans="12:19">
      <c r="L116" s="41"/>
      <c r="M116" s="41"/>
      <c r="N116" s="41"/>
      <c r="O116" s="41"/>
      <c r="P116" s="41"/>
      <c r="Q116" s="41"/>
      <c r="R116" s="41"/>
      <c r="S116" s="41"/>
    </row>
    <row r="117" spans="12:19">
      <c r="L117" s="41"/>
      <c r="M117" s="41"/>
      <c r="N117" s="41"/>
      <c r="O117" s="41"/>
      <c r="P117" s="41"/>
      <c r="Q117" s="41"/>
      <c r="R117" s="41"/>
      <c r="S117" s="41"/>
    </row>
    <row r="118" spans="12:19">
      <c r="L118" s="41"/>
      <c r="M118" s="41"/>
      <c r="N118" s="41"/>
      <c r="O118" s="41"/>
      <c r="P118" s="41"/>
      <c r="Q118" s="41"/>
      <c r="R118" s="41"/>
      <c r="S118" s="41"/>
    </row>
    <row r="119" spans="12:19">
      <c r="L119" s="41"/>
      <c r="M119" s="41"/>
      <c r="N119" s="41"/>
      <c r="O119" s="41"/>
      <c r="P119" s="41"/>
      <c r="Q119" s="41"/>
      <c r="R119" s="41"/>
      <c r="S119" s="41"/>
    </row>
    <row r="120" spans="12:19">
      <c r="L120" s="41"/>
      <c r="M120" s="41"/>
      <c r="N120" s="41"/>
      <c r="O120" s="41"/>
      <c r="P120" s="41"/>
      <c r="Q120" s="41"/>
      <c r="R120" s="41"/>
      <c r="S120" s="41"/>
    </row>
    <row r="121" spans="12:19">
      <c r="L121" s="41"/>
      <c r="M121" s="41"/>
      <c r="N121" s="41"/>
      <c r="O121" s="41"/>
      <c r="P121" s="41"/>
      <c r="Q121" s="41"/>
      <c r="R121" s="41"/>
      <c r="S121" s="41"/>
    </row>
    <row r="122" spans="12:19">
      <c r="L122" s="41"/>
      <c r="M122" s="41"/>
      <c r="N122" s="41"/>
      <c r="O122" s="41"/>
      <c r="P122" s="41"/>
      <c r="Q122" s="41"/>
      <c r="R122" s="41"/>
      <c r="S122" s="41"/>
    </row>
    <row r="123" spans="12:19">
      <c r="L123" s="41"/>
      <c r="M123" s="41"/>
      <c r="N123" s="41"/>
      <c r="O123" s="41"/>
      <c r="P123" s="41"/>
      <c r="Q123" s="41"/>
      <c r="R123" s="41"/>
      <c r="S123" s="41"/>
    </row>
    <row r="124" spans="12:19">
      <c r="L124" s="41"/>
      <c r="M124" s="41"/>
      <c r="N124" s="41"/>
      <c r="O124" s="41"/>
      <c r="P124" s="41"/>
      <c r="Q124" s="41"/>
      <c r="R124" s="41"/>
      <c r="S124" s="41"/>
    </row>
    <row r="125" spans="12:19">
      <c r="L125" s="41"/>
      <c r="M125" s="41"/>
      <c r="N125" s="41"/>
      <c r="O125" s="41"/>
      <c r="P125" s="41"/>
      <c r="Q125" s="41"/>
      <c r="R125" s="41"/>
      <c r="S125" s="41"/>
    </row>
    <row r="126" spans="12:19">
      <c r="L126" s="41"/>
      <c r="M126" s="41"/>
      <c r="N126" s="41"/>
      <c r="O126" s="41"/>
      <c r="P126" s="41"/>
      <c r="Q126" s="41"/>
      <c r="R126" s="41"/>
      <c r="S126" s="41"/>
    </row>
    <row r="127" spans="12:19">
      <c r="L127" s="41"/>
      <c r="M127" s="41"/>
      <c r="N127" s="41"/>
      <c r="O127" s="41"/>
      <c r="P127" s="41"/>
      <c r="Q127" s="41"/>
      <c r="R127" s="41"/>
      <c r="S127" s="41"/>
    </row>
    <row r="128" spans="12:19">
      <c r="L128" s="41"/>
      <c r="M128" s="41"/>
      <c r="N128" s="41"/>
      <c r="O128" s="41"/>
      <c r="P128" s="41"/>
      <c r="Q128" s="41"/>
      <c r="R128" s="41"/>
      <c r="S128" s="41"/>
    </row>
    <row r="129" spans="12:19">
      <c r="L129" s="41"/>
      <c r="M129" s="41"/>
      <c r="N129" s="41"/>
      <c r="O129" s="41"/>
      <c r="P129" s="41"/>
      <c r="Q129" s="41"/>
      <c r="R129" s="41"/>
      <c r="S129" s="41"/>
    </row>
    <row r="130" spans="12:19">
      <c r="L130" s="41"/>
      <c r="M130" s="41"/>
      <c r="N130" s="41"/>
      <c r="O130" s="41"/>
      <c r="P130" s="41"/>
      <c r="Q130" s="41"/>
      <c r="R130" s="41"/>
      <c r="S130" s="41"/>
    </row>
    <row r="131" spans="12:19">
      <c r="L131" s="41"/>
      <c r="M131" s="41"/>
      <c r="N131" s="41"/>
      <c r="O131" s="41"/>
      <c r="P131" s="41"/>
      <c r="Q131" s="41"/>
      <c r="R131" s="41"/>
      <c r="S131" s="41"/>
    </row>
    <row r="132" spans="12:19">
      <c r="L132" s="41"/>
      <c r="M132" s="41"/>
      <c r="N132" s="41"/>
      <c r="O132" s="41"/>
      <c r="P132" s="41"/>
      <c r="Q132" s="41"/>
      <c r="R132" s="41"/>
      <c r="S132" s="41"/>
    </row>
    <row r="133" spans="12:19">
      <c r="L133" s="41"/>
      <c r="M133" s="41"/>
      <c r="N133" s="41"/>
      <c r="O133" s="41"/>
      <c r="P133" s="41"/>
      <c r="Q133" s="41"/>
      <c r="R133" s="41"/>
      <c r="S133" s="41"/>
    </row>
    <row r="134" spans="12:19">
      <c r="L134" s="41"/>
      <c r="M134" s="41"/>
      <c r="N134" s="41"/>
      <c r="O134" s="41"/>
      <c r="P134" s="41"/>
      <c r="Q134" s="41"/>
      <c r="R134" s="41"/>
      <c r="S134" s="41"/>
    </row>
    <row r="135" spans="12:19">
      <c r="L135" s="41"/>
      <c r="M135" s="41"/>
      <c r="N135" s="41"/>
      <c r="O135" s="41"/>
      <c r="P135" s="41"/>
      <c r="Q135" s="41"/>
      <c r="R135" s="41"/>
      <c r="S135" s="41"/>
    </row>
    <row r="136" spans="12:19">
      <c r="L136" s="41"/>
      <c r="M136" s="41"/>
      <c r="N136" s="41"/>
      <c r="O136" s="41"/>
      <c r="P136" s="41"/>
      <c r="Q136" s="41"/>
      <c r="R136" s="41"/>
      <c r="S136" s="41"/>
    </row>
    <row r="137" spans="12:19">
      <c r="L137" s="41"/>
      <c r="M137" s="41"/>
      <c r="N137" s="41"/>
      <c r="O137" s="41"/>
      <c r="P137" s="41"/>
      <c r="Q137" s="41"/>
      <c r="R137" s="41"/>
      <c r="S137" s="41"/>
    </row>
    <row r="138" spans="12:19">
      <c r="L138" s="41"/>
      <c r="M138" s="41"/>
      <c r="N138" s="41"/>
      <c r="O138" s="41"/>
      <c r="P138" s="41"/>
      <c r="Q138" s="41"/>
      <c r="R138" s="41"/>
      <c r="S138" s="41"/>
    </row>
    <row r="139" spans="12:19">
      <c r="L139" s="41"/>
      <c r="M139" s="41"/>
      <c r="N139" s="41"/>
      <c r="O139" s="41"/>
      <c r="P139" s="41"/>
      <c r="Q139" s="41"/>
      <c r="R139" s="41"/>
      <c r="S139" s="41"/>
    </row>
    <row r="140" spans="12:19">
      <c r="L140" s="41"/>
      <c r="M140" s="41"/>
      <c r="N140" s="41"/>
      <c r="O140" s="41"/>
      <c r="P140" s="41"/>
      <c r="Q140" s="41"/>
      <c r="R140" s="41"/>
      <c r="S140" s="41"/>
    </row>
    <row r="141" spans="12:19">
      <c r="L141" s="41"/>
      <c r="M141" s="41"/>
      <c r="N141" s="41"/>
      <c r="O141" s="41"/>
      <c r="P141" s="41"/>
      <c r="Q141" s="41"/>
      <c r="R141" s="41"/>
      <c r="S141" s="41"/>
    </row>
    <row r="142" spans="12:19">
      <c r="L142" s="41"/>
      <c r="M142" s="41"/>
      <c r="N142" s="41"/>
      <c r="O142" s="41"/>
      <c r="P142" s="41"/>
      <c r="Q142" s="41"/>
      <c r="R142" s="41"/>
      <c r="S142" s="41"/>
    </row>
    <row r="143" spans="12:19">
      <c r="L143" s="41"/>
      <c r="M143" s="41"/>
      <c r="N143" s="41"/>
      <c r="O143" s="41"/>
      <c r="P143" s="41"/>
      <c r="Q143" s="41"/>
      <c r="R143" s="41"/>
      <c r="S143" s="41"/>
    </row>
    <row r="144" spans="12:19">
      <c r="L144" s="41"/>
      <c r="M144" s="41"/>
      <c r="N144" s="41"/>
      <c r="O144" s="41"/>
      <c r="P144" s="41"/>
      <c r="Q144" s="41"/>
      <c r="R144" s="41"/>
      <c r="S144" s="41"/>
    </row>
    <row r="145" spans="12:19">
      <c r="L145" s="41"/>
      <c r="M145" s="41"/>
      <c r="N145" s="41"/>
      <c r="O145" s="41"/>
      <c r="P145" s="41"/>
      <c r="Q145" s="41"/>
      <c r="R145" s="41"/>
      <c r="S145" s="41"/>
    </row>
    <row r="146" spans="12:19">
      <c r="L146" s="41"/>
      <c r="M146" s="41"/>
      <c r="N146" s="41"/>
      <c r="O146" s="41"/>
      <c r="P146" s="41"/>
      <c r="Q146" s="41"/>
      <c r="R146" s="41"/>
      <c r="S146" s="41"/>
    </row>
    <row r="147" spans="12:19">
      <c r="L147" s="41"/>
      <c r="M147" s="41"/>
      <c r="N147" s="41"/>
      <c r="O147" s="41"/>
      <c r="P147" s="41"/>
      <c r="Q147" s="41"/>
      <c r="R147" s="41"/>
      <c r="S147" s="41"/>
    </row>
    <row r="148" spans="12:19">
      <c r="L148" s="41"/>
      <c r="M148" s="41"/>
      <c r="N148" s="41"/>
      <c r="O148" s="41"/>
      <c r="P148" s="41"/>
      <c r="Q148" s="41"/>
      <c r="R148" s="41"/>
      <c r="S148" s="41"/>
    </row>
    <row r="149" spans="12:19">
      <c r="L149" s="41"/>
      <c r="M149" s="41"/>
      <c r="N149" s="41"/>
      <c r="O149" s="41"/>
      <c r="P149" s="41"/>
      <c r="Q149" s="41"/>
      <c r="R149" s="41"/>
      <c r="S149" s="41"/>
    </row>
    <row r="150" spans="12:19">
      <c r="L150" s="41"/>
      <c r="M150" s="41"/>
      <c r="N150" s="41"/>
      <c r="O150" s="41"/>
      <c r="P150" s="41"/>
      <c r="Q150" s="41"/>
      <c r="R150" s="41"/>
      <c r="S150" s="41"/>
    </row>
    <row r="151" spans="12:19">
      <c r="L151" s="41"/>
      <c r="M151" s="41"/>
      <c r="N151" s="41"/>
      <c r="O151" s="41"/>
      <c r="P151" s="41"/>
      <c r="Q151" s="41"/>
      <c r="R151" s="41"/>
      <c r="S151" s="41"/>
    </row>
    <row r="152" spans="12:19">
      <c r="L152" s="41"/>
      <c r="M152" s="41"/>
      <c r="N152" s="41"/>
      <c r="O152" s="41"/>
      <c r="P152" s="41"/>
      <c r="Q152" s="41"/>
      <c r="R152" s="41"/>
      <c r="S152" s="41"/>
    </row>
    <row r="153" spans="12:19">
      <c r="L153" s="41"/>
      <c r="M153" s="41"/>
      <c r="N153" s="41"/>
      <c r="O153" s="41"/>
      <c r="P153" s="41"/>
      <c r="Q153" s="41"/>
      <c r="R153" s="41"/>
      <c r="S153" s="41"/>
    </row>
    <row r="154" spans="12:19">
      <c r="L154" s="41"/>
      <c r="M154" s="41"/>
      <c r="N154" s="41"/>
      <c r="O154" s="41"/>
      <c r="P154" s="41"/>
      <c r="Q154" s="41"/>
      <c r="R154" s="41"/>
      <c r="S154" s="41"/>
    </row>
    <row r="155" spans="12:19">
      <c r="L155" s="41"/>
      <c r="M155" s="41"/>
      <c r="N155" s="41"/>
      <c r="O155" s="41"/>
      <c r="P155" s="41"/>
      <c r="Q155" s="41"/>
      <c r="R155" s="41"/>
      <c r="S155" s="41"/>
    </row>
    <row r="156" spans="12:19">
      <c r="L156" s="41"/>
      <c r="M156" s="41"/>
      <c r="N156" s="41"/>
      <c r="O156" s="41"/>
      <c r="P156" s="41"/>
      <c r="Q156" s="41"/>
      <c r="R156" s="41"/>
      <c r="S156" s="41"/>
    </row>
    <row r="157" spans="12:19">
      <c r="L157" s="41"/>
      <c r="M157" s="41"/>
      <c r="N157" s="41"/>
      <c r="O157" s="41"/>
      <c r="P157" s="41"/>
      <c r="Q157" s="41"/>
      <c r="R157" s="41"/>
      <c r="S157" s="41"/>
    </row>
    <row r="158" spans="12:19">
      <c r="L158" s="41"/>
      <c r="M158" s="41"/>
      <c r="N158" s="41"/>
      <c r="O158" s="41"/>
      <c r="P158" s="41"/>
      <c r="Q158" s="41"/>
      <c r="R158" s="41"/>
      <c r="S158" s="41"/>
    </row>
    <row r="159" spans="12:19">
      <c r="L159" s="41"/>
      <c r="M159" s="41"/>
      <c r="N159" s="41"/>
      <c r="O159" s="41"/>
      <c r="P159" s="41"/>
      <c r="Q159" s="41"/>
      <c r="R159" s="41"/>
      <c r="S159" s="41"/>
    </row>
    <row r="160" spans="12:19">
      <c r="L160" s="41"/>
      <c r="M160" s="41"/>
      <c r="N160" s="41"/>
      <c r="O160" s="41"/>
      <c r="P160" s="41"/>
      <c r="Q160" s="41"/>
      <c r="R160" s="41"/>
      <c r="S160" s="41"/>
    </row>
    <row r="161" spans="12:19">
      <c r="L161" s="41"/>
      <c r="M161" s="41"/>
      <c r="N161" s="41"/>
      <c r="O161" s="41"/>
      <c r="P161" s="41"/>
      <c r="Q161" s="41"/>
      <c r="R161" s="41"/>
      <c r="S161" s="41"/>
    </row>
    <row r="162" spans="12:19">
      <c r="L162" s="41"/>
      <c r="M162" s="41"/>
      <c r="N162" s="41"/>
      <c r="O162" s="41"/>
      <c r="P162" s="41"/>
      <c r="Q162" s="41"/>
      <c r="R162" s="41"/>
      <c r="S162" s="41"/>
    </row>
    <row r="163" spans="12:19">
      <c r="L163" s="41"/>
      <c r="M163" s="41"/>
      <c r="N163" s="41"/>
      <c r="O163" s="41"/>
      <c r="P163" s="41"/>
      <c r="Q163" s="41"/>
      <c r="R163" s="41"/>
      <c r="S163" s="41"/>
    </row>
    <row r="164" spans="12:19">
      <c r="L164" s="41"/>
      <c r="M164" s="41"/>
      <c r="N164" s="41"/>
      <c r="O164" s="41"/>
      <c r="P164" s="41"/>
      <c r="Q164" s="41"/>
      <c r="R164" s="41"/>
      <c r="S164" s="41"/>
    </row>
    <row r="165" spans="12:19">
      <c r="L165" s="41"/>
      <c r="M165" s="41"/>
      <c r="N165" s="41"/>
      <c r="O165" s="41"/>
      <c r="P165" s="41"/>
      <c r="Q165" s="41"/>
      <c r="R165" s="41"/>
      <c r="S165" s="41"/>
    </row>
    <row r="166" spans="12:19">
      <c r="L166" s="41"/>
      <c r="M166" s="41"/>
      <c r="N166" s="41"/>
      <c r="O166" s="41"/>
      <c r="P166" s="41"/>
      <c r="Q166" s="41"/>
      <c r="R166" s="41"/>
      <c r="S166" s="41"/>
    </row>
    <row r="167" spans="12:19">
      <c r="L167" s="41"/>
      <c r="M167" s="41"/>
      <c r="N167" s="41"/>
      <c r="O167" s="41"/>
      <c r="P167" s="41"/>
      <c r="Q167" s="41"/>
      <c r="R167" s="41"/>
      <c r="S167" s="41"/>
    </row>
    <row r="168" spans="12:19">
      <c r="L168" s="41"/>
      <c r="M168" s="41"/>
      <c r="N168" s="41"/>
      <c r="O168" s="41"/>
      <c r="P168" s="41"/>
      <c r="Q168" s="41"/>
      <c r="R168" s="41"/>
      <c r="S168" s="41"/>
    </row>
    <row r="169" spans="12:19">
      <c r="L169" s="41"/>
      <c r="M169" s="41"/>
      <c r="N169" s="41"/>
      <c r="O169" s="41"/>
      <c r="P169" s="41"/>
      <c r="Q169" s="41"/>
      <c r="R169" s="41"/>
      <c r="S169" s="41"/>
    </row>
    <row r="170" spans="12:19">
      <c r="L170" s="41"/>
      <c r="M170" s="41"/>
      <c r="N170" s="41"/>
      <c r="O170" s="41"/>
      <c r="P170" s="41"/>
      <c r="Q170" s="41"/>
      <c r="R170" s="41"/>
      <c r="S170" s="41"/>
    </row>
    <row r="171" spans="12:19">
      <c r="L171" s="41"/>
      <c r="M171" s="41"/>
      <c r="N171" s="41"/>
      <c r="O171" s="41"/>
      <c r="P171" s="41"/>
      <c r="Q171" s="41"/>
      <c r="R171" s="41"/>
      <c r="S171" s="41"/>
    </row>
    <row r="172" spans="12:19">
      <c r="L172" s="41"/>
      <c r="M172" s="41"/>
      <c r="N172" s="41"/>
      <c r="O172" s="41"/>
      <c r="P172" s="41"/>
      <c r="Q172" s="41"/>
      <c r="R172" s="41"/>
      <c r="S172" s="41"/>
    </row>
    <row r="173" spans="12:19">
      <c r="L173" s="41"/>
      <c r="M173" s="41"/>
      <c r="N173" s="41"/>
      <c r="O173" s="41"/>
      <c r="P173" s="41"/>
      <c r="Q173" s="41"/>
      <c r="R173" s="41"/>
      <c r="S173" s="41"/>
    </row>
    <row r="174" spans="12:19">
      <c r="L174" s="41"/>
      <c r="M174" s="41"/>
      <c r="N174" s="41"/>
      <c r="O174" s="41"/>
      <c r="P174" s="41"/>
      <c r="Q174" s="41"/>
      <c r="R174" s="41"/>
      <c r="S174" s="41"/>
    </row>
    <row r="175" spans="12:19">
      <c r="L175" s="41"/>
      <c r="M175" s="41"/>
      <c r="N175" s="41"/>
      <c r="O175" s="41"/>
      <c r="P175" s="41"/>
      <c r="Q175" s="41"/>
      <c r="R175" s="41"/>
      <c r="S175" s="41"/>
    </row>
    <row r="176" spans="12:19">
      <c r="L176" s="41"/>
      <c r="M176" s="41"/>
      <c r="N176" s="41"/>
      <c r="O176" s="41"/>
      <c r="P176" s="41"/>
      <c r="Q176" s="41"/>
      <c r="R176" s="41"/>
      <c r="S176" s="41"/>
    </row>
    <row r="177" spans="12:19">
      <c r="L177" s="41"/>
      <c r="M177" s="41"/>
      <c r="N177" s="41"/>
      <c r="O177" s="41"/>
      <c r="P177" s="41"/>
      <c r="Q177" s="41"/>
      <c r="R177" s="41"/>
      <c r="S177" s="41"/>
    </row>
    <row r="178" spans="12:19">
      <c r="L178" s="41"/>
      <c r="M178" s="41"/>
      <c r="N178" s="41"/>
      <c r="O178" s="41"/>
      <c r="P178" s="41"/>
      <c r="Q178" s="41"/>
      <c r="R178" s="41"/>
      <c r="S178" s="41"/>
    </row>
    <row r="179" spans="12:19">
      <c r="M179" s="41"/>
      <c r="N179" s="41"/>
      <c r="O179" s="41"/>
      <c r="P179" s="41"/>
      <c r="Q179" s="41"/>
      <c r="R179" s="41"/>
      <c r="S179" s="41"/>
    </row>
    <row r="180" spans="12:19">
      <c r="M180" s="41"/>
      <c r="N180" s="41"/>
      <c r="O180" s="41"/>
      <c r="P180" s="41"/>
      <c r="Q180" s="41"/>
      <c r="R180" s="41"/>
      <c r="S180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workbookViewId="0">
      <selection activeCell="A5" sqref="A5"/>
    </sheetView>
  </sheetViews>
  <sheetFormatPr baseColWidth="10" defaultColWidth="9.140625" defaultRowHeight="15"/>
  <cols>
    <col min="1" max="9" width="9.140625" style="43"/>
    <col min="10" max="10" width="10.5703125" style="43" bestFit="1" customWidth="1"/>
    <col min="11" max="16" width="9.140625" style="43"/>
    <col min="17" max="17" width="14.5703125" style="43" bestFit="1" customWidth="1"/>
    <col min="18" max="18" width="15.7109375" style="43" bestFit="1" customWidth="1"/>
    <col min="19" max="19" width="11" style="43" bestFit="1" customWidth="1"/>
    <col min="20" max="20" width="9.28515625" style="43" bestFit="1" customWidth="1"/>
    <col min="21" max="16384" width="9.140625" style="43"/>
  </cols>
  <sheetData>
    <row r="1" spans="1:21">
      <c r="A1" s="41"/>
      <c r="B1" s="41"/>
      <c r="C1" s="41"/>
      <c r="D1" s="41"/>
      <c r="E1" s="41"/>
      <c r="F1" s="42" t="s">
        <v>145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21">
      <c r="A2" s="41"/>
      <c r="B2" s="41"/>
      <c r="C2" s="41"/>
      <c r="D2" s="41"/>
      <c r="E2" s="41"/>
      <c r="F2" s="41"/>
      <c r="G2" s="44" t="s">
        <v>146</v>
      </c>
      <c r="H2" s="44">
        <v>6</v>
      </c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</row>
    <row r="3" spans="1:2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</row>
    <row r="4" spans="1:21" ht="45.75" thickBot="1">
      <c r="A4" s="44" t="s">
        <v>2</v>
      </c>
      <c r="B4" s="44" t="s">
        <v>166</v>
      </c>
      <c r="C4" s="45" t="s">
        <v>147</v>
      </c>
      <c r="D4" s="45" t="s">
        <v>148</v>
      </c>
      <c r="E4" s="45" t="s">
        <v>149</v>
      </c>
      <c r="F4" s="45" t="s">
        <v>150</v>
      </c>
      <c r="G4" s="45" t="s">
        <v>155</v>
      </c>
      <c r="H4" s="45" t="s">
        <v>26</v>
      </c>
      <c r="I4" s="45" t="s">
        <v>31</v>
      </c>
      <c r="J4" s="45" t="s">
        <v>140</v>
      </c>
      <c r="K4" s="45" t="s">
        <v>141</v>
      </c>
      <c r="L4" s="41"/>
      <c r="M4" s="41"/>
      <c r="N4" s="41"/>
      <c r="O4" s="41"/>
      <c r="P4" s="41"/>
      <c r="Q4" s="41"/>
      <c r="R4" s="41"/>
      <c r="S4" s="41"/>
    </row>
    <row r="5" spans="1:21" ht="15.75" thickBot="1">
      <c r="A5" s="80" t="s">
        <v>37</v>
      </c>
      <c r="B5" s="81">
        <v>2954</v>
      </c>
      <c r="C5" s="32"/>
      <c r="D5" s="32"/>
      <c r="E5" s="32"/>
      <c r="F5" s="32"/>
      <c r="G5" s="32"/>
      <c r="H5" s="32"/>
      <c r="I5" s="32"/>
      <c r="J5" s="32"/>
      <c r="K5" s="32"/>
      <c r="L5" s="41"/>
      <c r="M5" s="41"/>
      <c r="N5" s="36"/>
      <c r="O5" s="36"/>
      <c r="P5" s="36"/>
      <c r="Q5" s="36"/>
      <c r="R5" s="36"/>
      <c r="S5" s="36"/>
      <c r="T5" s="46"/>
      <c r="U5" s="46"/>
    </row>
    <row r="6" spans="1:21" ht="15.75" thickBot="1">
      <c r="A6" s="80" t="s">
        <v>43</v>
      </c>
      <c r="B6" s="81">
        <v>3297</v>
      </c>
      <c r="C6" s="32"/>
      <c r="D6" s="32"/>
      <c r="E6" s="32"/>
      <c r="F6" s="32"/>
      <c r="G6" s="32"/>
      <c r="H6" s="32"/>
      <c r="I6" s="32"/>
      <c r="J6" s="32"/>
      <c r="K6" s="32"/>
      <c r="L6" s="41"/>
      <c r="M6" s="41"/>
      <c r="N6" s="36"/>
      <c r="O6" s="36"/>
      <c r="P6" s="36"/>
      <c r="Q6" s="30" t="s">
        <v>142</v>
      </c>
      <c r="R6" s="30" t="s">
        <v>0</v>
      </c>
      <c r="S6" s="30" t="s">
        <v>1</v>
      </c>
      <c r="T6" s="46"/>
      <c r="U6" s="46"/>
    </row>
    <row r="7" spans="1:21" ht="15.75" thickBot="1">
      <c r="A7" s="80" t="s">
        <v>44</v>
      </c>
      <c r="B7" s="81">
        <v>3344</v>
      </c>
      <c r="C7" s="32"/>
      <c r="D7" s="32"/>
      <c r="E7" s="32"/>
      <c r="F7" s="32"/>
      <c r="G7" s="32"/>
      <c r="H7" s="32"/>
      <c r="I7" s="32"/>
      <c r="J7" s="32"/>
      <c r="K7" s="32"/>
      <c r="L7" s="41"/>
      <c r="M7" s="47"/>
      <c r="N7" s="37" t="s">
        <v>143</v>
      </c>
      <c r="O7" s="37"/>
      <c r="P7" s="36"/>
      <c r="Q7" s="40">
        <f>AVERAGE(J16:J64)</f>
        <v>94473.651292517025</v>
      </c>
      <c r="R7" s="40">
        <f>AVERAGE(I16:I64)</f>
        <v>239.90725623582776</v>
      </c>
      <c r="S7" s="38">
        <f>AVERAGE(K16:K64)</f>
        <v>5.0937103391911535E-2</v>
      </c>
      <c r="T7" s="46"/>
      <c r="U7" s="46"/>
    </row>
    <row r="8" spans="1:21" ht="15.75" thickBot="1">
      <c r="A8" s="80" t="s">
        <v>45</v>
      </c>
      <c r="B8" s="81">
        <v>3526</v>
      </c>
      <c r="C8" s="32"/>
      <c r="D8" s="32"/>
      <c r="E8" s="32"/>
      <c r="F8" s="32"/>
      <c r="G8" s="32"/>
      <c r="H8" s="32"/>
      <c r="I8" s="32"/>
      <c r="J8" s="32"/>
      <c r="K8" s="32"/>
      <c r="L8" s="41"/>
      <c r="M8" s="47"/>
      <c r="N8" s="37" t="s">
        <v>144</v>
      </c>
      <c r="O8" s="37"/>
      <c r="P8" s="36"/>
      <c r="Q8" s="40">
        <f>AVERAGE(J65:J76)</f>
        <v>928647.70390947023</v>
      </c>
      <c r="R8" s="40">
        <f>AVERAGE(I65:I76)</f>
        <v>836.55000000000291</v>
      </c>
      <c r="S8" s="38">
        <f>AVERAGE(K65:K76)</f>
        <v>0.13536308252841725</v>
      </c>
      <c r="T8" s="46"/>
      <c r="U8" s="46"/>
    </row>
    <row r="9" spans="1:21" ht="14.25" customHeight="1" thickBot="1">
      <c r="A9" s="80" t="s">
        <v>46</v>
      </c>
      <c r="B9" s="81">
        <v>3651</v>
      </c>
      <c r="C9" s="32"/>
      <c r="D9" s="32"/>
      <c r="E9" s="32"/>
      <c r="F9" s="32"/>
      <c r="G9" s="32"/>
      <c r="H9" s="32"/>
      <c r="I9" s="32"/>
      <c r="J9" s="32"/>
      <c r="K9" s="32"/>
      <c r="L9" s="41"/>
      <c r="M9" s="41"/>
      <c r="N9" s="36"/>
      <c r="O9" s="36"/>
      <c r="P9" s="36"/>
      <c r="Q9" s="36"/>
      <c r="R9" s="36"/>
      <c r="S9" s="36"/>
      <c r="T9" s="46"/>
      <c r="U9" s="46"/>
    </row>
    <row r="10" spans="1:21" ht="15.75" thickBot="1">
      <c r="A10" s="80" t="s">
        <v>47</v>
      </c>
      <c r="B10" s="81">
        <v>3684</v>
      </c>
      <c r="C10" s="32">
        <f>AVERAGE(B5:B10)</f>
        <v>3409.3333333333335</v>
      </c>
      <c r="D10" s="32"/>
      <c r="E10" s="32"/>
      <c r="F10" s="32"/>
      <c r="G10" s="32"/>
      <c r="H10" s="32"/>
      <c r="I10" s="32"/>
      <c r="J10" s="32"/>
      <c r="K10" s="32"/>
      <c r="L10" s="41"/>
      <c r="M10" s="41"/>
      <c r="N10" s="36"/>
      <c r="O10" s="36"/>
      <c r="P10" s="36"/>
      <c r="Q10" s="36"/>
      <c r="R10" s="36"/>
      <c r="S10" s="36"/>
      <c r="T10" s="46"/>
      <c r="U10" s="46"/>
    </row>
    <row r="11" spans="1:21" ht="15.75" thickBot="1">
      <c r="A11" s="80" t="s">
        <v>48</v>
      </c>
      <c r="B11" s="81">
        <v>3528</v>
      </c>
      <c r="C11" s="32">
        <f t="shared" ref="C11:D63" si="0">AVERAGE(B6:B11)</f>
        <v>3505</v>
      </c>
      <c r="D11" s="32"/>
      <c r="E11" s="32"/>
      <c r="F11" s="32"/>
      <c r="G11" s="32"/>
      <c r="H11" s="32"/>
      <c r="I11" s="32"/>
      <c r="J11" s="32"/>
      <c r="K11" s="32"/>
      <c r="L11" s="41"/>
      <c r="M11" s="41"/>
      <c r="N11" s="41"/>
      <c r="O11" s="41"/>
      <c r="P11" s="41"/>
      <c r="Q11" s="41"/>
      <c r="R11" s="41"/>
      <c r="S11" s="41"/>
    </row>
    <row r="12" spans="1:21" ht="15.75" thickBot="1">
      <c r="A12" s="80" t="s">
        <v>49</v>
      </c>
      <c r="B12" s="81">
        <v>3629</v>
      </c>
      <c r="C12" s="32">
        <f t="shared" si="0"/>
        <v>3560.3333333333335</v>
      </c>
      <c r="D12" s="32"/>
      <c r="E12" s="32"/>
      <c r="F12" s="32"/>
      <c r="G12" s="32"/>
      <c r="H12" s="32"/>
      <c r="I12" s="32"/>
      <c r="J12" s="32"/>
      <c r="K12" s="32"/>
      <c r="L12" s="41"/>
      <c r="M12" s="41"/>
      <c r="N12" s="41"/>
      <c r="O12" s="41"/>
      <c r="P12" s="41"/>
      <c r="Q12" s="41"/>
      <c r="R12" s="41"/>
      <c r="S12" s="41"/>
    </row>
    <row r="13" spans="1:21" ht="15.75" thickBot="1">
      <c r="A13" s="80" t="s">
        <v>51</v>
      </c>
      <c r="B13" s="81">
        <v>3740</v>
      </c>
      <c r="C13" s="32">
        <f t="shared" si="0"/>
        <v>3626.3333333333335</v>
      </c>
      <c r="D13" s="32"/>
      <c r="E13" s="32"/>
      <c r="F13" s="32"/>
      <c r="G13" s="32"/>
      <c r="H13" s="32"/>
      <c r="I13" s="32"/>
      <c r="J13" s="32"/>
      <c r="K13" s="32"/>
      <c r="L13" s="41"/>
      <c r="M13" s="41"/>
      <c r="N13" s="41"/>
      <c r="O13" s="41"/>
      <c r="P13" s="41"/>
      <c r="Q13" s="41"/>
      <c r="R13" s="41"/>
      <c r="S13" s="41"/>
    </row>
    <row r="14" spans="1:21" ht="15.75" thickBot="1">
      <c r="A14" s="80" t="s">
        <v>52</v>
      </c>
      <c r="B14" s="81">
        <v>3301</v>
      </c>
      <c r="C14" s="32">
        <f t="shared" si="0"/>
        <v>3588.8333333333335</v>
      </c>
      <c r="D14" s="32"/>
      <c r="E14" s="32"/>
      <c r="F14" s="32"/>
      <c r="G14" s="32"/>
      <c r="H14" s="32"/>
      <c r="I14" s="32"/>
      <c r="J14" s="32"/>
      <c r="K14" s="32"/>
      <c r="L14" s="41"/>
      <c r="M14" s="41"/>
      <c r="N14" s="41"/>
      <c r="O14" s="41"/>
      <c r="P14" s="41"/>
      <c r="Q14" s="41"/>
      <c r="R14" s="41"/>
      <c r="S14" s="41"/>
    </row>
    <row r="15" spans="1:21" ht="15.75" thickBot="1">
      <c r="A15" s="80" t="s">
        <v>53</v>
      </c>
      <c r="B15" s="81">
        <v>3255</v>
      </c>
      <c r="C15" s="32">
        <f t="shared" si="0"/>
        <v>3522.8333333333335</v>
      </c>
      <c r="D15" s="32">
        <f>AVERAGE(C10:C15)</f>
        <v>3535.4444444444448</v>
      </c>
      <c r="E15" s="32">
        <f>2*C15-D15</f>
        <v>3510.2222222222222</v>
      </c>
      <c r="F15" s="32">
        <f>(2/($H$2-1))*(C15-D15)</f>
        <v>-5.044444444444526</v>
      </c>
      <c r="G15" s="32"/>
      <c r="H15" s="32"/>
      <c r="I15" s="32"/>
      <c r="J15" s="32"/>
      <c r="K15" s="32"/>
      <c r="L15" s="41"/>
      <c r="M15" s="41"/>
      <c r="N15" s="41"/>
      <c r="O15" s="41"/>
      <c r="P15" s="41"/>
      <c r="Q15" s="41"/>
      <c r="R15" s="41"/>
      <c r="S15" s="41"/>
    </row>
    <row r="16" spans="1:21" ht="15.75" thickBot="1">
      <c r="A16" s="80" t="s">
        <v>54</v>
      </c>
      <c r="B16" s="81">
        <v>3672</v>
      </c>
      <c r="C16" s="32">
        <f t="shared" si="0"/>
        <v>3520.8333333333335</v>
      </c>
      <c r="D16" s="32">
        <f t="shared" si="0"/>
        <v>3554.0277777777778</v>
      </c>
      <c r="E16" s="32">
        <f t="shared" ref="E16:E64" si="1">2*C16-D16</f>
        <v>3487.6388888888891</v>
      </c>
      <c r="F16" s="32">
        <f t="shared" ref="F16:F63" si="2">(2/($H$2-1))*(C16-D16)</f>
        <v>-13.277777777777738</v>
      </c>
      <c r="G16" s="32">
        <f t="shared" ref="G16:G47" si="3">F15+E15</f>
        <v>3505.1777777777775</v>
      </c>
      <c r="H16" s="32">
        <f>B16-G16</f>
        <v>166.82222222222254</v>
      </c>
      <c r="I16" s="32">
        <f t="shared" ref="I16:I47" si="4">ABS(H16)</f>
        <v>166.82222222222254</v>
      </c>
      <c r="J16" s="32">
        <f t="shared" ref="J16:J47" si="5">H16^2</f>
        <v>27829.653827160597</v>
      </c>
      <c r="K16" s="32">
        <f>I16/B16</f>
        <v>4.5430888404744699E-2</v>
      </c>
      <c r="L16" s="41"/>
      <c r="M16" s="41"/>
      <c r="N16" s="41"/>
      <c r="O16" s="41"/>
      <c r="P16" s="41"/>
      <c r="Q16" s="41"/>
      <c r="R16" s="41"/>
      <c r="S16" s="41"/>
    </row>
    <row r="17" spans="1:19" ht="15.75" thickBot="1">
      <c r="A17" s="80" t="s">
        <v>55</v>
      </c>
      <c r="B17" s="81">
        <v>3590</v>
      </c>
      <c r="C17" s="32">
        <f t="shared" si="0"/>
        <v>3531.1666666666665</v>
      </c>
      <c r="D17" s="32">
        <f t="shared" si="0"/>
        <v>3558.3888888888891</v>
      </c>
      <c r="E17" s="32">
        <f t="shared" si="1"/>
        <v>3503.9444444444439</v>
      </c>
      <c r="F17" s="32">
        <f t="shared" si="2"/>
        <v>-10.888888888889051</v>
      </c>
      <c r="G17" s="32">
        <f t="shared" si="3"/>
        <v>3474.3611111111113</v>
      </c>
      <c r="H17" s="32">
        <f t="shared" ref="H17:H75" si="6">B17-G17</f>
        <v>115.63888888888869</v>
      </c>
      <c r="I17" s="32">
        <f t="shared" si="4"/>
        <v>115.63888888888869</v>
      </c>
      <c r="J17" s="32">
        <f t="shared" si="5"/>
        <v>13372.352623456743</v>
      </c>
      <c r="K17" s="32">
        <f t="shared" ref="K17:K64" si="7">I17/B17</f>
        <v>3.2211389662643086E-2</v>
      </c>
      <c r="L17" s="41"/>
      <c r="M17" s="41"/>
      <c r="N17" s="41"/>
      <c r="O17" s="41"/>
      <c r="P17" s="41"/>
      <c r="Q17" s="41"/>
      <c r="R17" s="41"/>
      <c r="S17" s="41"/>
    </row>
    <row r="18" spans="1:19" ht="15.75" thickBot="1">
      <c r="A18" s="80" t="s">
        <v>56</v>
      </c>
      <c r="B18" s="81">
        <v>3797</v>
      </c>
      <c r="C18" s="32">
        <f t="shared" si="0"/>
        <v>3559.1666666666665</v>
      </c>
      <c r="D18" s="32">
        <f t="shared" si="0"/>
        <v>3558.1944444444448</v>
      </c>
      <c r="E18" s="32">
        <f t="shared" si="1"/>
        <v>3560.1388888888882</v>
      </c>
      <c r="F18" s="32">
        <f t="shared" si="2"/>
        <v>0.38888888888868678</v>
      </c>
      <c r="G18" s="32">
        <f t="shared" si="3"/>
        <v>3493.0555555555547</v>
      </c>
      <c r="H18" s="32">
        <f t="shared" si="6"/>
        <v>303.94444444444525</v>
      </c>
      <c r="I18" s="32">
        <f t="shared" si="4"/>
        <v>303.94444444444525</v>
      </c>
      <c r="J18" s="32">
        <f t="shared" si="5"/>
        <v>92382.225308642461</v>
      </c>
      <c r="K18" s="32">
        <f t="shared" si="7"/>
        <v>8.0048576361455168E-2</v>
      </c>
      <c r="L18" s="41"/>
      <c r="M18" s="41"/>
      <c r="N18" s="41"/>
      <c r="O18" s="41"/>
      <c r="P18" s="41"/>
      <c r="Q18" s="41"/>
      <c r="R18" s="41"/>
      <c r="S18" s="41"/>
    </row>
    <row r="19" spans="1:19" ht="15.75" thickBot="1">
      <c r="A19" s="80" t="s">
        <v>57</v>
      </c>
      <c r="B19" s="81">
        <v>3566</v>
      </c>
      <c r="C19" s="32">
        <f t="shared" si="0"/>
        <v>3530.1666666666665</v>
      </c>
      <c r="D19" s="32">
        <f t="shared" si="0"/>
        <v>3542.1666666666665</v>
      </c>
      <c r="E19" s="32">
        <f t="shared" si="1"/>
        <v>3518.1666666666665</v>
      </c>
      <c r="F19" s="32">
        <f t="shared" si="2"/>
        <v>-4.8000000000000007</v>
      </c>
      <c r="G19" s="32">
        <f t="shared" si="3"/>
        <v>3560.5277777777769</v>
      </c>
      <c r="H19" s="32">
        <f t="shared" si="6"/>
        <v>5.4722222222230812</v>
      </c>
      <c r="I19" s="32">
        <f t="shared" si="4"/>
        <v>5.4722222222230812</v>
      </c>
      <c r="J19" s="32">
        <f t="shared" si="5"/>
        <v>29.945216049392116</v>
      </c>
      <c r="K19" s="32">
        <f t="shared" si="7"/>
        <v>1.5345547454355248E-3</v>
      </c>
      <c r="L19" s="41"/>
      <c r="M19" s="41"/>
      <c r="N19" s="41"/>
      <c r="O19" s="41"/>
      <c r="P19" s="41"/>
      <c r="Q19" s="41"/>
      <c r="R19" s="41"/>
      <c r="S19" s="41"/>
    </row>
    <row r="20" spans="1:19" ht="15.75" thickBot="1">
      <c r="A20" s="80" t="s">
        <v>58</v>
      </c>
      <c r="B20" s="81">
        <v>3621</v>
      </c>
      <c r="C20" s="32">
        <f t="shared" si="0"/>
        <v>3583.5</v>
      </c>
      <c r="D20" s="32">
        <f t="shared" si="0"/>
        <v>3541.2777777777778</v>
      </c>
      <c r="E20" s="32">
        <f t="shared" si="1"/>
        <v>3625.7222222222222</v>
      </c>
      <c r="F20" s="32">
        <f t="shared" si="2"/>
        <v>16.888888888888868</v>
      </c>
      <c r="G20" s="32">
        <f t="shared" si="3"/>
        <v>3513.3666666666663</v>
      </c>
      <c r="H20" s="32">
        <f t="shared" si="6"/>
        <v>107.63333333333367</v>
      </c>
      <c r="I20" s="32">
        <f t="shared" si="4"/>
        <v>107.63333333333367</v>
      </c>
      <c r="J20" s="32">
        <f t="shared" si="5"/>
        <v>11584.934444444516</v>
      </c>
      <c r="K20" s="32">
        <f t="shared" si="7"/>
        <v>2.9724753751265858E-2</v>
      </c>
      <c r="L20" s="41"/>
      <c r="M20" s="41"/>
      <c r="N20" s="41"/>
      <c r="O20" s="41"/>
      <c r="P20" s="41"/>
      <c r="Q20" s="41"/>
      <c r="R20" s="41"/>
      <c r="S20" s="41"/>
    </row>
    <row r="21" spans="1:19" ht="30.75" thickBot="1">
      <c r="A21" s="80" t="s">
        <v>60</v>
      </c>
      <c r="B21" s="81">
        <v>3664</v>
      </c>
      <c r="C21" s="32">
        <f t="shared" si="0"/>
        <v>3651.6666666666665</v>
      </c>
      <c r="D21" s="32">
        <f t="shared" si="0"/>
        <v>3562.75</v>
      </c>
      <c r="E21" s="32">
        <f t="shared" si="1"/>
        <v>3740.583333333333</v>
      </c>
      <c r="F21" s="32">
        <f t="shared" si="2"/>
        <v>35.566666666666606</v>
      </c>
      <c r="G21" s="32">
        <f t="shared" si="3"/>
        <v>3642.6111111111109</v>
      </c>
      <c r="H21" s="32">
        <f t="shared" si="6"/>
        <v>21.388888888889142</v>
      </c>
      <c r="I21" s="32">
        <f t="shared" si="4"/>
        <v>21.388888888889142</v>
      </c>
      <c r="J21" s="32">
        <f t="shared" si="5"/>
        <v>457.48456790124538</v>
      </c>
      <c r="K21" s="32">
        <f t="shared" si="7"/>
        <v>5.8375788452208355E-3</v>
      </c>
      <c r="L21" s="41"/>
      <c r="M21" s="41"/>
      <c r="N21" s="41"/>
      <c r="O21" s="41"/>
      <c r="P21" s="41"/>
      <c r="Q21" s="41"/>
      <c r="R21" s="41"/>
      <c r="S21" s="41"/>
    </row>
    <row r="22" spans="1:19" ht="15.75" thickBot="1">
      <c r="A22" s="80" t="s">
        <v>61</v>
      </c>
      <c r="B22" s="81">
        <v>3986</v>
      </c>
      <c r="C22" s="32">
        <f t="shared" si="0"/>
        <v>3704</v>
      </c>
      <c r="D22" s="32">
        <f t="shared" si="0"/>
        <v>3593.2777777777778</v>
      </c>
      <c r="E22" s="32">
        <f t="shared" si="1"/>
        <v>3814.7222222222222</v>
      </c>
      <c r="F22" s="32">
        <f t="shared" si="2"/>
        <v>44.28888888888887</v>
      </c>
      <c r="G22" s="32">
        <f t="shared" si="3"/>
        <v>3776.1499999999996</v>
      </c>
      <c r="H22" s="32">
        <f t="shared" si="6"/>
        <v>209.85000000000036</v>
      </c>
      <c r="I22" s="32">
        <f t="shared" si="4"/>
        <v>209.85000000000036</v>
      </c>
      <c r="J22" s="32">
        <f t="shared" si="5"/>
        <v>44037.022500000152</v>
      </c>
      <c r="K22" s="32">
        <f t="shared" si="7"/>
        <v>5.2646763672855083E-2</v>
      </c>
      <c r="L22" s="41"/>
      <c r="M22" s="41"/>
      <c r="N22" s="41"/>
      <c r="O22" s="41"/>
      <c r="P22" s="41"/>
      <c r="Q22" s="41"/>
      <c r="R22" s="41"/>
      <c r="S22" s="41"/>
    </row>
    <row r="23" spans="1:19" ht="15.75" thickBot="1">
      <c r="A23" s="80" t="s">
        <v>62</v>
      </c>
      <c r="B23" s="81">
        <v>3512</v>
      </c>
      <c r="C23" s="32">
        <f t="shared" si="0"/>
        <v>3691</v>
      </c>
      <c r="D23" s="32">
        <f t="shared" si="0"/>
        <v>3619.9166666666665</v>
      </c>
      <c r="E23" s="32">
        <f t="shared" si="1"/>
        <v>3762.0833333333335</v>
      </c>
      <c r="F23" s="32">
        <f t="shared" si="2"/>
        <v>28.433333333333394</v>
      </c>
      <c r="G23" s="32">
        <f t="shared" si="3"/>
        <v>3859.0111111111109</v>
      </c>
      <c r="H23" s="32">
        <f t="shared" si="6"/>
        <v>-347.01111111111095</v>
      </c>
      <c r="I23" s="32">
        <f t="shared" si="4"/>
        <v>347.01111111111095</v>
      </c>
      <c r="J23" s="32">
        <f t="shared" si="5"/>
        <v>120416.71123456779</v>
      </c>
      <c r="K23" s="32">
        <f t="shared" si="7"/>
        <v>9.8807263983801519E-2</v>
      </c>
      <c r="L23" s="41"/>
      <c r="M23" s="41"/>
      <c r="N23" s="41"/>
      <c r="O23" s="41"/>
      <c r="P23" s="41"/>
      <c r="Q23" s="41"/>
      <c r="R23" s="41"/>
      <c r="S23" s="41"/>
    </row>
    <row r="24" spans="1:19" ht="15.75" thickBot="1">
      <c r="A24" s="80" t="s">
        <v>63</v>
      </c>
      <c r="B24" s="81">
        <v>3684</v>
      </c>
      <c r="C24" s="32">
        <f t="shared" si="0"/>
        <v>3672.1666666666665</v>
      </c>
      <c r="D24" s="32">
        <f t="shared" si="0"/>
        <v>3638.75</v>
      </c>
      <c r="E24" s="32">
        <f t="shared" si="1"/>
        <v>3705.583333333333</v>
      </c>
      <c r="F24" s="32">
        <f t="shared" si="2"/>
        <v>13.366666666666607</v>
      </c>
      <c r="G24" s="32">
        <f t="shared" si="3"/>
        <v>3790.5166666666669</v>
      </c>
      <c r="H24" s="32">
        <f t="shared" si="6"/>
        <v>-106.51666666666688</v>
      </c>
      <c r="I24" s="32">
        <f t="shared" si="4"/>
        <v>106.51666666666688</v>
      </c>
      <c r="J24" s="32">
        <f t="shared" si="5"/>
        <v>11345.800277777824</v>
      </c>
      <c r="K24" s="32">
        <f t="shared" si="7"/>
        <v>2.8913318856315658E-2</v>
      </c>
      <c r="L24" s="41"/>
      <c r="M24" s="41"/>
      <c r="N24" s="41"/>
      <c r="O24" s="41"/>
      <c r="P24" s="41"/>
      <c r="Q24" s="41"/>
      <c r="R24" s="41"/>
      <c r="S24" s="41"/>
    </row>
    <row r="25" spans="1:19" ht="15.75" thickBot="1">
      <c r="A25" s="80" t="s">
        <v>64</v>
      </c>
      <c r="B25" s="81">
        <v>3567</v>
      </c>
      <c r="C25" s="32">
        <f t="shared" si="0"/>
        <v>3672.3333333333335</v>
      </c>
      <c r="D25" s="32">
        <f t="shared" si="0"/>
        <v>3662.4444444444439</v>
      </c>
      <c r="E25" s="32">
        <f t="shared" si="1"/>
        <v>3682.2222222222231</v>
      </c>
      <c r="F25" s="32">
        <f t="shared" si="2"/>
        <v>3.9555555555558386</v>
      </c>
      <c r="G25" s="32">
        <f t="shared" si="3"/>
        <v>3718.95</v>
      </c>
      <c r="H25" s="32">
        <f t="shared" si="6"/>
        <v>-151.94999999999982</v>
      </c>
      <c r="I25" s="32">
        <f t="shared" si="4"/>
        <v>151.94999999999982</v>
      </c>
      <c r="J25" s="32">
        <f t="shared" si="5"/>
        <v>23088.802499999943</v>
      </c>
      <c r="K25" s="32">
        <f t="shared" si="7"/>
        <v>4.2598822539949489E-2</v>
      </c>
      <c r="L25" s="41"/>
      <c r="M25" s="41"/>
      <c r="N25" s="41"/>
      <c r="O25" s="41"/>
      <c r="P25" s="41"/>
      <c r="Q25" s="41"/>
      <c r="R25" s="41"/>
      <c r="S25" s="41"/>
    </row>
    <row r="26" spans="1:19" ht="15.75" thickBot="1">
      <c r="A26" s="80" t="s">
        <v>65</v>
      </c>
      <c r="B26" s="81">
        <v>3618</v>
      </c>
      <c r="C26" s="32">
        <f t="shared" si="0"/>
        <v>3671.8333333333335</v>
      </c>
      <c r="D26" s="32">
        <f t="shared" si="0"/>
        <v>3677.1666666666661</v>
      </c>
      <c r="E26" s="32">
        <f t="shared" si="1"/>
        <v>3666.5000000000009</v>
      </c>
      <c r="F26" s="32">
        <f t="shared" si="2"/>
        <v>-2.1333333333330304</v>
      </c>
      <c r="G26" s="32">
        <f t="shared" si="3"/>
        <v>3686.1777777777788</v>
      </c>
      <c r="H26" s="32">
        <f t="shared" si="6"/>
        <v>-68.177777777778829</v>
      </c>
      <c r="I26" s="32">
        <f t="shared" si="4"/>
        <v>68.177777777778829</v>
      </c>
      <c r="J26" s="32">
        <f t="shared" si="5"/>
        <v>4648.2093827161925</v>
      </c>
      <c r="K26" s="32">
        <f t="shared" si="7"/>
        <v>1.8844051348197575E-2</v>
      </c>
      <c r="L26" s="41"/>
      <c r="M26" s="41"/>
      <c r="N26" s="41"/>
      <c r="O26" s="41"/>
      <c r="P26" s="41"/>
      <c r="Q26" s="41"/>
      <c r="R26" s="41"/>
      <c r="S26" s="41"/>
    </row>
    <row r="27" spans="1:19" ht="15.75" thickBot="1">
      <c r="A27" s="80" t="s">
        <v>66</v>
      </c>
      <c r="B27" s="81">
        <v>3650</v>
      </c>
      <c r="C27" s="32">
        <f t="shared" si="0"/>
        <v>3669.5</v>
      </c>
      <c r="D27" s="32">
        <f t="shared" si="0"/>
        <v>3680.1388888888887</v>
      </c>
      <c r="E27" s="32">
        <f t="shared" si="1"/>
        <v>3658.8611111111113</v>
      </c>
      <c r="F27" s="32">
        <f t="shared" si="2"/>
        <v>-4.2555555555554747</v>
      </c>
      <c r="G27" s="32">
        <f t="shared" si="3"/>
        <v>3664.3666666666677</v>
      </c>
      <c r="H27" s="32">
        <f t="shared" si="6"/>
        <v>-14.366666666667697</v>
      </c>
      <c r="I27" s="32">
        <f t="shared" si="4"/>
        <v>14.366666666667697</v>
      </c>
      <c r="J27" s="32">
        <f t="shared" si="5"/>
        <v>206.40111111114072</v>
      </c>
      <c r="K27" s="32">
        <f t="shared" si="7"/>
        <v>3.9360730593610126E-3</v>
      </c>
      <c r="L27" s="41"/>
      <c r="M27" s="41"/>
      <c r="N27" s="41"/>
      <c r="O27" s="41"/>
      <c r="P27" s="41"/>
      <c r="Q27" s="41"/>
      <c r="R27" s="41"/>
      <c r="S27" s="41"/>
    </row>
    <row r="28" spans="1:19" ht="15.75" thickBot="1">
      <c r="A28" s="80" t="s">
        <v>67</v>
      </c>
      <c r="B28" s="81">
        <v>4230</v>
      </c>
      <c r="C28" s="32">
        <f t="shared" si="0"/>
        <v>3710.1666666666665</v>
      </c>
      <c r="D28" s="32">
        <f t="shared" si="0"/>
        <v>3681.1666666666674</v>
      </c>
      <c r="E28" s="32">
        <f t="shared" si="1"/>
        <v>3739.1666666666656</v>
      </c>
      <c r="F28" s="32">
        <f t="shared" si="2"/>
        <v>11.599999999999637</v>
      </c>
      <c r="G28" s="32">
        <f t="shared" si="3"/>
        <v>3654.6055555555558</v>
      </c>
      <c r="H28" s="32">
        <f t="shared" si="6"/>
        <v>575.39444444444416</v>
      </c>
      <c r="I28" s="32">
        <f t="shared" si="4"/>
        <v>575.39444444444416</v>
      </c>
      <c r="J28" s="32">
        <f t="shared" si="5"/>
        <v>331078.76669753052</v>
      </c>
      <c r="K28" s="32">
        <f t="shared" si="7"/>
        <v>0.13602705542421847</v>
      </c>
      <c r="L28" s="41"/>
      <c r="M28" s="41"/>
      <c r="N28" s="41"/>
      <c r="O28" s="41"/>
      <c r="P28" s="41"/>
      <c r="Q28" s="41"/>
      <c r="R28" s="41"/>
      <c r="S28" s="41"/>
    </row>
    <row r="29" spans="1:19" ht="15.75" thickBot="1">
      <c r="A29" s="80" t="s">
        <v>68</v>
      </c>
      <c r="B29" s="81">
        <v>4153</v>
      </c>
      <c r="C29" s="32">
        <f t="shared" si="0"/>
        <v>3817</v>
      </c>
      <c r="D29" s="32">
        <f t="shared" si="0"/>
        <v>3702.1666666666665</v>
      </c>
      <c r="E29" s="32">
        <f t="shared" si="1"/>
        <v>3931.8333333333335</v>
      </c>
      <c r="F29" s="32">
        <f t="shared" si="2"/>
        <v>45.933333333333394</v>
      </c>
      <c r="G29" s="32">
        <f t="shared" si="3"/>
        <v>3750.7666666666651</v>
      </c>
      <c r="H29" s="32">
        <f t="shared" si="6"/>
        <v>402.23333333333494</v>
      </c>
      <c r="I29" s="32">
        <f t="shared" si="4"/>
        <v>402.23333333333494</v>
      </c>
      <c r="J29" s="32">
        <f t="shared" si="5"/>
        <v>161791.65444444574</v>
      </c>
      <c r="K29" s="32">
        <f t="shared" si="7"/>
        <v>9.6853680070632053E-2</v>
      </c>
      <c r="L29" s="41"/>
      <c r="M29" s="41"/>
      <c r="N29" s="41"/>
      <c r="O29" s="41"/>
      <c r="P29" s="41"/>
      <c r="Q29" s="41"/>
      <c r="R29" s="41"/>
      <c r="S29" s="41"/>
    </row>
    <row r="30" spans="1:19" ht="15.75" thickBot="1">
      <c r="A30" s="80" t="s">
        <v>69</v>
      </c>
      <c r="B30" s="81">
        <v>4370</v>
      </c>
      <c r="C30" s="32">
        <f t="shared" si="0"/>
        <v>3931.3333333333335</v>
      </c>
      <c r="D30" s="32">
        <f t="shared" si="0"/>
        <v>3745.3611111111113</v>
      </c>
      <c r="E30" s="32">
        <f t="shared" si="1"/>
        <v>4117.3055555555557</v>
      </c>
      <c r="F30" s="32">
        <f t="shared" si="2"/>
        <v>74.388888888888872</v>
      </c>
      <c r="G30" s="32">
        <f t="shared" si="3"/>
        <v>3977.7666666666669</v>
      </c>
      <c r="H30" s="32">
        <f t="shared" si="6"/>
        <v>392.23333333333312</v>
      </c>
      <c r="I30" s="32">
        <f t="shared" si="4"/>
        <v>392.23333333333312</v>
      </c>
      <c r="J30" s="32">
        <f t="shared" si="5"/>
        <v>153846.9877777776</v>
      </c>
      <c r="K30" s="32">
        <f t="shared" si="7"/>
        <v>8.9755911517925197E-2</v>
      </c>
      <c r="L30" s="41"/>
      <c r="M30" s="41"/>
      <c r="N30" s="41"/>
      <c r="O30" s="41"/>
      <c r="P30" s="41"/>
      <c r="Q30" s="41"/>
      <c r="R30" s="41"/>
      <c r="S30" s="41"/>
    </row>
    <row r="31" spans="1:19" ht="15.75" thickBot="1">
      <c r="A31" s="80" t="s">
        <v>70</v>
      </c>
      <c r="B31" s="81">
        <v>3931</v>
      </c>
      <c r="C31" s="32">
        <f t="shared" si="0"/>
        <v>3992</v>
      </c>
      <c r="D31" s="32">
        <f t="shared" si="0"/>
        <v>3798.6388888888887</v>
      </c>
      <c r="E31" s="32">
        <f t="shared" si="1"/>
        <v>4185.3611111111113</v>
      </c>
      <c r="F31" s="32">
        <f t="shared" si="2"/>
        <v>77.344444444444534</v>
      </c>
      <c r="G31" s="32">
        <f t="shared" si="3"/>
        <v>4191.6944444444443</v>
      </c>
      <c r="H31" s="32">
        <f t="shared" si="6"/>
        <v>-260.69444444444434</v>
      </c>
      <c r="I31" s="32">
        <f t="shared" si="4"/>
        <v>260.69444444444434</v>
      </c>
      <c r="J31" s="32">
        <f t="shared" si="5"/>
        <v>67961.593364197484</v>
      </c>
      <c r="K31" s="32">
        <f t="shared" si="7"/>
        <v>6.6317589530512422E-2</v>
      </c>
      <c r="L31" s="41"/>
      <c r="M31" s="41"/>
      <c r="N31" s="41"/>
      <c r="O31" s="41"/>
      <c r="P31" s="41"/>
      <c r="Q31" s="41"/>
      <c r="R31" s="41"/>
      <c r="S31" s="41"/>
    </row>
    <row r="32" spans="1:19" ht="15.75" thickBot="1">
      <c r="A32" s="80" t="s">
        <v>71</v>
      </c>
      <c r="B32" s="81">
        <v>3996</v>
      </c>
      <c r="C32" s="32">
        <f t="shared" si="0"/>
        <v>4055</v>
      </c>
      <c r="D32" s="32">
        <f t="shared" si="0"/>
        <v>3862.5</v>
      </c>
      <c r="E32" s="32">
        <f t="shared" si="1"/>
        <v>4247.5</v>
      </c>
      <c r="F32" s="32">
        <f t="shared" si="2"/>
        <v>77</v>
      </c>
      <c r="G32" s="32">
        <f t="shared" si="3"/>
        <v>4262.7055555555562</v>
      </c>
      <c r="H32" s="32">
        <f t="shared" si="6"/>
        <v>-266.7055555555562</v>
      </c>
      <c r="I32" s="32">
        <f t="shared" si="4"/>
        <v>266.7055555555562</v>
      </c>
      <c r="J32" s="32">
        <f t="shared" si="5"/>
        <v>71131.853364197872</v>
      </c>
      <c r="K32" s="32">
        <f t="shared" si="7"/>
        <v>6.6743132020909965E-2</v>
      </c>
      <c r="L32" s="41"/>
      <c r="M32" s="41"/>
      <c r="N32" s="41"/>
      <c r="O32" s="41"/>
      <c r="P32" s="41"/>
      <c r="Q32" s="41"/>
      <c r="R32" s="41"/>
      <c r="S32" s="41"/>
    </row>
    <row r="33" spans="1:20" ht="30.75" thickBot="1">
      <c r="A33" s="80" t="s">
        <v>72</v>
      </c>
      <c r="B33" s="81">
        <v>4027</v>
      </c>
      <c r="C33" s="32">
        <f t="shared" si="0"/>
        <v>4117.833333333333</v>
      </c>
      <c r="D33" s="32">
        <f t="shared" si="0"/>
        <v>3937.2222222222222</v>
      </c>
      <c r="E33" s="32">
        <f t="shared" si="1"/>
        <v>4298.4444444444434</v>
      </c>
      <c r="F33" s="32">
        <f t="shared" si="2"/>
        <v>72.244444444444341</v>
      </c>
      <c r="G33" s="32">
        <f t="shared" si="3"/>
        <v>4324.5</v>
      </c>
      <c r="H33" s="32">
        <f t="shared" si="6"/>
        <v>-297.5</v>
      </c>
      <c r="I33" s="32">
        <f t="shared" si="4"/>
        <v>297.5</v>
      </c>
      <c r="J33" s="32">
        <f t="shared" si="5"/>
        <v>88506.25</v>
      </c>
      <c r="K33" s="32">
        <f t="shared" si="7"/>
        <v>7.387633474050162E-2</v>
      </c>
      <c r="L33" s="41"/>
      <c r="M33" s="41"/>
      <c r="N33" s="41"/>
      <c r="O33" s="41"/>
      <c r="P33" s="41"/>
      <c r="Q33" s="41"/>
      <c r="R33" s="41"/>
      <c r="S33" s="41"/>
    </row>
    <row r="34" spans="1:20" ht="15.75" thickBot="1">
      <c r="A34" s="80" t="s">
        <v>73</v>
      </c>
      <c r="B34" s="81">
        <v>4651</v>
      </c>
      <c r="C34" s="32">
        <f t="shared" si="0"/>
        <v>4188</v>
      </c>
      <c r="D34" s="32">
        <f t="shared" si="0"/>
        <v>4016.8611111111113</v>
      </c>
      <c r="E34" s="32">
        <f t="shared" si="1"/>
        <v>4359.1388888888887</v>
      </c>
      <c r="F34" s="32">
        <f t="shared" si="2"/>
        <v>68.455555555555478</v>
      </c>
      <c r="G34" s="32">
        <f t="shared" si="3"/>
        <v>4370.688888888888</v>
      </c>
      <c r="H34" s="32">
        <f t="shared" si="6"/>
        <v>280.31111111111204</v>
      </c>
      <c r="I34" s="32">
        <f t="shared" si="4"/>
        <v>280.31111111111204</v>
      </c>
      <c r="J34" s="32">
        <f t="shared" si="5"/>
        <v>78574.319012346197</v>
      </c>
      <c r="K34" s="32">
        <f t="shared" si="7"/>
        <v>6.0268998303829723E-2</v>
      </c>
      <c r="L34" s="41"/>
      <c r="N34" s="41"/>
      <c r="O34" s="40"/>
      <c r="P34" s="40"/>
      <c r="Q34" s="40"/>
      <c r="R34" s="40" t="s">
        <v>142</v>
      </c>
      <c r="S34" s="40" t="s">
        <v>0</v>
      </c>
      <c r="T34" s="49" t="s">
        <v>1</v>
      </c>
    </row>
    <row r="35" spans="1:20" ht="15.75" thickBot="1">
      <c r="A35" s="80" t="s">
        <v>74</v>
      </c>
      <c r="B35" s="81">
        <v>4020</v>
      </c>
      <c r="C35" s="32">
        <f t="shared" si="0"/>
        <v>4165.833333333333</v>
      </c>
      <c r="D35" s="32">
        <f t="shared" si="0"/>
        <v>4075</v>
      </c>
      <c r="E35" s="32">
        <f t="shared" si="1"/>
        <v>4256.6666666666661</v>
      </c>
      <c r="F35" s="32">
        <f t="shared" si="2"/>
        <v>36.333333333333215</v>
      </c>
      <c r="G35" s="32">
        <f t="shared" si="3"/>
        <v>4427.594444444444</v>
      </c>
      <c r="H35" s="32">
        <f t="shared" si="6"/>
        <v>-407.59444444444398</v>
      </c>
      <c r="I35" s="32">
        <f t="shared" si="4"/>
        <v>407.59444444444398</v>
      </c>
      <c r="J35" s="32">
        <f t="shared" si="5"/>
        <v>166133.23114197492</v>
      </c>
      <c r="K35" s="32">
        <f t="shared" si="7"/>
        <v>0.10139165284687661</v>
      </c>
      <c r="L35" s="41"/>
      <c r="N35" s="41"/>
      <c r="O35" s="40" t="s">
        <v>143</v>
      </c>
      <c r="P35" s="40"/>
      <c r="Q35" s="40"/>
      <c r="R35" s="40">
        <v>94473.651292517025</v>
      </c>
      <c r="S35" s="40">
        <v>239.90725623582776</v>
      </c>
      <c r="T35" s="50">
        <v>5.0937103391911535E-2</v>
      </c>
    </row>
    <row r="36" spans="1:20" ht="15.75" thickBot="1">
      <c r="A36" s="80" t="s">
        <v>75</v>
      </c>
      <c r="B36" s="81">
        <v>4226</v>
      </c>
      <c r="C36" s="32">
        <f t="shared" si="0"/>
        <v>4141.833333333333</v>
      </c>
      <c r="D36" s="32">
        <f t="shared" si="0"/>
        <v>4110.083333333333</v>
      </c>
      <c r="E36" s="32">
        <f t="shared" si="1"/>
        <v>4173.583333333333</v>
      </c>
      <c r="F36" s="32">
        <f t="shared" si="2"/>
        <v>12.700000000000001</v>
      </c>
      <c r="G36" s="32">
        <f t="shared" si="3"/>
        <v>4292.9999999999991</v>
      </c>
      <c r="H36" s="32">
        <f t="shared" si="6"/>
        <v>-66.999999999999091</v>
      </c>
      <c r="I36" s="32">
        <f t="shared" si="4"/>
        <v>66.999999999999091</v>
      </c>
      <c r="J36" s="32">
        <f t="shared" si="5"/>
        <v>4488.9999999998781</v>
      </c>
      <c r="K36" s="32">
        <f t="shared" si="7"/>
        <v>1.5854235683861594E-2</v>
      </c>
      <c r="L36" s="41"/>
      <c r="M36" s="52" t="s">
        <v>159</v>
      </c>
      <c r="N36" s="41"/>
      <c r="O36" s="40" t="s">
        <v>144</v>
      </c>
      <c r="P36" s="40"/>
      <c r="Q36" s="40"/>
      <c r="R36" s="40">
        <v>928647.70390947023</v>
      </c>
      <c r="S36" s="40">
        <v>836.55000000000291</v>
      </c>
      <c r="T36" s="50">
        <v>0.13536308252841725</v>
      </c>
    </row>
    <row r="37" spans="1:20" ht="15.75" thickBot="1">
      <c r="A37" s="80" t="s">
        <v>76</v>
      </c>
      <c r="B37" s="81">
        <v>4361</v>
      </c>
      <c r="C37" s="32">
        <f t="shared" si="0"/>
        <v>4213.5</v>
      </c>
      <c r="D37" s="32">
        <f t="shared" si="0"/>
        <v>4146.9999999999991</v>
      </c>
      <c r="E37" s="32">
        <f t="shared" si="1"/>
        <v>4280.0000000000009</v>
      </c>
      <c r="F37" s="32">
        <f t="shared" si="2"/>
        <v>26.600000000000364</v>
      </c>
      <c r="G37" s="32">
        <f t="shared" si="3"/>
        <v>4186.2833333333328</v>
      </c>
      <c r="H37" s="32">
        <f t="shared" si="6"/>
        <v>174.71666666666715</v>
      </c>
      <c r="I37" s="32">
        <f t="shared" si="4"/>
        <v>174.71666666666715</v>
      </c>
      <c r="J37" s="32">
        <f t="shared" si="5"/>
        <v>30525.913611111282</v>
      </c>
      <c r="K37" s="32">
        <f t="shared" si="7"/>
        <v>4.0063441106779903E-2</v>
      </c>
      <c r="L37" s="41"/>
    </row>
    <row r="38" spans="1:20" ht="15.75" thickBot="1">
      <c r="A38" s="80" t="s">
        <v>77</v>
      </c>
      <c r="B38" s="81">
        <v>4454</v>
      </c>
      <c r="C38" s="32">
        <f t="shared" si="0"/>
        <v>4289.833333333333</v>
      </c>
      <c r="D38" s="32">
        <f t="shared" si="0"/>
        <v>4186.1388888888878</v>
      </c>
      <c r="E38" s="32">
        <f t="shared" si="1"/>
        <v>4393.5277777777783</v>
      </c>
      <c r="F38" s="32">
        <f t="shared" si="2"/>
        <v>41.477777777778101</v>
      </c>
      <c r="G38" s="32">
        <f t="shared" si="3"/>
        <v>4306.6000000000013</v>
      </c>
      <c r="H38" s="32">
        <f t="shared" si="6"/>
        <v>147.39999999999873</v>
      </c>
      <c r="I38" s="32">
        <f t="shared" si="4"/>
        <v>147.39999999999873</v>
      </c>
      <c r="J38" s="32">
        <f t="shared" si="5"/>
        <v>21726.759999999624</v>
      </c>
      <c r="K38" s="32">
        <f t="shared" si="7"/>
        <v>3.3093848226313137E-2</v>
      </c>
      <c r="L38" s="41"/>
      <c r="M38" s="41"/>
      <c r="N38" s="41"/>
      <c r="O38" s="40"/>
      <c r="P38" s="40"/>
      <c r="Q38" s="40"/>
      <c r="R38" s="40" t="s">
        <v>142</v>
      </c>
      <c r="S38" s="40" t="s">
        <v>0</v>
      </c>
      <c r="T38" s="49" t="s">
        <v>1</v>
      </c>
    </row>
    <row r="39" spans="1:20" ht="15.75" thickBot="1">
      <c r="A39" s="80" t="s">
        <v>78</v>
      </c>
      <c r="B39" s="81">
        <v>4372</v>
      </c>
      <c r="C39" s="32">
        <f t="shared" si="0"/>
        <v>4347.333333333333</v>
      </c>
      <c r="D39" s="32">
        <f t="shared" si="0"/>
        <v>4224.3888888888878</v>
      </c>
      <c r="E39" s="32">
        <f t="shared" si="1"/>
        <v>4470.2777777777783</v>
      </c>
      <c r="F39" s="32">
        <f t="shared" si="2"/>
        <v>49.177777777778104</v>
      </c>
      <c r="G39" s="32">
        <f t="shared" si="3"/>
        <v>4435.0055555555564</v>
      </c>
      <c r="H39" s="32">
        <f t="shared" si="6"/>
        <v>-63.005555555556384</v>
      </c>
      <c r="I39" s="32">
        <f t="shared" si="4"/>
        <v>63.005555555556384</v>
      </c>
      <c r="J39" s="32">
        <f t="shared" si="5"/>
        <v>3969.7000308643019</v>
      </c>
      <c r="K39" s="32">
        <f t="shared" si="7"/>
        <v>1.4411151773915E-2</v>
      </c>
      <c r="L39" s="41"/>
      <c r="M39" s="51" t="s">
        <v>152</v>
      </c>
      <c r="N39" s="41"/>
      <c r="O39" s="40" t="s">
        <v>143</v>
      </c>
      <c r="P39" s="40"/>
      <c r="Q39" s="40"/>
      <c r="R39" s="40">
        <v>105429.88261960789</v>
      </c>
      <c r="S39" s="40">
        <v>254.88627450980383</v>
      </c>
      <c r="T39" s="50">
        <v>5.6305204878040471E-2</v>
      </c>
    </row>
    <row r="40" spans="1:20" ht="15.75" thickBot="1">
      <c r="A40" s="80" t="s">
        <v>79</v>
      </c>
      <c r="B40" s="81">
        <v>4582</v>
      </c>
      <c r="C40" s="32">
        <f t="shared" si="0"/>
        <v>4335.833333333333</v>
      </c>
      <c r="D40" s="32">
        <f t="shared" si="0"/>
        <v>4249.0277777777774</v>
      </c>
      <c r="E40" s="32">
        <f t="shared" si="1"/>
        <v>4422.6388888888887</v>
      </c>
      <c r="F40" s="32">
        <f t="shared" si="2"/>
        <v>34.722222222222264</v>
      </c>
      <c r="G40" s="32">
        <f t="shared" si="3"/>
        <v>4519.4555555555562</v>
      </c>
      <c r="H40" s="32">
        <f t="shared" si="6"/>
        <v>62.544444444443798</v>
      </c>
      <c r="I40" s="32">
        <f t="shared" si="4"/>
        <v>62.544444444443798</v>
      </c>
      <c r="J40" s="32">
        <f t="shared" si="5"/>
        <v>3911.8075308641164</v>
      </c>
      <c r="K40" s="32">
        <f t="shared" si="7"/>
        <v>1.3650031524322086E-2</v>
      </c>
      <c r="L40" s="41"/>
      <c r="M40" s="41"/>
      <c r="N40" s="41"/>
      <c r="O40" s="40" t="s">
        <v>144</v>
      </c>
      <c r="P40" s="40"/>
      <c r="Q40" s="40"/>
      <c r="R40" s="40">
        <v>2321869.0343333236</v>
      </c>
      <c r="S40" s="40">
        <v>1401.2933333333301</v>
      </c>
      <c r="T40" s="50">
        <v>0.22369864301064382</v>
      </c>
    </row>
    <row r="41" spans="1:20" ht="15.75" thickBot="1">
      <c r="A41" s="80" t="s">
        <v>80</v>
      </c>
      <c r="B41" s="81">
        <v>4558</v>
      </c>
      <c r="C41" s="32">
        <f t="shared" si="0"/>
        <v>4425.5</v>
      </c>
      <c r="D41" s="32">
        <f t="shared" si="0"/>
        <v>4292.3055555555547</v>
      </c>
      <c r="E41" s="32">
        <f t="shared" si="1"/>
        <v>4558.6944444444453</v>
      </c>
      <c r="F41" s="32">
        <f t="shared" si="2"/>
        <v>53.277777777778105</v>
      </c>
      <c r="G41" s="32">
        <f t="shared" si="3"/>
        <v>4457.3611111111113</v>
      </c>
      <c r="H41" s="32">
        <f t="shared" si="6"/>
        <v>100.63888888888869</v>
      </c>
      <c r="I41" s="32">
        <f t="shared" si="4"/>
        <v>100.63888888888869</v>
      </c>
      <c r="J41" s="32">
        <f t="shared" si="5"/>
        <v>10128.185956790083</v>
      </c>
      <c r="K41" s="32">
        <f t="shared" si="7"/>
        <v>2.2079615815903616E-2</v>
      </c>
      <c r="L41" s="41"/>
      <c r="M41" s="41"/>
      <c r="N41" s="41"/>
      <c r="O41" s="41"/>
      <c r="P41" s="41"/>
      <c r="Q41" s="41"/>
      <c r="R41" s="41"/>
      <c r="S41" s="41"/>
    </row>
    <row r="42" spans="1:20" ht="15.75" thickBot="1">
      <c r="A42" s="80" t="s">
        <v>81</v>
      </c>
      <c r="B42" s="81">
        <v>4900</v>
      </c>
      <c r="C42" s="32">
        <f t="shared" si="0"/>
        <v>4537.833333333333</v>
      </c>
      <c r="D42" s="32">
        <f t="shared" si="0"/>
        <v>4358.3055555555547</v>
      </c>
      <c r="E42" s="32">
        <f t="shared" si="1"/>
        <v>4717.3611111111113</v>
      </c>
      <c r="F42" s="32">
        <f t="shared" si="2"/>
        <v>71.811111111111316</v>
      </c>
      <c r="G42" s="32">
        <f t="shared" si="3"/>
        <v>4611.9722222222235</v>
      </c>
      <c r="H42" s="32">
        <f t="shared" si="6"/>
        <v>288.02777777777646</v>
      </c>
      <c r="I42" s="32">
        <f t="shared" si="4"/>
        <v>288.02777777777646</v>
      </c>
      <c r="J42" s="32">
        <f t="shared" si="5"/>
        <v>82960.000771604187</v>
      </c>
      <c r="K42" s="32">
        <f t="shared" si="7"/>
        <v>5.8781179138321725E-2</v>
      </c>
      <c r="L42" s="41"/>
      <c r="M42" s="41"/>
      <c r="N42" s="41"/>
      <c r="O42" s="41"/>
      <c r="P42" s="41"/>
      <c r="Q42" s="41"/>
      <c r="R42" s="41"/>
      <c r="S42" s="41"/>
    </row>
    <row r="43" spans="1:20" ht="15.75" thickBot="1">
      <c r="A43" s="80" t="s">
        <v>82</v>
      </c>
      <c r="B43" s="81">
        <v>4438</v>
      </c>
      <c r="C43" s="32">
        <f t="shared" si="0"/>
        <v>4550.666666666667</v>
      </c>
      <c r="D43" s="32">
        <f t="shared" si="0"/>
        <v>4414.5</v>
      </c>
      <c r="E43" s="32">
        <f t="shared" si="1"/>
        <v>4686.8333333333339</v>
      </c>
      <c r="F43" s="32">
        <f t="shared" si="2"/>
        <v>54.466666666666789</v>
      </c>
      <c r="G43" s="32">
        <f t="shared" si="3"/>
        <v>4789.1722222222224</v>
      </c>
      <c r="H43" s="32">
        <f t="shared" si="6"/>
        <v>-351.17222222222244</v>
      </c>
      <c r="I43" s="32">
        <f t="shared" si="4"/>
        <v>351.17222222222244</v>
      </c>
      <c r="J43" s="32">
        <f t="shared" si="5"/>
        <v>123321.92966049399</v>
      </c>
      <c r="K43" s="32">
        <f t="shared" si="7"/>
        <v>7.9128486305142506E-2</v>
      </c>
      <c r="L43" s="41"/>
      <c r="M43" s="41"/>
      <c r="N43" s="41"/>
      <c r="O43" s="41"/>
      <c r="P43" s="41"/>
      <c r="Q43" s="41"/>
      <c r="R43" s="41" t="s">
        <v>142</v>
      </c>
      <c r="S43" s="41" t="s">
        <v>0</v>
      </c>
      <c r="T43" s="43" t="s">
        <v>1</v>
      </c>
    </row>
    <row r="44" spans="1:20" ht="15.75" thickBot="1">
      <c r="A44" s="80" t="s">
        <v>83</v>
      </c>
      <c r="B44" s="81">
        <v>4571</v>
      </c>
      <c r="C44" s="32">
        <f t="shared" si="0"/>
        <v>4570.166666666667</v>
      </c>
      <c r="D44" s="32">
        <f t="shared" si="0"/>
        <v>4461.2222222222226</v>
      </c>
      <c r="E44" s="32">
        <f t="shared" si="1"/>
        <v>4679.1111111111113</v>
      </c>
      <c r="F44" s="32">
        <f t="shared" si="2"/>
        <v>43.57777777777774</v>
      </c>
      <c r="G44" s="32">
        <f t="shared" si="3"/>
        <v>4741.3000000000011</v>
      </c>
      <c r="H44" s="32">
        <f t="shared" si="6"/>
        <v>-170.30000000000109</v>
      </c>
      <c r="I44" s="32">
        <f t="shared" si="4"/>
        <v>170.30000000000109</v>
      </c>
      <c r="J44" s="32">
        <f t="shared" si="5"/>
        <v>29002.090000000371</v>
      </c>
      <c r="K44" s="32">
        <f t="shared" si="7"/>
        <v>3.725661780791973E-2</v>
      </c>
      <c r="L44" s="41"/>
      <c r="M44" s="41" t="s">
        <v>153</v>
      </c>
      <c r="N44" s="41"/>
      <c r="O44" s="41" t="s">
        <v>143</v>
      </c>
      <c r="P44" s="41"/>
      <c r="Q44" s="41"/>
      <c r="R44" s="40">
        <v>90233.688523650446</v>
      </c>
      <c r="S44" s="40">
        <v>234.75353773584905</v>
      </c>
      <c r="T44" s="50">
        <v>5.2431737825054767E-2</v>
      </c>
    </row>
    <row r="45" spans="1:20" ht="30.75" thickBot="1">
      <c r="A45" s="80" t="s">
        <v>84</v>
      </c>
      <c r="B45" s="81">
        <v>4771</v>
      </c>
      <c r="C45" s="32">
        <f t="shared" si="0"/>
        <v>4636.666666666667</v>
      </c>
      <c r="D45" s="32">
        <f t="shared" si="0"/>
        <v>4509.4444444444443</v>
      </c>
      <c r="E45" s="32">
        <f t="shared" si="1"/>
        <v>4763.8888888888896</v>
      </c>
      <c r="F45" s="32">
        <f t="shared" si="2"/>
        <v>50.888888888889056</v>
      </c>
      <c r="G45" s="32">
        <f t="shared" si="3"/>
        <v>4722.6888888888889</v>
      </c>
      <c r="H45" s="32">
        <f t="shared" si="6"/>
        <v>48.311111111111131</v>
      </c>
      <c r="I45" s="32">
        <f t="shared" si="4"/>
        <v>48.311111111111131</v>
      </c>
      <c r="J45" s="32">
        <f t="shared" si="5"/>
        <v>2333.9634567901253</v>
      </c>
      <c r="K45" s="32">
        <f t="shared" si="7"/>
        <v>1.0125992687300594E-2</v>
      </c>
      <c r="L45" s="41"/>
      <c r="M45" s="41"/>
      <c r="N45" s="41"/>
      <c r="O45" s="41" t="s">
        <v>144</v>
      </c>
      <c r="P45" s="41"/>
      <c r="Q45" s="41"/>
      <c r="R45" s="40">
        <v>5825610.5311053218</v>
      </c>
      <c r="S45" s="40">
        <v>2256</v>
      </c>
      <c r="T45" s="50">
        <v>0.35728302888703722</v>
      </c>
    </row>
    <row r="46" spans="1:20" ht="15.75" thickBot="1">
      <c r="A46" s="80" t="s">
        <v>85</v>
      </c>
      <c r="B46" s="81">
        <v>4752</v>
      </c>
      <c r="C46" s="32">
        <f t="shared" si="0"/>
        <v>4665</v>
      </c>
      <c r="D46" s="32">
        <f t="shared" si="0"/>
        <v>4564.3055555555557</v>
      </c>
      <c r="E46" s="32">
        <f t="shared" si="1"/>
        <v>4765.6944444444443</v>
      </c>
      <c r="F46" s="32">
        <f t="shared" si="2"/>
        <v>40.277777777777743</v>
      </c>
      <c r="G46" s="32">
        <f t="shared" si="3"/>
        <v>4814.7777777777783</v>
      </c>
      <c r="H46" s="32">
        <f t="shared" si="6"/>
        <v>-62.777777777778283</v>
      </c>
      <c r="I46" s="32">
        <f t="shared" si="4"/>
        <v>62.777777777778283</v>
      </c>
      <c r="J46" s="32">
        <f t="shared" si="5"/>
        <v>3941.0493827161126</v>
      </c>
      <c r="K46" s="32">
        <f t="shared" si="7"/>
        <v>1.3210811821923039E-2</v>
      </c>
      <c r="L46" s="41"/>
      <c r="M46" s="41"/>
      <c r="N46" s="41"/>
      <c r="O46" s="41"/>
      <c r="P46" s="41"/>
      <c r="Q46" s="41"/>
      <c r="R46" s="41"/>
      <c r="S46" s="41"/>
    </row>
    <row r="47" spans="1:20" ht="15.75" thickBot="1">
      <c r="A47" s="80" t="s">
        <v>86</v>
      </c>
      <c r="B47" s="81">
        <v>4736</v>
      </c>
      <c r="C47" s="32">
        <f t="shared" si="0"/>
        <v>4694.666666666667</v>
      </c>
      <c r="D47" s="32">
        <f t="shared" si="0"/>
        <v>4609.166666666667</v>
      </c>
      <c r="E47" s="32">
        <f t="shared" si="1"/>
        <v>4780.166666666667</v>
      </c>
      <c r="F47" s="32">
        <f t="shared" si="2"/>
        <v>34.200000000000003</v>
      </c>
      <c r="G47" s="32">
        <f t="shared" si="3"/>
        <v>4805.9722222222217</v>
      </c>
      <c r="H47" s="32">
        <f t="shared" si="6"/>
        <v>-69.972222222221717</v>
      </c>
      <c r="I47" s="32">
        <f t="shared" si="4"/>
        <v>69.972222222221717</v>
      </c>
      <c r="J47" s="32">
        <f t="shared" si="5"/>
        <v>4896.1118827159789</v>
      </c>
      <c r="K47" s="32">
        <f t="shared" si="7"/>
        <v>1.4774540165165058E-2</v>
      </c>
      <c r="L47" s="41"/>
      <c r="M47" s="41"/>
      <c r="N47" s="41"/>
      <c r="O47" s="41"/>
      <c r="P47" s="41"/>
      <c r="Q47" s="41"/>
      <c r="R47" s="41"/>
      <c r="S47" s="41"/>
    </row>
    <row r="48" spans="1:20" ht="15.75" thickBot="1">
      <c r="A48" s="80" t="s">
        <v>87</v>
      </c>
      <c r="B48" s="81">
        <v>4804</v>
      </c>
      <c r="C48" s="32">
        <f t="shared" si="0"/>
        <v>4678.666666666667</v>
      </c>
      <c r="D48" s="32">
        <f t="shared" si="0"/>
        <v>4632.6388888888896</v>
      </c>
      <c r="E48" s="32">
        <f t="shared" si="1"/>
        <v>4724.6944444444443</v>
      </c>
      <c r="F48" s="32">
        <f t="shared" si="2"/>
        <v>18.411111111110952</v>
      </c>
      <c r="G48" s="32">
        <f t="shared" ref="G48:G64" si="8">F47+E47</f>
        <v>4814.3666666666668</v>
      </c>
      <c r="H48" s="32">
        <f t="shared" si="6"/>
        <v>-10.366666666666788</v>
      </c>
      <c r="I48" s="32">
        <f t="shared" ref="I48:I79" si="9">ABS(H48)</f>
        <v>10.366666666666788</v>
      </c>
      <c r="J48" s="32">
        <f t="shared" ref="J48:J64" si="10">H48^2</f>
        <v>107.4677777777803</v>
      </c>
      <c r="K48" s="32">
        <f t="shared" si="7"/>
        <v>2.1579239522620292E-3</v>
      </c>
      <c r="L48" s="41"/>
      <c r="M48" s="41"/>
      <c r="N48" s="41"/>
      <c r="O48" s="41"/>
      <c r="P48" s="41"/>
      <c r="Q48" s="41"/>
      <c r="R48" s="41" t="s">
        <v>142</v>
      </c>
      <c r="S48" s="41" t="s">
        <v>0</v>
      </c>
      <c r="T48" s="41" t="s">
        <v>1</v>
      </c>
    </row>
    <row r="49" spans="1:20" ht="15.75" thickBot="1">
      <c r="A49" s="80" t="s">
        <v>88</v>
      </c>
      <c r="B49" s="81">
        <v>4963</v>
      </c>
      <c r="C49" s="32">
        <f t="shared" si="0"/>
        <v>4766.166666666667</v>
      </c>
      <c r="D49" s="32">
        <f t="shared" si="0"/>
        <v>4668.5555555555557</v>
      </c>
      <c r="E49" s="32">
        <f t="shared" si="1"/>
        <v>4863.7777777777783</v>
      </c>
      <c r="F49" s="32">
        <f t="shared" si="2"/>
        <v>39.04444444444453</v>
      </c>
      <c r="G49" s="32">
        <f t="shared" si="8"/>
        <v>4743.1055555555549</v>
      </c>
      <c r="H49" s="32">
        <f t="shared" si="6"/>
        <v>219.89444444444507</v>
      </c>
      <c r="I49" s="32">
        <f t="shared" si="9"/>
        <v>219.89444444444507</v>
      </c>
      <c r="J49" s="32">
        <f t="shared" si="10"/>
        <v>48353.56669753114</v>
      </c>
      <c r="K49" s="32">
        <f t="shared" si="7"/>
        <v>4.4306758904784416E-2</v>
      </c>
      <c r="L49" s="41"/>
      <c r="M49" s="41" t="s">
        <v>154</v>
      </c>
      <c r="O49" s="41" t="s">
        <v>143</v>
      </c>
      <c r="P49" s="41"/>
      <c r="Q49" s="41"/>
      <c r="R49" s="40">
        <v>112632.91358024697</v>
      </c>
      <c r="S49" s="40">
        <v>260.20606060606065</v>
      </c>
      <c r="T49" s="50">
        <v>5.9083850123915975E-2</v>
      </c>
    </row>
    <row r="50" spans="1:20" ht="15.75" thickBot="1">
      <c r="A50" s="80" t="s">
        <v>89</v>
      </c>
      <c r="B50" s="81">
        <v>5376</v>
      </c>
      <c r="C50" s="32">
        <f t="shared" si="0"/>
        <v>4900.333333333333</v>
      </c>
      <c r="D50" s="32">
        <f t="shared" si="0"/>
        <v>4723.5833333333339</v>
      </c>
      <c r="E50" s="32">
        <f t="shared" si="1"/>
        <v>5077.0833333333321</v>
      </c>
      <c r="F50" s="32">
        <f t="shared" si="2"/>
        <v>70.699999999999633</v>
      </c>
      <c r="G50" s="32">
        <f t="shared" si="8"/>
        <v>4902.822222222223</v>
      </c>
      <c r="H50" s="32">
        <f t="shared" si="6"/>
        <v>473.17777777777701</v>
      </c>
      <c r="I50" s="32">
        <f t="shared" si="9"/>
        <v>473.17777777777701</v>
      </c>
      <c r="J50" s="32">
        <f t="shared" si="10"/>
        <v>223897.20938271531</v>
      </c>
      <c r="K50" s="32">
        <f t="shared" si="7"/>
        <v>8.8016699735449594E-2</v>
      </c>
      <c r="L50" s="41"/>
      <c r="M50" s="41"/>
      <c r="O50" s="41" t="s">
        <v>144</v>
      </c>
      <c r="P50" s="41"/>
      <c r="Q50" s="41"/>
      <c r="R50" s="40">
        <v>6210426.916666667</v>
      </c>
      <c r="S50" s="40">
        <v>2322.5833333333335</v>
      </c>
      <c r="T50" s="50">
        <v>0.36751292488633419</v>
      </c>
    </row>
    <row r="51" spans="1:20" ht="15.75" thickBot="1">
      <c r="A51" s="80" t="s">
        <v>90</v>
      </c>
      <c r="B51" s="81">
        <v>4815</v>
      </c>
      <c r="C51" s="32">
        <f t="shared" si="0"/>
        <v>4907.666666666667</v>
      </c>
      <c r="D51" s="32">
        <f t="shared" si="0"/>
        <v>4768.7500000000009</v>
      </c>
      <c r="E51" s="32">
        <f t="shared" si="1"/>
        <v>5046.583333333333</v>
      </c>
      <c r="F51" s="32">
        <f t="shared" si="2"/>
        <v>55.566666666666428</v>
      </c>
      <c r="G51" s="32">
        <f t="shared" si="8"/>
        <v>5147.7833333333319</v>
      </c>
      <c r="H51" s="32">
        <f t="shared" si="6"/>
        <v>-332.78333333333194</v>
      </c>
      <c r="I51" s="32">
        <f t="shared" si="9"/>
        <v>332.78333333333194</v>
      </c>
      <c r="J51" s="32">
        <f t="shared" si="10"/>
        <v>110744.74694444351</v>
      </c>
      <c r="K51" s="32">
        <f t="shared" si="7"/>
        <v>6.9113880235375277E-2</v>
      </c>
      <c r="L51" s="41"/>
      <c r="M51" s="41"/>
    </row>
    <row r="52" spans="1:20" ht="15.75" thickBot="1">
      <c r="A52" s="80" t="s">
        <v>91</v>
      </c>
      <c r="B52" s="81">
        <v>5525</v>
      </c>
      <c r="C52" s="32">
        <f t="shared" si="0"/>
        <v>5036.5</v>
      </c>
      <c r="D52" s="32">
        <f t="shared" si="0"/>
        <v>4830.666666666667</v>
      </c>
      <c r="E52" s="32">
        <f t="shared" si="1"/>
        <v>5242.333333333333</v>
      </c>
      <c r="F52" s="32">
        <f t="shared" si="2"/>
        <v>82.333333333333215</v>
      </c>
      <c r="G52" s="32">
        <f t="shared" si="8"/>
        <v>5102.1499999999996</v>
      </c>
      <c r="H52" s="32">
        <f t="shared" si="6"/>
        <v>422.85000000000036</v>
      </c>
      <c r="I52" s="32">
        <f t="shared" si="9"/>
        <v>422.85000000000036</v>
      </c>
      <c r="J52" s="32">
        <f t="shared" si="10"/>
        <v>178802.12250000032</v>
      </c>
      <c r="K52" s="32">
        <f t="shared" si="7"/>
        <v>7.653393665158377E-2</v>
      </c>
      <c r="L52" s="41"/>
      <c r="M52" s="41"/>
      <c r="O52" s="41"/>
      <c r="P52" s="41"/>
      <c r="Q52" s="41"/>
      <c r="R52" s="41" t="s">
        <v>142</v>
      </c>
      <c r="S52" s="41" t="s">
        <v>0</v>
      </c>
      <c r="T52" s="41" t="s">
        <v>1</v>
      </c>
    </row>
    <row r="53" spans="1:20" ht="15.75" thickBot="1">
      <c r="A53" s="80" t="s">
        <v>92</v>
      </c>
      <c r="B53" s="81">
        <v>5429</v>
      </c>
      <c r="C53" s="32">
        <f t="shared" si="0"/>
        <v>5152</v>
      </c>
      <c r="D53" s="32">
        <f t="shared" si="0"/>
        <v>4906.8888888888896</v>
      </c>
      <c r="E53" s="32">
        <f t="shared" si="1"/>
        <v>5397.1111111111104</v>
      </c>
      <c r="F53" s="32">
        <f t="shared" si="2"/>
        <v>98.044444444444167</v>
      </c>
      <c r="G53" s="32">
        <f t="shared" si="8"/>
        <v>5324.6666666666661</v>
      </c>
      <c r="H53" s="32">
        <f t="shared" si="6"/>
        <v>104.33333333333394</v>
      </c>
      <c r="I53" s="32">
        <f t="shared" si="9"/>
        <v>104.33333333333394</v>
      </c>
      <c r="J53" s="32">
        <f t="shared" si="10"/>
        <v>10885.444444444571</v>
      </c>
      <c r="K53" s="32">
        <f t="shared" si="7"/>
        <v>1.9217781052373172E-2</v>
      </c>
      <c r="L53" s="41"/>
      <c r="M53" s="41" t="s">
        <v>30</v>
      </c>
      <c r="O53" s="41" t="s">
        <v>143</v>
      </c>
      <c r="P53" s="41"/>
      <c r="Q53" s="41"/>
      <c r="R53" s="40">
        <v>145009.70504385966</v>
      </c>
      <c r="S53" s="40">
        <v>294.91666666666669</v>
      </c>
      <c r="T53" s="50">
        <v>6.5600078599111086E-2</v>
      </c>
    </row>
    <row r="54" spans="1:20" ht="15.75" thickBot="1">
      <c r="A54" s="80" t="s">
        <v>93</v>
      </c>
      <c r="B54" s="81">
        <v>5393</v>
      </c>
      <c r="C54" s="32">
        <f t="shared" si="0"/>
        <v>5250.166666666667</v>
      </c>
      <c r="D54" s="32">
        <f t="shared" si="0"/>
        <v>5002.1388888888896</v>
      </c>
      <c r="E54" s="32">
        <f t="shared" si="1"/>
        <v>5498.1944444444443</v>
      </c>
      <c r="F54" s="32">
        <f t="shared" si="2"/>
        <v>99.211111111110952</v>
      </c>
      <c r="G54" s="32">
        <f t="shared" si="8"/>
        <v>5495.1555555555542</v>
      </c>
      <c r="H54" s="32">
        <f t="shared" si="6"/>
        <v>-102.1555555555542</v>
      </c>
      <c r="I54" s="32">
        <f t="shared" si="9"/>
        <v>102.1555555555542</v>
      </c>
      <c r="J54" s="32">
        <f t="shared" si="10"/>
        <v>10435.757530863921</v>
      </c>
      <c r="K54" s="32">
        <f t="shared" si="7"/>
        <v>1.8942250242083108E-2</v>
      </c>
      <c r="L54" s="41"/>
      <c r="M54" s="41"/>
      <c r="O54" s="41" t="s">
        <v>144</v>
      </c>
      <c r="P54" s="41"/>
      <c r="Q54" s="41"/>
      <c r="R54" s="40">
        <v>11808451.854166666</v>
      </c>
      <c r="S54" s="40">
        <v>3183.0833333333335</v>
      </c>
      <c r="T54" s="50">
        <v>0.50134405951514904</v>
      </c>
    </row>
    <row r="55" spans="1:20" ht="15.75" thickBot="1">
      <c r="A55" s="80" t="s">
        <v>94</v>
      </c>
      <c r="B55" s="81">
        <v>4975</v>
      </c>
      <c r="C55" s="32">
        <f t="shared" si="0"/>
        <v>5252.166666666667</v>
      </c>
      <c r="D55" s="32">
        <f t="shared" si="0"/>
        <v>5083.1388888888896</v>
      </c>
      <c r="E55" s="32">
        <f t="shared" si="1"/>
        <v>5421.1944444444443</v>
      </c>
      <c r="F55" s="32">
        <f t="shared" si="2"/>
        <v>67.611111111110958</v>
      </c>
      <c r="G55" s="32">
        <f t="shared" si="8"/>
        <v>5597.4055555555551</v>
      </c>
      <c r="H55" s="32">
        <f t="shared" si="6"/>
        <v>-622.40555555555511</v>
      </c>
      <c r="I55" s="32">
        <f t="shared" si="9"/>
        <v>622.40555555555511</v>
      </c>
      <c r="J55" s="32">
        <f t="shared" si="10"/>
        <v>387388.67558641918</v>
      </c>
      <c r="K55" s="32">
        <f t="shared" si="7"/>
        <v>0.12510664433277491</v>
      </c>
      <c r="L55" s="41"/>
      <c r="M55" s="41"/>
      <c r="N55" s="41"/>
      <c r="O55" s="41"/>
      <c r="P55" s="41"/>
      <c r="Q55" s="41"/>
      <c r="R55" s="41"/>
      <c r="S55" s="41"/>
    </row>
    <row r="56" spans="1:20" ht="15.75" thickBot="1">
      <c r="A56" s="80" t="s">
        <v>95</v>
      </c>
      <c r="B56" s="81">
        <v>5406</v>
      </c>
      <c r="C56" s="32">
        <f t="shared" si="0"/>
        <v>5257.166666666667</v>
      </c>
      <c r="D56" s="32">
        <f t="shared" si="0"/>
        <v>5142.6111111111122</v>
      </c>
      <c r="E56" s="32">
        <f t="shared" si="1"/>
        <v>5371.7222222222217</v>
      </c>
      <c r="F56" s="32">
        <f t="shared" si="2"/>
        <v>45.822222222221903</v>
      </c>
      <c r="G56" s="32">
        <f t="shared" si="8"/>
        <v>5488.8055555555557</v>
      </c>
      <c r="H56" s="32">
        <f t="shared" si="6"/>
        <v>-82.805555555555657</v>
      </c>
      <c r="I56" s="32">
        <f t="shared" si="9"/>
        <v>82.805555555555657</v>
      </c>
      <c r="J56" s="32">
        <f t="shared" si="10"/>
        <v>6856.7600308642141</v>
      </c>
      <c r="K56" s="32">
        <f t="shared" si="7"/>
        <v>1.5317342870062089E-2</v>
      </c>
      <c r="L56" s="41"/>
      <c r="M56" s="41"/>
      <c r="N56" s="41"/>
      <c r="O56" s="41"/>
      <c r="P56" s="41"/>
      <c r="Q56" s="41"/>
      <c r="R56" s="41"/>
      <c r="S56" s="41"/>
    </row>
    <row r="57" spans="1:20" ht="30.75" thickBot="1">
      <c r="A57" s="80" t="s">
        <v>96</v>
      </c>
      <c r="B57" s="81">
        <v>5065</v>
      </c>
      <c r="C57" s="32">
        <f t="shared" si="0"/>
        <v>5298.833333333333</v>
      </c>
      <c r="D57" s="32">
        <f t="shared" si="0"/>
        <v>5207.8055555555557</v>
      </c>
      <c r="E57" s="32">
        <f t="shared" si="1"/>
        <v>5389.8611111111104</v>
      </c>
      <c r="F57" s="32">
        <f t="shared" si="2"/>
        <v>36.411111111110948</v>
      </c>
      <c r="G57" s="32">
        <f t="shared" si="8"/>
        <v>5417.5444444444438</v>
      </c>
      <c r="H57" s="32">
        <f t="shared" si="6"/>
        <v>-352.5444444444438</v>
      </c>
      <c r="I57" s="32">
        <f t="shared" si="9"/>
        <v>352.5444444444438</v>
      </c>
      <c r="J57" s="32">
        <f t="shared" si="10"/>
        <v>124287.58530864152</v>
      </c>
      <c r="K57" s="32">
        <f t="shared" si="7"/>
        <v>6.9604036415487416E-2</v>
      </c>
      <c r="L57" s="41"/>
      <c r="M57" s="41"/>
      <c r="N57" s="41"/>
      <c r="O57" s="41"/>
      <c r="P57" s="41"/>
      <c r="Q57" s="41"/>
      <c r="R57" s="41"/>
      <c r="S57" s="41"/>
    </row>
    <row r="58" spans="1:20" ht="15.75" thickBot="1">
      <c r="A58" s="80" t="s">
        <v>97</v>
      </c>
      <c r="B58" s="81">
        <v>5577</v>
      </c>
      <c r="C58" s="32">
        <f t="shared" si="0"/>
        <v>5307.5</v>
      </c>
      <c r="D58" s="32">
        <f t="shared" si="0"/>
        <v>5252.9722222222226</v>
      </c>
      <c r="E58" s="32">
        <f t="shared" si="1"/>
        <v>5362.0277777777774</v>
      </c>
      <c r="F58" s="32">
        <f t="shared" si="2"/>
        <v>21.81111111111095</v>
      </c>
      <c r="G58" s="32">
        <f t="shared" si="8"/>
        <v>5426.272222222221</v>
      </c>
      <c r="H58" s="32">
        <f t="shared" si="6"/>
        <v>150.72777777777901</v>
      </c>
      <c r="I58" s="32">
        <f t="shared" si="9"/>
        <v>150.72777777777901</v>
      </c>
      <c r="J58" s="32">
        <f t="shared" si="10"/>
        <v>22718.862993827534</v>
      </c>
      <c r="K58" s="32">
        <f t="shared" si="7"/>
        <v>2.7026677026677246E-2</v>
      </c>
      <c r="L58" s="41"/>
      <c r="M58" s="41"/>
      <c r="N58" s="41"/>
      <c r="O58" s="41"/>
      <c r="P58" s="41"/>
      <c r="Q58" s="41"/>
      <c r="R58" s="41"/>
      <c r="S58" s="41"/>
    </row>
    <row r="59" spans="1:20" ht="15.75" thickBot="1">
      <c r="A59" s="80" t="s">
        <v>98</v>
      </c>
      <c r="B59" s="81">
        <v>5148</v>
      </c>
      <c r="C59" s="32">
        <f t="shared" si="0"/>
        <v>5260.666666666667</v>
      </c>
      <c r="D59" s="32">
        <f t="shared" si="0"/>
        <v>5271.083333333333</v>
      </c>
      <c r="E59" s="32">
        <f t="shared" si="1"/>
        <v>5250.2500000000009</v>
      </c>
      <c r="F59" s="32">
        <f t="shared" si="2"/>
        <v>-4.1666666666664245</v>
      </c>
      <c r="G59" s="32">
        <f t="shared" si="8"/>
        <v>5383.8388888888885</v>
      </c>
      <c r="H59" s="32">
        <f t="shared" si="6"/>
        <v>-235.8388888888885</v>
      </c>
      <c r="I59" s="32">
        <f t="shared" si="9"/>
        <v>235.8388888888885</v>
      </c>
      <c r="J59" s="32">
        <f t="shared" si="10"/>
        <v>55619.981512345497</v>
      </c>
      <c r="K59" s="32">
        <f t="shared" si="7"/>
        <v>4.5811749978416569E-2</v>
      </c>
      <c r="L59" s="41"/>
      <c r="M59" s="41"/>
      <c r="N59" s="41"/>
      <c r="O59" s="41"/>
      <c r="P59" s="41"/>
      <c r="Q59" s="41"/>
      <c r="R59" s="41"/>
      <c r="S59" s="41"/>
    </row>
    <row r="60" spans="1:20" ht="15.75" thickBot="1">
      <c r="A60" s="80" t="s">
        <v>99</v>
      </c>
      <c r="B60" s="81">
        <v>5145</v>
      </c>
      <c r="C60" s="32">
        <f t="shared" si="0"/>
        <v>5219.333333333333</v>
      </c>
      <c r="D60" s="32">
        <f t="shared" si="0"/>
        <v>5265.9444444444443</v>
      </c>
      <c r="E60" s="32">
        <f t="shared" si="1"/>
        <v>5172.7222222222217</v>
      </c>
      <c r="F60" s="32">
        <f t="shared" si="2"/>
        <v>-18.644444444444527</v>
      </c>
      <c r="G60" s="32">
        <f t="shared" si="8"/>
        <v>5246.0833333333348</v>
      </c>
      <c r="H60" s="32">
        <f>B60-G60</f>
        <v>-101.08333333333485</v>
      </c>
      <c r="I60" s="32">
        <f t="shared" si="9"/>
        <v>101.08333333333485</v>
      </c>
      <c r="J60" s="32">
        <f t="shared" si="10"/>
        <v>10217.840277778085</v>
      </c>
      <c r="K60" s="32">
        <f t="shared" si="7"/>
        <v>1.9646906381600555E-2</v>
      </c>
      <c r="L60" s="41"/>
      <c r="M60" s="41"/>
      <c r="N60" s="41"/>
      <c r="O60" s="41"/>
      <c r="P60" s="41"/>
      <c r="Q60" s="41"/>
      <c r="R60" s="41"/>
      <c r="S60" s="41"/>
    </row>
    <row r="61" spans="1:20" ht="15.75" thickBot="1">
      <c r="A61" s="80" t="s">
        <v>100</v>
      </c>
      <c r="B61" s="81">
        <v>5860</v>
      </c>
      <c r="C61" s="32">
        <f t="shared" si="0"/>
        <v>5366.833333333333</v>
      </c>
      <c r="D61" s="32">
        <f t="shared" si="0"/>
        <v>5285.0555555555557</v>
      </c>
      <c r="E61" s="32">
        <f t="shared" si="1"/>
        <v>5448.6111111111104</v>
      </c>
      <c r="F61" s="32">
        <f t="shared" si="2"/>
        <v>32.711111111110952</v>
      </c>
      <c r="G61" s="32">
        <f t="shared" si="8"/>
        <v>5154.0777777777776</v>
      </c>
      <c r="H61" s="32">
        <f t="shared" si="6"/>
        <v>705.92222222222244</v>
      </c>
      <c r="I61" s="32">
        <f t="shared" si="9"/>
        <v>705.92222222222244</v>
      </c>
      <c r="J61" s="32">
        <f t="shared" si="10"/>
        <v>498326.1838271608</v>
      </c>
      <c r="K61" s="32">
        <f t="shared" si="7"/>
        <v>0.12046454304133489</v>
      </c>
      <c r="L61" s="41"/>
      <c r="M61" s="41"/>
      <c r="N61" s="41"/>
      <c r="O61" s="41"/>
      <c r="P61" s="41"/>
      <c r="Q61" s="41"/>
      <c r="R61" s="41"/>
      <c r="S61" s="41"/>
    </row>
    <row r="62" spans="1:20" ht="15.75" thickBot="1">
      <c r="A62" s="80" t="s">
        <v>101</v>
      </c>
      <c r="B62" s="81">
        <v>5970</v>
      </c>
      <c r="C62" s="32">
        <f t="shared" si="0"/>
        <v>5460.833333333333</v>
      </c>
      <c r="D62" s="32">
        <f t="shared" si="0"/>
        <v>5318.9999999999991</v>
      </c>
      <c r="E62" s="32">
        <f t="shared" si="1"/>
        <v>5602.666666666667</v>
      </c>
      <c r="F62" s="32">
        <f t="shared" si="2"/>
        <v>56.733333333333576</v>
      </c>
      <c r="G62" s="32">
        <f t="shared" si="8"/>
        <v>5481.3222222222212</v>
      </c>
      <c r="H62" s="32">
        <f t="shared" si="6"/>
        <v>488.67777777777883</v>
      </c>
      <c r="I62" s="32">
        <f t="shared" si="9"/>
        <v>488.67777777777883</v>
      </c>
      <c r="J62" s="32">
        <f t="shared" si="10"/>
        <v>238805.97049382818</v>
      </c>
      <c r="K62" s="32">
        <f t="shared" si="7"/>
        <v>8.1855574167132128E-2</v>
      </c>
      <c r="L62" s="41"/>
      <c r="M62" s="41"/>
      <c r="N62" s="41"/>
      <c r="O62" s="41"/>
      <c r="P62" s="41"/>
      <c r="Q62" s="41"/>
      <c r="R62" s="41"/>
      <c r="S62" s="41"/>
    </row>
    <row r="63" spans="1:20" ht="15.75" thickBot="1">
      <c r="A63" s="80" t="s">
        <v>102</v>
      </c>
      <c r="B63" s="81">
        <v>6016</v>
      </c>
      <c r="C63" s="32">
        <f t="shared" si="0"/>
        <v>5619.333333333333</v>
      </c>
      <c r="D63" s="32">
        <f t="shared" si="0"/>
        <v>5372.4166666666661</v>
      </c>
      <c r="E63" s="32">
        <f t="shared" si="1"/>
        <v>5866.25</v>
      </c>
      <c r="F63" s="32">
        <f t="shared" si="2"/>
        <v>98.766666666666794</v>
      </c>
      <c r="G63" s="32">
        <f t="shared" si="8"/>
        <v>5659.4000000000005</v>
      </c>
      <c r="H63" s="32">
        <f t="shared" si="6"/>
        <v>356.59999999999945</v>
      </c>
      <c r="I63" s="32">
        <f t="shared" si="9"/>
        <v>356.59999999999945</v>
      </c>
      <c r="J63" s="32">
        <f t="shared" si="10"/>
        <v>127163.5599999996</v>
      </c>
      <c r="K63" s="32">
        <f t="shared" si="7"/>
        <v>5.927526595744672E-2</v>
      </c>
      <c r="L63" s="41"/>
      <c r="M63" s="41"/>
      <c r="N63" s="41"/>
      <c r="O63" s="41"/>
      <c r="P63" s="41"/>
      <c r="Q63" s="41"/>
      <c r="R63" s="41"/>
      <c r="S63" s="41"/>
    </row>
    <row r="64" spans="1:20" ht="15.75" thickBot="1">
      <c r="A64" s="80" t="s">
        <v>103</v>
      </c>
      <c r="B64" s="81">
        <v>6851</v>
      </c>
      <c r="C64" s="32">
        <f>AVERAGE(B59:B64)</f>
        <v>5831.666666666667</v>
      </c>
      <c r="D64" s="32">
        <f t="shared" ref="D64" si="11">AVERAGE(C59:C64)</f>
        <v>5459.7777777777774</v>
      </c>
      <c r="E64" s="32">
        <f t="shared" si="1"/>
        <v>6203.5555555555566</v>
      </c>
      <c r="F64" s="32">
        <f>(2/($H$2-1))*(C64-D64)</f>
        <v>148.75555555555584</v>
      </c>
      <c r="G64" s="32">
        <f t="shared" si="8"/>
        <v>5965.0166666666664</v>
      </c>
      <c r="H64" s="32">
        <f t="shared" si="6"/>
        <v>885.98333333333358</v>
      </c>
      <c r="I64" s="32">
        <f t="shared" si="9"/>
        <v>885.98333333333358</v>
      </c>
      <c r="J64" s="32">
        <f t="shared" si="10"/>
        <v>784966.46694444492</v>
      </c>
      <c r="K64" s="32">
        <f t="shared" si="7"/>
        <v>0.12932175351530195</v>
      </c>
      <c r="L64" s="41"/>
      <c r="M64" s="41"/>
      <c r="N64" s="41"/>
      <c r="O64" s="41"/>
      <c r="P64" s="41"/>
      <c r="Q64" s="41"/>
      <c r="R64" s="41"/>
      <c r="S64" s="41"/>
    </row>
    <row r="65" spans="1:19" ht="15.75" thickBot="1">
      <c r="A65" s="83" t="s">
        <v>104</v>
      </c>
      <c r="B65" s="84">
        <v>5798</v>
      </c>
      <c r="C65" s="35"/>
      <c r="D65" s="35"/>
      <c r="E65" s="35"/>
      <c r="F65" s="35"/>
      <c r="G65" s="48">
        <f>$E$64+$F$64*(ROW(A65)-ROW(A$64))</f>
        <v>6352.311111111112</v>
      </c>
      <c r="H65" s="48">
        <f t="shared" si="6"/>
        <v>-554.31111111111204</v>
      </c>
      <c r="I65" s="48">
        <f t="shared" si="9"/>
        <v>554.31111111111204</v>
      </c>
      <c r="J65" s="48">
        <f t="shared" ref="J65:J75" si="12">H65^2</f>
        <v>307260.80790123559</v>
      </c>
      <c r="K65" s="48">
        <f>I65/B65</f>
        <v>9.5603848070215949E-2</v>
      </c>
      <c r="L65" s="41"/>
      <c r="M65" s="41"/>
      <c r="N65" s="41"/>
      <c r="O65" s="41"/>
      <c r="P65" s="41"/>
      <c r="Q65" s="41"/>
      <c r="R65" s="41"/>
      <c r="S65" s="41"/>
    </row>
    <row r="66" spans="1:19" ht="15.75" thickBot="1">
      <c r="A66" s="83" t="s">
        <v>105</v>
      </c>
      <c r="B66" s="84">
        <v>6462</v>
      </c>
      <c r="C66" s="35"/>
      <c r="D66" s="35"/>
      <c r="E66" s="35"/>
      <c r="F66" s="35"/>
      <c r="G66" s="48">
        <f t="shared" ref="G66:G75" si="13">$E$64+$F$64*(ROW(A66)-ROW(A$64))</f>
        <v>6501.0666666666684</v>
      </c>
      <c r="H66" s="48">
        <f t="shared" si="6"/>
        <v>-39.066666666668425</v>
      </c>
      <c r="I66" s="48">
        <f t="shared" ref="I66:I76" si="14">ABS(H66)</f>
        <v>39.066666666668425</v>
      </c>
      <c r="J66" s="48">
        <f t="shared" si="12"/>
        <v>1526.2044444445819</v>
      </c>
      <c r="K66" s="48">
        <f>I66/B66</f>
        <v>6.0455999174664852E-3</v>
      </c>
      <c r="L66" s="41"/>
      <c r="M66" s="41"/>
      <c r="N66" s="41"/>
      <c r="O66" s="41"/>
      <c r="P66" s="41"/>
      <c r="Q66" s="41"/>
      <c r="R66" s="41"/>
      <c r="S66" s="41"/>
    </row>
    <row r="67" spans="1:19" ht="15.75" thickBot="1">
      <c r="A67" s="83" t="s">
        <v>106</v>
      </c>
      <c r="B67" s="84">
        <v>6220</v>
      </c>
      <c r="C67" s="35"/>
      <c r="D67" s="35"/>
      <c r="E67" s="35"/>
      <c r="F67" s="35"/>
      <c r="G67" s="48">
        <f t="shared" si="13"/>
        <v>6649.8222222222239</v>
      </c>
      <c r="H67" s="48">
        <f t="shared" si="6"/>
        <v>-429.8222222222239</v>
      </c>
      <c r="I67" s="48">
        <f>ABS(H67)</f>
        <v>429.8222222222239</v>
      </c>
      <c r="J67" s="48">
        <f t="shared" si="12"/>
        <v>184747.14271605082</v>
      </c>
      <c r="K67" s="48">
        <f t="shared" ref="K67:K76" si="15">I67/B67</f>
        <v>6.9103251161129239E-2</v>
      </c>
      <c r="L67" s="41"/>
      <c r="M67" s="41"/>
      <c r="N67" s="41"/>
      <c r="O67" s="41"/>
      <c r="P67" s="41"/>
      <c r="Q67" s="41"/>
      <c r="R67" s="41"/>
      <c r="S67" s="41"/>
    </row>
    <row r="68" spans="1:19" ht="15.75" thickBot="1">
      <c r="A68" s="83" t="s">
        <v>107</v>
      </c>
      <c r="B68" s="84">
        <v>6172</v>
      </c>
      <c r="C68" s="35"/>
      <c r="D68" s="35"/>
      <c r="E68" s="35"/>
      <c r="F68" s="35"/>
      <c r="G68" s="48">
        <f t="shared" si="13"/>
        <v>6798.5777777777803</v>
      </c>
      <c r="H68" s="48">
        <f t="shared" si="6"/>
        <v>-626.57777777778028</v>
      </c>
      <c r="I68" s="48">
        <f t="shared" si="14"/>
        <v>626.57777777778028</v>
      </c>
      <c r="J68" s="48">
        <f t="shared" si="12"/>
        <v>392599.7116049414</v>
      </c>
      <c r="K68" s="48">
        <f t="shared" si="15"/>
        <v>0.10151940663930335</v>
      </c>
      <c r="L68" s="41"/>
      <c r="M68" s="41"/>
      <c r="N68" s="41"/>
      <c r="O68" s="41"/>
      <c r="P68" s="41"/>
      <c r="Q68" s="41"/>
      <c r="R68" s="41"/>
      <c r="S68" s="41"/>
    </row>
    <row r="69" spans="1:19" ht="30.75" thickBot="1">
      <c r="A69" s="83" t="s">
        <v>108</v>
      </c>
      <c r="B69" s="84">
        <v>5751</v>
      </c>
      <c r="C69" s="35"/>
      <c r="D69" s="35"/>
      <c r="E69" s="35"/>
      <c r="F69" s="35"/>
      <c r="G69" s="48">
        <f t="shared" si="13"/>
        <v>6947.3333333333358</v>
      </c>
      <c r="H69" s="48">
        <f t="shared" si="6"/>
        <v>-1196.3333333333358</v>
      </c>
      <c r="I69" s="48">
        <f t="shared" si="14"/>
        <v>1196.3333333333358</v>
      </c>
      <c r="J69" s="48">
        <f t="shared" si="12"/>
        <v>1431213.4444444503</v>
      </c>
      <c r="K69" s="48">
        <f t="shared" si="15"/>
        <v>0.2080217933113086</v>
      </c>
      <c r="L69" s="41"/>
      <c r="M69" s="41"/>
      <c r="N69" s="41"/>
      <c r="O69" s="41"/>
      <c r="P69" s="41"/>
      <c r="Q69" s="41"/>
      <c r="R69" s="41"/>
      <c r="S69" s="41"/>
    </row>
    <row r="70" spans="1:19" ht="15.75" thickBot="1">
      <c r="A70" s="83" t="s">
        <v>109</v>
      </c>
      <c r="B70" s="84">
        <v>6396</v>
      </c>
      <c r="C70" s="35"/>
      <c r="D70" s="35"/>
      <c r="E70" s="35"/>
      <c r="F70" s="35"/>
      <c r="G70" s="48">
        <f t="shared" si="13"/>
        <v>7096.0888888888912</v>
      </c>
      <c r="H70" s="48">
        <f>B70-G70</f>
        <v>-700.08888888889123</v>
      </c>
      <c r="I70" s="48">
        <f t="shared" si="14"/>
        <v>700.08888888889123</v>
      </c>
      <c r="J70" s="48">
        <f t="shared" si="12"/>
        <v>490124.45234568231</v>
      </c>
      <c r="K70" s="48">
        <f t="shared" si="15"/>
        <v>0.10945729970120251</v>
      </c>
      <c r="L70" s="41"/>
      <c r="M70" s="41"/>
      <c r="N70" s="41"/>
      <c r="O70" s="41"/>
      <c r="P70" s="41"/>
      <c r="Q70" s="41"/>
      <c r="R70" s="41"/>
      <c r="S70" s="41"/>
    </row>
    <row r="71" spans="1:19" ht="15.75" thickBot="1">
      <c r="A71" s="83" t="s">
        <v>110</v>
      </c>
      <c r="B71" s="84">
        <v>6047</v>
      </c>
      <c r="C71" s="35"/>
      <c r="D71" s="35"/>
      <c r="E71" s="35"/>
      <c r="F71" s="35"/>
      <c r="G71" s="48">
        <f t="shared" si="13"/>
        <v>7244.8444444444476</v>
      </c>
      <c r="H71" s="48">
        <f t="shared" si="6"/>
        <v>-1197.8444444444476</v>
      </c>
      <c r="I71" s="48">
        <f t="shared" si="14"/>
        <v>1197.8444444444476</v>
      </c>
      <c r="J71" s="48">
        <f t="shared" si="12"/>
        <v>1434831.3130864273</v>
      </c>
      <c r="K71" s="48">
        <f t="shared" si="15"/>
        <v>0.19808904323539733</v>
      </c>
      <c r="L71" s="41"/>
      <c r="M71" s="41"/>
      <c r="N71" s="41"/>
      <c r="O71" s="41"/>
      <c r="P71" s="41"/>
      <c r="Q71" s="41"/>
      <c r="R71" s="41"/>
      <c r="S71" s="41"/>
    </row>
    <row r="72" spans="1:19" ht="15.75" thickBot="1">
      <c r="A72" s="83" t="s">
        <v>111</v>
      </c>
      <c r="B72" s="84">
        <v>6352</v>
      </c>
      <c r="C72" s="35"/>
      <c r="D72" s="35"/>
      <c r="E72" s="35"/>
      <c r="F72" s="35"/>
      <c r="G72" s="48">
        <f t="shared" si="13"/>
        <v>7393.6000000000031</v>
      </c>
      <c r="H72" s="48">
        <f t="shared" si="6"/>
        <v>-1041.6000000000031</v>
      </c>
      <c r="I72" s="48">
        <f t="shared" si="14"/>
        <v>1041.6000000000031</v>
      </c>
      <c r="J72" s="48">
        <f t="shared" si="12"/>
        <v>1084930.5600000063</v>
      </c>
      <c r="K72" s="48">
        <f t="shared" si="15"/>
        <v>0.16397984886649922</v>
      </c>
      <c r="L72" s="41"/>
      <c r="M72" s="41"/>
      <c r="N72" s="41"/>
      <c r="O72" s="41"/>
      <c r="P72" s="41"/>
      <c r="Q72" s="41"/>
      <c r="R72" s="41"/>
      <c r="S72" s="41"/>
    </row>
    <row r="73" spans="1:19" ht="15.75" thickBot="1">
      <c r="A73" s="83" t="s">
        <v>112</v>
      </c>
      <c r="B73" s="84">
        <v>6125</v>
      </c>
      <c r="C73" s="35"/>
      <c r="D73" s="35"/>
      <c r="E73" s="35"/>
      <c r="F73" s="35"/>
      <c r="G73" s="48">
        <f t="shared" si="13"/>
        <v>7542.3555555555595</v>
      </c>
      <c r="H73" s="48">
        <f t="shared" si="6"/>
        <v>-1417.3555555555595</v>
      </c>
      <c r="I73" s="48">
        <f t="shared" si="14"/>
        <v>1417.3555555555595</v>
      </c>
      <c r="J73" s="48">
        <f t="shared" si="12"/>
        <v>2008896.7708642087</v>
      </c>
      <c r="K73" s="48">
        <f t="shared" si="15"/>
        <v>0.23140498866213216</v>
      </c>
      <c r="L73" s="41"/>
      <c r="M73" s="41"/>
      <c r="N73" s="41"/>
      <c r="O73" s="41"/>
      <c r="P73" s="41"/>
      <c r="Q73" s="41"/>
      <c r="R73" s="41"/>
      <c r="S73" s="41"/>
    </row>
    <row r="74" spans="1:19" ht="15.75" thickBot="1">
      <c r="A74" s="83" t="s">
        <v>113</v>
      </c>
      <c r="B74" s="84">
        <v>6480</v>
      </c>
      <c r="C74" s="35"/>
      <c r="D74" s="35"/>
      <c r="E74" s="35"/>
      <c r="F74" s="35"/>
      <c r="G74" s="48">
        <f t="shared" si="13"/>
        <v>7691.111111111115</v>
      </c>
      <c r="H74" s="48">
        <f>B74-G74</f>
        <v>-1211.111111111115</v>
      </c>
      <c r="I74" s="48">
        <f t="shared" si="14"/>
        <v>1211.111111111115</v>
      </c>
      <c r="J74" s="48">
        <f t="shared" si="12"/>
        <v>1466790.1234567994</v>
      </c>
      <c r="K74" s="48">
        <f t="shared" si="15"/>
        <v>0.18689986282578935</v>
      </c>
      <c r="L74" s="41"/>
      <c r="M74" s="41"/>
      <c r="N74" s="41"/>
      <c r="O74" s="41"/>
      <c r="P74" s="41"/>
      <c r="Q74" s="41"/>
      <c r="R74" s="41"/>
      <c r="S74" s="41"/>
    </row>
    <row r="75" spans="1:19" ht="15.75" thickBot="1">
      <c r="A75" s="83" t="s">
        <v>114</v>
      </c>
      <c r="B75" s="84">
        <v>6313</v>
      </c>
      <c r="C75" s="35"/>
      <c r="D75" s="35"/>
      <c r="E75" s="35"/>
      <c r="F75" s="35"/>
      <c r="G75" s="48">
        <f t="shared" si="13"/>
        <v>7839.8666666666704</v>
      </c>
      <c r="H75" s="48">
        <f t="shared" si="6"/>
        <v>-1526.8666666666704</v>
      </c>
      <c r="I75" s="48">
        <f t="shared" si="14"/>
        <v>1526.8666666666704</v>
      </c>
      <c r="J75" s="48">
        <f t="shared" si="12"/>
        <v>2331321.8177777892</v>
      </c>
      <c r="K75" s="48">
        <f>I75/B75</f>
        <v>0.24186071070278323</v>
      </c>
      <c r="L75" s="41"/>
      <c r="M75" s="41"/>
      <c r="N75" s="41"/>
      <c r="O75" s="41"/>
      <c r="P75" s="41"/>
      <c r="Q75" s="41"/>
      <c r="R75" s="41"/>
      <c r="S75" s="41"/>
    </row>
    <row r="76" spans="1:19" ht="15.75" thickBot="1">
      <c r="A76" s="83" t="s">
        <v>115</v>
      </c>
      <c r="B76" s="84">
        <v>7891</v>
      </c>
      <c r="C76" s="35"/>
      <c r="D76" s="35"/>
      <c r="E76" s="35"/>
      <c r="F76" s="35"/>
      <c r="G76" s="48">
        <f>$E$64+$F$64*(ROW(A76)-ROW(A$64))</f>
        <v>7988.6222222222268</v>
      </c>
      <c r="H76" s="48">
        <f>B76-G76</f>
        <v>-97.62222222222681</v>
      </c>
      <c r="I76" s="48">
        <f t="shared" si="14"/>
        <v>97.62222222222681</v>
      </c>
      <c r="J76" s="48">
        <f>H76^2</f>
        <v>9530.0982716058334</v>
      </c>
      <c r="K76" s="48">
        <f t="shared" si="15"/>
        <v>1.2371337247779345E-2</v>
      </c>
      <c r="L76" s="41"/>
      <c r="M76" s="41"/>
      <c r="N76" s="41"/>
      <c r="O76" s="41"/>
      <c r="P76" s="41"/>
      <c r="Q76" s="41"/>
      <c r="R76" s="41"/>
      <c r="S76" s="41"/>
    </row>
    <row r="77" spans="1:19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</row>
    <row r="78" spans="1:19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</row>
    <row r="79" spans="1:1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</row>
    <row r="80" spans="1:19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</row>
    <row r="81" spans="1:19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</row>
    <row r="82" spans="1:19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</row>
    <row r="83" spans="1:19">
      <c r="L83" s="41"/>
      <c r="M83" s="41"/>
      <c r="N83" s="41"/>
      <c r="O83" s="41"/>
      <c r="P83" s="41"/>
      <c r="Q83" s="41"/>
      <c r="R83" s="41"/>
      <c r="S83" s="41"/>
    </row>
    <row r="84" spans="1:19">
      <c r="L84" s="41"/>
      <c r="M84" s="41"/>
      <c r="N84" s="41"/>
      <c r="O84" s="41"/>
      <c r="P84" s="41"/>
      <c r="Q84" s="41"/>
      <c r="R84" s="41"/>
      <c r="S84" s="41"/>
    </row>
    <row r="85" spans="1:19">
      <c r="L85" s="41"/>
      <c r="M85" s="41"/>
      <c r="N85" s="41"/>
      <c r="O85" s="41"/>
      <c r="P85" s="41"/>
      <c r="Q85" s="41"/>
      <c r="R85" s="41"/>
      <c r="S85" s="41"/>
    </row>
    <row r="86" spans="1:19">
      <c r="L86" s="41"/>
      <c r="M86" s="41"/>
      <c r="N86" s="41"/>
      <c r="O86" s="41"/>
      <c r="P86" s="41"/>
      <c r="Q86" s="41"/>
      <c r="R86" s="41"/>
      <c r="S86" s="41"/>
    </row>
    <row r="87" spans="1:19">
      <c r="L87" s="41"/>
      <c r="M87" s="41"/>
      <c r="N87" s="41"/>
      <c r="O87" s="41"/>
      <c r="P87" s="41"/>
      <c r="Q87" s="41"/>
      <c r="R87" s="41"/>
      <c r="S87" s="41"/>
    </row>
    <row r="88" spans="1:19">
      <c r="L88" s="41"/>
      <c r="M88" s="41"/>
      <c r="N88" s="41"/>
      <c r="O88" s="41"/>
      <c r="P88" s="41"/>
      <c r="Q88" s="41"/>
      <c r="R88" s="41"/>
      <c r="S88" s="41"/>
    </row>
    <row r="89" spans="1:19">
      <c r="L89" s="41"/>
      <c r="M89" s="41"/>
      <c r="N89" s="41"/>
      <c r="O89" s="41"/>
      <c r="P89" s="41"/>
      <c r="Q89" s="41"/>
      <c r="R89" s="41"/>
      <c r="S89" s="41"/>
    </row>
    <row r="90" spans="1:19">
      <c r="L90" s="41"/>
      <c r="M90" s="41"/>
      <c r="N90" s="41"/>
      <c r="O90" s="41"/>
      <c r="P90" s="41"/>
      <c r="Q90" s="41"/>
      <c r="R90" s="41"/>
      <c r="S90" s="41"/>
    </row>
    <row r="91" spans="1:19">
      <c r="L91" s="41"/>
      <c r="M91" s="41"/>
      <c r="N91" s="41"/>
      <c r="O91" s="41"/>
      <c r="P91" s="41"/>
      <c r="Q91" s="41"/>
      <c r="R91" s="41"/>
      <c r="S91" s="41"/>
    </row>
    <row r="92" spans="1:19">
      <c r="L92" s="41"/>
      <c r="M92" s="41"/>
      <c r="N92" s="41"/>
      <c r="O92" s="41"/>
      <c r="P92" s="41"/>
      <c r="Q92" s="41"/>
      <c r="R92" s="41"/>
      <c r="S92" s="41"/>
    </row>
    <row r="93" spans="1:19">
      <c r="L93" s="41"/>
      <c r="M93" s="41"/>
      <c r="N93" s="41"/>
      <c r="O93" s="41"/>
      <c r="P93" s="41"/>
      <c r="Q93" s="41"/>
      <c r="R93" s="41"/>
      <c r="S93" s="41"/>
    </row>
    <row r="94" spans="1:19">
      <c r="L94" s="41"/>
      <c r="M94" s="41"/>
      <c r="N94" s="41"/>
      <c r="O94" s="41"/>
      <c r="P94" s="41"/>
      <c r="Q94" s="41"/>
      <c r="R94" s="41"/>
      <c r="S94" s="41"/>
    </row>
    <row r="95" spans="1:19">
      <c r="L95" s="41"/>
      <c r="M95" s="41"/>
      <c r="N95" s="41"/>
      <c r="O95" s="41"/>
      <c r="P95" s="41"/>
      <c r="Q95" s="41"/>
      <c r="R95" s="41"/>
      <c r="S95" s="41"/>
    </row>
    <row r="96" spans="1:19">
      <c r="L96" s="41"/>
      <c r="M96" s="41"/>
      <c r="N96" s="41"/>
      <c r="O96" s="41"/>
      <c r="P96" s="41"/>
      <c r="Q96" s="41"/>
      <c r="R96" s="41"/>
      <c r="S96" s="41"/>
    </row>
    <row r="97" spans="12:19">
      <c r="L97" s="41"/>
      <c r="M97" s="41"/>
      <c r="N97" s="41"/>
      <c r="O97" s="41"/>
      <c r="P97" s="41"/>
      <c r="Q97" s="41"/>
      <c r="R97" s="41"/>
      <c r="S97" s="41"/>
    </row>
    <row r="98" spans="12:19">
      <c r="L98" s="41"/>
      <c r="M98" s="41"/>
      <c r="N98" s="41"/>
      <c r="O98" s="41"/>
      <c r="P98" s="41"/>
      <c r="Q98" s="41"/>
      <c r="R98" s="41"/>
      <c r="S98" s="41"/>
    </row>
    <row r="99" spans="12:19">
      <c r="L99" s="41"/>
      <c r="M99" s="41"/>
      <c r="N99" s="41"/>
      <c r="O99" s="41"/>
      <c r="P99" s="41"/>
      <c r="Q99" s="41"/>
      <c r="R99" s="41"/>
      <c r="S99" s="41"/>
    </row>
    <row r="100" spans="12:19">
      <c r="L100" s="41"/>
      <c r="M100" s="41"/>
      <c r="N100" s="41"/>
      <c r="O100" s="41"/>
      <c r="P100" s="41"/>
      <c r="Q100" s="41"/>
      <c r="R100" s="41"/>
      <c r="S100" s="41"/>
    </row>
    <row r="101" spans="12:19">
      <c r="L101" s="41"/>
      <c r="M101" s="41"/>
      <c r="N101" s="41"/>
      <c r="O101" s="41"/>
      <c r="P101" s="41"/>
      <c r="Q101" s="41"/>
      <c r="R101" s="41"/>
      <c r="S101" s="41"/>
    </row>
    <row r="102" spans="12:19">
      <c r="L102" s="41"/>
      <c r="M102" s="41"/>
      <c r="N102" s="41"/>
      <c r="O102" s="41"/>
      <c r="P102" s="41"/>
      <c r="Q102" s="41"/>
      <c r="R102" s="41"/>
      <c r="S102" s="41"/>
    </row>
    <row r="103" spans="12:19">
      <c r="L103" s="41"/>
      <c r="M103" s="41"/>
      <c r="N103" s="41"/>
      <c r="O103" s="41"/>
      <c r="P103" s="41"/>
      <c r="Q103" s="41"/>
      <c r="R103" s="41"/>
      <c r="S103" s="41"/>
    </row>
    <row r="104" spans="12:19">
      <c r="L104" s="41"/>
      <c r="M104" s="41"/>
      <c r="N104" s="41"/>
      <c r="O104" s="41"/>
      <c r="P104" s="41"/>
      <c r="Q104" s="41"/>
      <c r="R104" s="41"/>
      <c r="S104" s="41"/>
    </row>
    <row r="105" spans="12:19">
      <c r="L105" s="41"/>
      <c r="M105" s="41"/>
      <c r="N105" s="41"/>
      <c r="O105" s="41"/>
      <c r="P105" s="41"/>
      <c r="Q105" s="41"/>
      <c r="R105" s="41"/>
      <c r="S105" s="41"/>
    </row>
    <row r="106" spans="12:19">
      <c r="L106" s="41"/>
      <c r="M106" s="41"/>
      <c r="N106" s="41"/>
      <c r="O106" s="41"/>
      <c r="P106" s="41"/>
      <c r="Q106" s="41"/>
      <c r="R106" s="41"/>
      <c r="S106" s="41"/>
    </row>
    <row r="107" spans="12:19">
      <c r="L107" s="41"/>
      <c r="M107" s="41"/>
      <c r="N107" s="41"/>
      <c r="O107" s="41"/>
      <c r="P107" s="41"/>
      <c r="Q107" s="41"/>
      <c r="R107" s="41"/>
      <c r="S107" s="41"/>
    </row>
    <row r="108" spans="12:19">
      <c r="L108" s="41"/>
      <c r="M108" s="41"/>
      <c r="N108" s="41"/>
      <c r="O108" s="41"/>
      <c r="P108" s="41"/>
      <c r="Q108" s="41"/>
      <c r="R108" s="41"/>
      <c r="S108" s="41"/>
    </row>
    <row r="109" spans="12:19">
      <c r="L109" s="41"/>
      <c r="M109" s="41"/>
      <c r="N109" s="41"/>
      <c r="O109" s="41"/>
      <c r="P109" s="41"/>
      <c r="Q109" s="41"/>
      <c r="R109" s="41"/>
      <c r="S109" s="41"/>
    </row>
    <row r="110" spans="12:19">
      <c r="L110" s="41"/>
      <c r="M110" s="41"/>
      <c r="N110" s="41"/>
      <c r="O110" s="41"/>
      <c r="P110" s="41"/>
      <c r="Q110" s="41"/>
      <c r="R110" s="41"/>
      <c r="S110" s="41"/>
    </row>
    <row r="111" spans="12:19">
      <c r="L111" s="41"/>
      <c r="M111" s="41"/>
      <c r="N111" s="41"/>
      <c r="O111" s="41"/>
      <c r="P111" s="41"/>
      <c r="Q111" s="41"/>
      <c r="R111" s="41"/>
      <c r="S111" s="41"/>
    </row>
    <row r="112" spans="12:19">
      <c r="L112" s="41"/>
      <c r="M112" s="41"/>
      <c r="N112" s="41"/>
      <c r="O112" s="41"/>
      <c r="P112" s="41"/>
      <c r="Q112" s="41"/>
      <c r="R112" s="41"/>
      <c r="S112" s="41"/>
    </row>
    <row r="113" spans="12:19">
      <c r="L113" s="41"/>
      <c r="M113" s="41"/>
      <c r="N113" s="41"/>
      <c r="O113" s="41"/>
      <c r="P113" s="41"/>
      <c r="Q113" s="41"/>
      <c r="R113" s="41"/>
      <c r="S113" s="41"/>
    </row>
    <row r="114" spans="12:19">
      <c r="L114" s="41"/>
      <c r="M114" s="41"/>
      <c r="N114" s="41"/>
      <c r="O114" s="41"/>
      <c r="P114" s="41"/>
      <c r="Q114" s="41"/>
      <c r="R114" s="41"/>
      <c r="S114" s="41"/>
    </row>
    <row r="115" spans="12:19">
      <c r="L115" s="41"/>
      <c r="M115" s="41"/>
      <c r="N115" s="41"/>
      <c r="O115" s="41"/>
      <c r="P115" s="41"/>
      <c r="Q115" s="41"/>
      <c r="R115" s="41"/>
      <c r="S115" s="41"/>
    </row>
    <row r="116" spans="12:19">
      <c r="L116" s="41"/>
      <c r="M116" s="41"/>
      <c r="N116" s="41"/>
      <c r="O116" s="41"/>
      <c r="P116" s="41"/>
      <c r="Q116" s="41"/>
      <c r="R116" s="41"/>
      <c r="S116" s="41"/>
    </row>
    <row r="117" spans="12:19">
      <c r="L117" s="41"/>
      <c r="M117" s="41"/>
      <c r="N117" s="41"/>
      <c r="O117" s="41"/>
      <c r="P117" s="41"/>
      <c r="Q117" s="41"/>
      <c r="R117" s="41"/>
      <c r="S117" s="41"/>
    </row>
    <row r="118" spans="12:19">
      <c r="L118" s="41"/>
      <c r="M118" s="41"/>
      <c r="N118" s="41"/>
      <c r="O118" s="41"/>
      <c r="P118" s="41"/>
      <c r="Q118" s="41"/>
      <c r="R118" s="41"/>
      <c r="S118" s="41"/>
    </row>
    <row r="119" spans="12:19">
      <c r="L119" s="41"/>
      <c r="M119" s="41"/>
      <c r="N119" s="41"/>
      <c r="O119" s="41"/>
      <c r="P119" s="41"/>
      <c r="Q119" s="41"/>
      <c r="R119" s="41"/>
      <c r="S119" s="41"/>
    </row>
    <row r="120" spans="12:19">
      <c r="L120" s="41"/>
      <c r="M120" s="41"/>
      <c r="N120" s="41"/>
      <c r="O120" s="41"/>
      <c r="P120" s="41"/>
      <c r="Q120" s="41"/>
      <c r="R120" s="41"/>
      <c r="S120" s="41"/>
    </row>
    <row r="121" spans="12:19">
      <c r="L121" s="41"/>
      <c r="M121" s="41"/>
      <c r="N121" s="41"/>
      <c r="O121" s="41"/>
      <c r="P121" s="41"/>
      <c r="Q121" s="41"/>
      <c r="R121" s="41"/>
      <c r="S121" s="41"/>
    </row>
    <row r="122" spans="12:19">
      <c r="L122" s="41"/>
      <c r="M122" s="41"/>
      <c r="N122" s="41"/>
      <c r="O122" s="41"/>
      <c r="P122" s="41"/>
      <c r="Q122" s="41"/>
      <c r="R122" s="41"/>
      <c r="S122" s="41"/>
    </row>
    <row r="123" spans="12:19">
      <c r="L123" s="41"/>
      <c r="M123" s="41"/>
      <c r="N123" s="41"/>
      <c r="O123" s="41"/>
      <c r="P123" s="41"/>
      <c r="Q123" s="41"/>
      <c r="R123" s="41"/>
      <c r="S123" s="41"/>
    </row>
    <row r="124" spans="12:19">
      <c r="L124" s="41"/>
      <c r="M124" s="41"/>
      <c r="N124" s="41"/>
      <c r="O124" s="41"/>
      <c r="P124" s="41"/>
      <c r="Q124" s="41"/>
      <c r="R124" s="41"/>
      <c r="S124" s="41"/>
    </row>
    <row r="125" spans="12:19">
      <c r="L125" s="41"/>
      <c r="M125" s="41"/>
      <c r="N125" s="41"/>
      <c r="O125" s="41"/>
      <c r="P125" s="41"/>
      <c r="Q125" s="41"/>
      <c r="R125" s="41"/>
      <c r="S125" s="41"/>
    </row>
    <row r="126" spans="12:19">
      <c r="L126" s="41"/>
      <c r="M126" s="41"/>
      <c r="N126" s="41"/>
      <c r="O126" s="41"/>
      <c r="P126" s="41"/>
      <c r="Q126" s="41"/>
      <c r="R126" s="41"/>
      <c r="S126" s="41"/>
    </row>
    <row r="127" spans="12:19">
      <c r="L127" s="41"/>
      <c r="M127" s="41"/>
      <c r="N127" s="41"/>
      <c r="O127" s="41"/>
      <c r="P127" s="41"/>
      <c r="Q127" s="41"/>
      <c r="R127" s="41"/>
      <c r="S127" s="41"/>
    </row>
    <row r="128" spans="12:19">
      <c r="L128" s="41"/>
      <c r="M128" s="41"/>
      <c r="N128" s="41"/>
      <c r="O128" s="41"/>
      <c r="P128" s="41"/>
      <c r="Q128" s="41"/>
      <c r="R128" s="41"/>
      <c r="S128" s="41"/>
    </row>
    <row r="129" spans="12:19">
      <c r="L129" s="41"/>
      <c r="M129" s="41"/>
      <c r="N129" s="41"/>
      <c r="O129" s="41"/>
      <c r="P129" s="41"/>
      <c r="Q129" s="41"/>
      <c r="R129" s="41"/>
      <c r="S129" s="41"/>
    </row>
    <row r="130" spans="12:19">
      <c r="L130" s="41"/>
      <c r="M130" s="41"/>
      <c r="N130" s="41"/>
      <c r="O130" s="41"/>
      <c r="P130" s="41"/>
      <c r="Q130" s="41"/>
      <c r="R130" s="41"/>
      <c r="S130" s="41"/>
    </row>
    <row r="131" spans="12:19">
      <c r="L131" s="41"/>
      <c r="M131" s="41"/>
      <c r="N131" s="41"/>
      <c r="O131" s="41"/>
      <c r="P131" s="41"/>
      <c r="Q131" s="41"/>
      <c r="R131" s="41"/>
      <c r="S131" s="41"/>
    </row>
    <row r="132" spans="12:19">
      <c r="L132" s="41"/>
      <c r="M132" s="41"/>
      <c r="N132" s="41"/>
      <c r="O132" s="41"/>
      <c r="P132" s="41"/>
      <c r="Q132" s="41"/>
      <c r="R132" s="41"/>
      <c r="S132" s="41"/>
    </row>
    <row r="133" spans="12:19">
      <c r="L133" s="41"/>
      <c r="M133" s="41"/>
      <c r="N133" s="41"/>
      <c r="O133" s="41"/>
      <c r="P133" s="41"/>
      <c r="Q133" s="41"/>
      <c r="R133" s="41"/>
      <c r="S133" s="41"/>
    </row>
    <row r="134" spans="12:19">
      <c r="L134" s="41"/>
      <c r="M134" s="41"/>
      <c r="N134" s="41"/>
      <c r="O134" s="41"/>
      <c r="P134" s="41"/>
      <c r="Q134" s="41"/>
      <c r="R134" s="41"/>
      <c r="S134" s="41"/>
    </row>
    <row r="135" spans="12:19">
      <c r="L135" s="41"/>
      <c r="M135" s="41"/>
      <c r="N135" s="41"/>
      <c r="O135" s="41"/>
      <c r="P135" s="41"/>
      <c r="Q135" s="41"/>
      <c r="R135" s="41"/>
      <c r="S135" s="41"/>
    </row>
    <row r="136" spans="12:19">
      <c r="L136" s="41"/>
      <c r="M136" s="41"/>
      <c r="N136" s="41"/>
      <c r="O136" s="41"/>
      <c r="P136" s="41"/>
      <c r="Q136" s="41"/>
      <c r="R136" s="41"/>
      <c r="S136" s="41"/>
    </row>
    <row r="137" spans="12:19">
      <c r="L137" s="41"/>
      <c r="M137" s="41"/>
      <c r="N137" s="41"/>
      <c r="O137" s="41"/>
      <c r="P137" s="41"/>
      <c r="Q137" s="41"/>
      <c r="R137" s="41"/>
      <c r="S137" s="41"/>
    </row>
    <row r="138" spans="12:19">
      <c r="L138" s="41"/>
      <c r="M138" s="41"/>
      <c r="N138" s="41"/>
      <c r="O138" s="41"/>
      <c r="P138" s="41"/>
      <c r="Q138" s="41"/>
      <c r="R138" s="41"/>
      <c r="S138" s="41"/>
    </row>
    <row r="139" spans="12:19">
      <c r="L139" s="41"/>
      <c r="M139" s="41"/>
      <c r="N139" s="41"/>
      <c r="O139" s="41"/>
      <c r="P139" s="41"/>
      <c r="Q139" s="41"/>
      <c r="R139" s="41"/>
      <c r="S139" s="41"/>
    </row>
    <row r="140" spans="12:19">
      <c r="L140" s="41"/>
      <c r="M140" s="41"/>
      <c r="N140" s="41"/>
      <c r="O140" s="41"/>
      <c r="P140" s="41"/>
      <c r="Q140" s="41"/>
      <c r="R140" s="41"/>
      <c r="S140" s="41"/>
    </row>
    <row r="141" spans="12:19">
      <c r="L141" s="41"/>
      <c r="M141" s="41"/>
      <c r="N141" s="41"/>
      <c r="O141" s="41"/>
      <c r="P141" s="41"/>
      <c r="Q141" s="41"/>
      <c r="R141" s="41"/>
      <c r="S141" s="41"/>
    </row>
    <row r="142" spans="12:19">
      <c r="L142" s="41"/>
      <c r="M142" s="41"/>
      <c r="N142" s="41"/>
      <c r="O142" s="41"/>
      <c r="P142" s="41"/>
      <c r="Q142" s="41"/>
      <c r="R142" s="41"/>
      <c r="S142" s="41"/>
    </row>
    <row r="143" spans="12:19">
      <c r="L143" s="41"/>
      <c r="M143" s="41"/>
      <c r="N143" s="41"/>
      <c r="O143" s="41"/>
      <c r="P143" s="41"/>
      <c r="Q143" s="41"/>
      <c r="R143" s="41"/>
      <c r="S143" s="41"/>
    </row>
    <row r="144" spans="12:19">
      <c r="L144" s="41"/>
      <c r="M144" s="41"/>
      <c r="N144" s="41"/>
      <c r="O144" s="41"/>
      <c r="P144" s="41"/>
      <c r="Q144" s="41"/>
      <c r="R144" s="41"/>
      <c r="S144" s="41"/>
    </row>
    <row r="145" spans="12:19">
      <c r="L145" s="41"/>
      <c r="M145" s="41"/>
      <c r="N145" s="41"/>
      <c r="O145" s="41"/>
      <c r="P145" s="41"/>
      <c r="Q145" s="41"/>
      <c r="R145" s="41"/>
      <c r="S145" s="41"/>
    </row>
    <row r="146" spans="12:19">
      <c r="L146" s="41"/>
      <c r="M146" s="41"/>
      <c r="N146" s="41"/>
      <c r="O146" s="41"/>
      <c r="P146" s="41"/>
      <c r="Q146" s="41"/>
      <c r="R146" s="41"/>
      <c r="S146" s="41"/>
    </row>
    <row r="147" spans="12:19">
      <c r="L147" s="41"/>
      <c r="M147" s="41"/>
      <c r="N147" s="41"/>
      <c r="O147" s="41"/>
      <c r="P147" s="41"/>
      <c r="Q147" s="41"/>
      <c r="R147" s="41"/>
      <c r="S147" s="41"/>
    </row>
    <row r="148" spans="12:19">
      <c r="L148" s="41"/>
      <c r="M148" s="41"/>
      <c r="N148" s="41"/>
      <c r="O148" s="41"/>
      <c r="P148" s="41"/>
      <c r="Q148" s="41"/>
      <c r="R148" s="41"/>
      <c r="S148" s="41"/>
    </row>
    <row r="149" spans="12:19">
      <c r="L149" s="41"/>
      <c r="M149" s="41"/>
      <c r="N149" s="41"/>
      <c r="O149" s="41"/>
      <c r="P149" s="41"/>
      <c r="Q149" s="41"/>
      <c r="R149" s="41"/>
      <c r="S149" s="41"/>
    </row>
    <row r="150" spans="12:19">
      <c r="L150" s="41"/>
      <c r="M150" s="41"/>
      <c r="N150" s="41"/>
      <c r="O150" s="41"/>
      <c r="P150" s="41"/>
      <c r="Q150" s="41"/>
      <c r="R150" s="41"/>
      <c r="S150" s="41"/>
    </row>
    <row r="151" spans="12:19">
      <c r="L151" s="41"/>
      <c r="M151" s="41"/>
      <c r="N151" s="41"/>
      <c r="O151" s="41"/>
      <c r="P151" s="41"/>
      <c r="Q151" s="41"/>
      <c r="R151" s="41"/>
      <c r="S151" s="41"/>
    </row>
    <row r="152" spans="12:19">
      <c r="L152" s="41"/>
      <c r="M152" s="41"/>
      <c r="N152" s="41"/>
      <c r="O152" s="41"/>
      <c r="P152" s="41"/>
      <c r="Q152" s="41"/>
      <c r="R152" s="41"/>
      <c r="S152" s="41"/>
    </row>
    <row r="153" spans="12:19">
      <c r="L153" s="41"/>
      <c r="M153" s="41"/>
      <c r="N153" s="41"/>
      <c r="O153" s="41"/>
      <c r="P153" s="41"/>
      <c r="Q153" s="41"/>
      <c r="R153" s="41"/>
      <c r="S153" s="41"/>
    </row>
    <row r="154" spans="12:19">
      <c r="L154" s="41"/>
      <c r="M154" s="41"/>
      <c r="N154" s="41"/>
      <c r="O154" s="41"/>
      <c r="P154" s="41"/>
      <c r="Q154" s="41"/>
      <c r="R154" s="41"/>
      <c r="S154" s="41"/>
    </row>
    <row r="155" spans="12:19">
      <c r="L155" s="41"/>
      <c r="M155" s="41"/>
      <c r="N155" s="41"/>
      <c r="O155" s="41"/>
      <c r="P155" s="41"/>
      <c r="Q155" s="41"/>
      <c r="R155" s="41"/>
      <c r="S155" s="41"/>
    </row>
    <row r="156" spans="12:19">
      <c r="L156" s="41"/>
      <c r="M156" s="41"/>
      <c r="N156" s="41"/>
      <c r="O156" s="41"/>
      <c r="P156" s="41"/>
      <c r="Q156" s="41"/>
      <c r="R156" s="41"/>
      <c r="S156" s="41"/>
    </row>
    <row r="157" spans="12:19">
      <c r="L157" s="41"/>
      <c r="M157" s="41"/>
      <c r="N157" s="41"/>
      <c r="O157" s="41"/>
      <c r="P157" s="41"/>
      <c r="Q157" s="41"/>
      <c r="R157" s="41"/>
      <c r="S157" s="41"/>
    </row>
    <row r="158" spans="12:19">
      <c r="L158" s="41"/>
      <c r="M158" s="41"/>
      <c r="N158" s="41"/>
      <c r="O158" s="41"/>
      <c r="P158" s="41"/>
      <c r="Q158" s="41"/>
      <c r="R158" s="41"/>
      <c r="S158" s="41"/>
    </row>
    <row r="159" spans="12:19">
      <c r="L159" s="41"/>
      <c r="M159" s="41"/>
      <c r="N159" s="41"/>
      <c r="O159" s="41"/>
      <c r="P159" s="41"/>
      <c r="Q159" s="41"/>
      <c r="R159" s="41"/>
      <c r="S159" s="41"/>
    </row>
    <row r="160" spans="12:19">
      <c r="L160" s="41"/>
      <c r="M160" s="41"/>
      <c r="N160" s="41"/>
      <c r="O160" s="41"/>
      <c r="P160" s="41"/>
      <c r="Q160" s="41"/>
      <c r="R160" s="41"/>
      <c r="S160" s="41"/>
    </row>
    <row r="161" spans="12:19">
      <c r="L161" s="41"/>
      <c r="M161" s="41"/>
      <c r="N161" s="41"/>
      <c r="O161" s="41"/>
      <c r="P161" s="41"/>
      <c r="Q161" s="41"/>
      <c r="R161" s="41"/>
      <c r="S161" s="41"/>
    </row>
    <row r="162" spans="12:19">
      <c r="L162" s="41"/>
      <c r="M162" s="41"/>
      <c r="N162" s="41"/>
      <c r="O162" s="41"/>
      <c r="P162" s="41"/>
      <c r="Q162" s="41"/>
      <c r="R162" s="41"/>
      <c r="S162" s="41"/>
    </row>
    <row r="163" spans="12:19">
      <c r="L163" s="41"/>
      <c r="M163" s="41"/>
      <c r="N163" s="41"/>
      <c r="O163" s="41"/>
      <c r="P163" s="41"/>
      <c r="Q163" s="41"/>
      <c r="R163" s="41"/>
      <c r="S163" s="41"/>
    </row>
    <row r="164" spans="12:19">
      <c r="L164" s="41"/>
      <c r="M164" s="41"/>
      <c r="N164" s="41"/>
      <c r="O164" s="41"/>
      <c r="P164" s="41"/>
      <c r="Q164" s="41"/>
      <c r="R164" s="41"/>
      <c r="S164" s="41"/>
    </row>
    <row r="165" spans="12:19">
      <c r="L165" s="41"/>
      <c r="M165" s="41"/>
      <c r="N165" s="41"/>
      <c r="O165" s="41"/>
      <c r="P165" s="41"/>
      <c r="Q165" s="41"/>
      <c r="R165" s="41"/>
      <c r="S165" s="41"/>
    </row>
    <row r="166" spans="12:19">
      <c r="L166" s="41"/>
      <c r="M166" s="41"/>
      <c r="N166" s="41"/>
      <c r="O166" s="41"/>
      <c r="P166" s="41"/>
      <c r="Q166" s="41"/>
      <c r="R166" s="41"/>
      <c r="S166" s="41"/>
    </row>
    <row r="167" spans="12:19">
      <c r="L167" s="41"/>
      <c r="M167" s="41"/>
      <c r="N167" s="41"/>
      <c r="O167" s="41"/>
      <c r="P167" s="41"/>
      <c r="Q167" s="41"/>
      <c r="R167" s="41"/>
      <c r="S167" s="41"/>
    </row>
    <row r="168" spans="12:19">
      <c r="L168" s="41"/>
      <c r="M168" s="41"/>
      <c r="N168" s="41"/>
      <c r="O168" s="41"/>
      <c r="P168" s="41"/>
      <c r="Q168" s="41"/>
      <c r="R168" s="41"/>
      <c r="S168" s="41"/>
    </row>
    <row r="169" spans="12:19">
      <c r="L169" s="41"/>
      <c r="M169" s="41"/>
      <c r="N169" s="41"/>
      <c r="O169" s="41"/>
      <c r="P169" s="41"/>
      <c r="Q169" s="41"/>
      <c r="R169" s="41"/>
      <c r="S169" s="41"/>
    </row>
    <row r="170" spans="12:19">
      <c r="L170" s="41"/>
      <c r="M170" s="41"/>
      <c r="N170" s="41"/>
      <c r="O170" s="41"/>
      <c r="P170" s="41"/>
      <c r="Q170" s="41"/>
      <c r="R170" s="41"/>
      <c r="S170" s="41"/>
    </row>
    <row r="171" spans="12:19">
      <c r="L171" s="41"/>
      <c r="M171" s="41"/>
      <c r="N171" s="41"/>
      <c r="O171" s="41"/>
      <c r="P171" s="41"/>
      <c r="Q171" s="41"/>
      <c r="R171" s="41"/>
      <c r="S171" s="41"/>
    </row>
    <row r="172" spans="12:19">
      <c r="L172" s="41"/>
      <c r="M172" s="41"/>
      <c r="N172" s="41"/>
      <c r="O172" s="41"/>
      <c r="P172" s="41"/>
      <c r="Q172" s="41"/>
      <c r="R172" s="41"/>
      <c r="S172" s="41"/>
    </row>
    <row r="173" spans="12:19">
      <c r="L173" s="41"/>
      <c r="M173" s="41"/>
      <c r="N173" s="41"/>
      <c r="O173" s="41"/>
      <c r="P173" s="41"/>
      <c r="Q173" s="41"/>
      <c r="R173" s="41"/>
      <c r="S173" s="41"/>
    </row>
    <row r="174" spans="12:19">
      <c r="L174" s="41"/>
      <c r="M174" s="41"/>
      <c r="N174" s="41"/>
      <c r="O174" s="41"/>
      <c r="P174" s="41"/>
      <c r="Q174" s="41"/>
      <c r="R174" s="41"/>
      <c r="S174" s="41"/>
    </row>
    <row r="175" spans="12:19">
      <c r="L175" s="41"/>
      <c r="M175" s="41"/>
      <c r="N175" s="41"/>
      <c r="O175" s="41"/>
      <c r="P175" s="41"/>
      <c r="Q175" s="41"/>
      <c r="R175" s="41"/>
      <c r="S175" s="41"/>
    </row>
    <row r="176" spans="12:19">
      <c r="L176" s="41"/>
      <c r="M176" s="41"/>
      <c r="N176" s="41"/>
      <c r="O176" s="41"/>
      <c r="P176" s="41"/>
      <c r="Q176" s="41"/>
      <c r="R176" s="41"/>
      <c r="S176" s="41"/>
    </row>
    <row r="177" spans="12:19">
      <c r="L177" s="41"/>
      <c r="M177" s="41"/>
      <c r="N177" s="41"/>
      <c r="O177" s="41"/>
      <c r="P177" s="41"/>
      <c r="Q177" s="41"/>
      <c r="R177" s="41"/>
      <c r="S177" s="41"/>
    </row>
    <row r="178" spans="12:19">
      <c r="L178" s="41"/>
      <c r="M178" s="41"/>
      <c r="N178" s="41"/>
      <c r="O178" s="41"/>
      <c r="P178" s="41"/>
      <c r="Q178" s="41"/>
      <c r="R178" s="41"/>
      <c r="S178" s="41"/>
    </row>
    <row r="179" spans="12:19">
      <c r="M179" s="41"/>
      <c r="N179" s="41"/>
      <c r="O179" s="41"/>
      <c r="P179" s="41"/>
      <c r="Q179" s="41"/>
      <c r="R179" s="41"/>
      <c r="S179" s="41"/>
    </row>
    <row r="180" spans="12:19">
      <c r="M180" s="41"/>
      <c r="N180" s="41"/>
      <c r="O180" s="41"/>
      <c r="P180" s="41"/>
      <c r="Q180" s="41"/>
      <c r="R180" s="41"/>
      <c r="S180" s="4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8"/>
  <sheetViews>
    <sheetView workbookViewId="0">
      <selection activeCell="A5" sqref="A5"/>
    </sheetView>
  </sheetViews>
  <sheetFormatPr baseColWidth="10" defaultColWidth="9.140625" defaultRowHeight="15" customHeight="1"/>
  <cols>
    <col min="1" max="9" width="9.140625" style="43"/>
    <col min="10" max="10" width="10.5703125" style="43" bestFit="1" customWidth="1"/>
    <col min="11" max="16" width="9.140625" style="43"/>
    <col min="17" max="17" width="14.5703125" style="43" bestFit="1" customWidth="1"/>
    <col min="18" max="18" width="15.7109375" style="43" bestFit="1" customWidth="1"/>
    <col min="19" max="19" width="11" style="43" bestFit="1" customWidth="1"/>
    <col min="20" max="20" width="9.28515625" style="43" bestFit="1" customWidth="1"/>
    <col min="21" max="16384" width="9.140625" style="43"/>
  </cols>
  <sheetData>
    <row r="1" spans="1:21">
      <c r="A1" s="41"/>
      <c r="B1" s="41"/>
      <c r="C1" s="41"/>
      <c r="D1" s="41"/>
      <c r="E1" s="41"/>
      <c r="F1" s="42" t="s">
        <v>145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21">
      <c r="A2" s="41"/>
      <c r="B2" s="41"/>
      <c r="C2" s="41"/>
      <c r="D2" s="41"/>
      <c r="E2" s="41"/>
      <c r="F2" s="41"/>
      <c r="G2" s="44" t="s">
        <v>146</v>
      </c>
      <c r="H2" s="44">
        <v>5</v>
      </c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</row>
    <row r="3" spans="1:2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</row>
    <row r="4" spans="1:21" ht="45.75" thickBot="1">
      <c r="A4" s="44" t="s">
        <v>2</v>
      </c>
      <c r="B4" s="44" t="s">
        <v>166</v>
      </c>
      <c r="C4" s="45" t="s">
        <v>147</v>
      </c>
      <c r="D4" s="45" t="s">
        <v>148</v>
      </c>
      <c r="E4" s="45" t="s">
        <v>149</v>
      </c>
      <c r="F4" s="45" t="s">
        <v>150</v>
      </c>
      <c r="G4" s="45" t="s">
        <v>151</v>
      </c>
      <c r="H4" s="45" t="s">
        <v>26</v>
      </c>
      <c r="I4" s="45" t="s">
        <v>31</v>
      </c>
      <c r="J4" s="45" t="s">
        <v>140</v>
      </c>
      <c r="K4" s="45" t="s">
        <v>141</v>
      </c>
      <c r="L4" s="41"/>
      <c r="M4" s="41"/>
      <c r="N4" s="41"/>
      <c r="O4" s="41"/>
      <c r="P4" s="41"/>
      <c r="Q4" s="41"/>
      <c r="R4" s="41"/>
      <c r="S4" s="41"/>
    </row>
    <row r="5" spans="1:21" ht="15.75" thickBot="1">
      <c r="A5" s="80" t="s">
        <v>37</v>
      </c>
      <c r="B5" s="81">
        <v>2954</v>
      </c>
      <c r="C5" s="32"/>
      <c r="D5" s="32"/>
      <c r="E5" s="32"/>
      <c r="F5" s="32"/>
      <c r="G5" s="32"/>
      <c r="H5" s="32"/>
      <c r="I5" s="32"/>
      <c r="J5" s="32"/>
      <c r="K5" s="32"/>
      <c r="L5" s="41"/>
      <c r="M5" s="41"/>
      <c r="N5" s="36"/>
      <c r="O5" s="36"/>
      <c r="P5" s="36"/>
      <c r="Q5" s="36"/>
      <c r="R5" s="36"/>
      <c r="S5" s="36"/>
      <c r="T5" s="46"/>
      <c r="U5" s="46"/>
    </row>
    <row r="6" spans="1:21" ht="15.75" thickBot="1">
      <c r="A6" s="80" t="s">
        <v>43</v>
      </c>
      <c r="B6" s="81">
        <v>3297</v>
      </c>
      <c r="C6" s="32"/>
      <c r="D6" s="32"/>
      <c r="E6" s="32"/>
      <c r="F6" s="32"/>
      <c r="G6" s="32"/>
      <c r="H6" s="32"/>
      <c r="I6" s="32"/>
      <c r="J6" s="32"/>
      <c r="K6" s="32"/>
      <c r="L6" s="41"/>
      <c r="M6" s="41"/>
      <c r="N6" s="36"/>
      <c r="O6" s="36"/>
      <c r="P6" s="36"/>
      <c r="Q6" s="30" t="s">
        <v>142</v>
      </c>
      <c r="R6" s="30" t="s">
        <v>0</v>
      </c>
      <c r="S6" s="30" t="s">
        <v>1</v>
      </c>
      <c r="T6" s="46"/>
      <c r="U6" s="46"/>
    </row>
    <row r="7" spans="1:21" ht="15.75" thickBot="1">
      <c r="A7" s="80" t="s">
        <v>44</v>
      </c>
      <c r="B7" s="81">
        <v>3344</v>
      </c>
      <c r="C7" s="32"/>
      <c r="D7" s="32"/>
      <c r="E7" s="32"/>
      <c r="F7" s="32"/>
      <c r="G7" s="32"/>
      <c r="H7" s="32"/>
      <c r="I7" s="32"/>
      <c r="J7" s="32"/>
      <c r="K7" s="32"/>
      <c r="L7" s="41"/>
      <c r="M7" s="47"/>
      <c r="N7" s="37" t="s">
        <v>143</v>
      </c>
      <c r="O7" s="37"/>
      <c r="P7" s="36"/>
      <c r="Q7" s="40">
        <f>AVERAGE(J14:J64)</f>
        <v>105429.88261960789</v>
      </c>
      <c r="R7" s="40">
        <f>AVERAGE(I14:I64)</f>
        <v>254.88627450980383</v>
      </c>
      <c r="S7" s="38">
        <f>AVERAGE(K14:K64)</f>
        <v>5.6305204878040471E-2</v>
      </c>
      <c r="T7" s="46"/>
      <c r="U7" s="46"/>
    </row>
    <row r="8" spans="1:21" ht="15.75" thickBot="1">
      <c r="A8" s="80" t="s">
        <v>45</v>
      </c>
      <c r="B8" s="81">
        <v>3526</v>
      </c>
      <c r="C8" s="32"/>
      <c r="D8" s="32"/>
      <c r="E8" s="32"/>
      <c r="F8" s="32"/>
      <c r="G8" s="32"/>
      <c r="H8" s="32"/>
      <c r="I8" s="32"/>
      <c r="J8" s="32"/>
      <c r="K8" s="32"/>
      <c r="L8" s="41"/>
      <c r="M8" s="47"/>
      <c r="N8" s="37" t="s">
        <v>144</v>
      </c>
      <c r="O8" s="37"/>
      <c r="P8" s="36"/>
      <c r="Q8" s="40">
        <f>AVERAGE(J65:J76)</f>
        <v>2321869.0343333236</v>
      </c>
      <c r="R8" s="40">
        <f>AVERAGE(I65:I76)</f>
        <v>1401.2933333333301</v>
      </c>
      <c r="S8" s="38">
        <f>AVERAGE(K65:K76)</f>
        <v>0.22369864301064382</v>
      </c>
      <c r="T8" s="46"/>
      <c r="U8" s="46"/>
    </row>
    <row r="9" spans="1:21" ht="14.25" customHeight="1" thickBot="1">
      <c r="A9" s="80" t="s">
        <v>46</v>
      </c>
      <c r="B9" s="81">
        <v>3651</v>
      </c>
      <c r="C9" s="32">
        <f>AVERAGE(B5:B9)</f>
        <v>3354.4</v>
      </c>
      <c r="D9" s="32"/>
      <c r="E9" s="32"/>
      <c r="F9" s="32"/>
      <c r="G9" s="32"/>
      <c r="H9" s="32"/>
      <c r="I9" s="32"/>
      <c r="J9" s="32"/>
      <c r="K9" s="32"/>
      <c r="L9" s="41"/>
      <c r="M9" s="41"/>
      <c r="N9" s="36"/>
      <c r="O9" s="36"/>
      <c r="P9" s="36"/>
      <c r="Q9" s="36"/>
      <c r="R9" s="36"/>
      <c r="S9" s="36"/>
      <c r="T9" s="46"/>
      <c r="U9" s="46"/>
    </row>
    <row r="10" spans="1:21" ht="15.75" thickBot="1">
      <c r="A10" s="80" t="s">
        <v>47</v>
      </c>
      <c r="B10" s="81">
        <v>3684</v>
      </c>
      <c r="C10" s="32">
        <f t="shared" ref="C10:C62" si="0">AVERAGE(B6:B10)</f>
        <v>3500.4</v>
      </c>
      <c r="D10" s="32"/>
      <c r="E10" s="32"/>
      <c r="F10" s="32"/>
      <c r="G10" s="32"/>
      <c r="H10" s="32"/>
      <c r="I10" s="32"/>
      <c r="J10" s="32"/>
      <c r="K10" s="32"/>
      <c r="L10" s="41"/>
      <c r="M10" s="41"/>
      <c r="N10" s="36"/>
      <c r="O10" s="36"/>
      <c r="P10" s="36"/>
      <c r="Q10" s="36"/>
      <c r="R10" s="36"/>
      <c r="S10" s="36"/>
      <c r="T10" s="46"/>
      <c r="U10" s="46"/>
    </row>
    <row r="11" spans="1:21" ht="15.75" thickBot="1">
      <c r="A11" s="80" t="s">
        <v>48</v>
      </c>
      <c r="B11" s="81">
        <v>3528</v>
      </c>
      <c r="C11" s="32">
        <f t="shared" si="0"/>
        <v>3546.6</v>
      </c>
      <c r="D11" s="32"/>
      <c r="E11" s="32"/>
      <c r="F11" s="32"/>
      <c r="G11" s="32"/>
      <c r="H11" s="32"/>
      <c r="I11" s="32"/>
      <c r="J11" s="32"/>
      <c r="K11" s="32"/>
      <c r="L11" s="41"/>
      <c r="M11" s="41"/>
      <c r="N11" s="41"/>
      <c r="O11" s="41"/>
      <c r="P11" s="41"/>
      <c r="Q11" s="41"/>
      <c r="R11" s="41"/>
      <c r="S11" s="41"/>
    </row>
    <row r="12" spans="1:21" ht="15.75" thickBot="1">
      <c r="A12" s="80" t="s">
        <v>49</v>
      </c>
      <c r="B12" s="81">
        <v>3629</v>
      </c>
      <c r="C12" s="32">
        <f t="shared" si="0"/>
        <v>3603.6</v>
      </c>
      <c r="D12" s="32"/>
      <c r="E12" s="32"/>
      <c r="F12" s="32"/>
      <c r="G12" s="32"/>
      <c r="H12" s="32"/>
      <c r="I12" s="32"/>
      <c r="J12" s="32"/>
      <c r="K12" s="32"/>
      <c r="L12" s="41"/>
      <c r="M12" s="41"/>
      <c r="N12" s="41"/>
      <c r="O12" s="41"/>
      <c r="P12" s="41"/>
      <c r="Q12" s="41"/>
      <c r="R12" s="41"/>
      <c r="S12" s="41"/>
    </row>
    <row r="13" spans="1:21" ht="15.75" thickBot="1">
      <c r="A13" s="80" t="s">
        <v>51</v>
      </c>
      <c r="B13" s="81">
        <v>3740</v>
      </c>
      <c r="C13" s="32">
        <f t="shared" si="0"/>
        <v>3646.4</v>
      </c>
      <c r="D13" s="32">
        <f>AVERAGE(C9:C13)</f>
        <v>3530.28</v>
      </c>
      <c r="E13" s="32">
        <f>2*C13-D13</f>
        <v>3762.52</v>
      </c>
      <c r="F13" s="32">
        <f>(2/($H$2-1))*(C13-D13)</f>
        <v>58.059999999999945</v>
      </c>
      <c r="G13" s="32"/>
      <c r="H13" s="32"/>
      <c r="I13" s="32"/>
      <c r="J13" s="32"/>
      <c r="K13" s="32"/>
      <c r="L13" s="41"/>
      <c r="M13" s="41"/>
      <c r="N13" s="41"/>
      <c r="O13" s="41"/>
      <c r="P13" s="41"/>
      <c r="Q13" s="41"/>
      <c r="R13" s="41"/>
      <c r="S13" s="41"/>
    </row>
    <row r="14" spans="1:21" ht="15.75" thickBot="1">
      <c r="A14" s="80" t="s">
        <v>52</v>
      </c>
      <c r="B14" s="81">
        <v>3301</v>
      </c>
      <c r="C14" s="32">
        <f t="shared" si="0"/>
        <v>3576.4</v>
      </c>
      <c r="D14" s="32">
        <f>AVERAGE(C10:C14)</f>
        <v>3574.6800000000003</v>
      </c>
      <c r="E14" s="32">
        <f>2*C14-D14</f>
        <v>3578.12</v>
      </c>
      <c r="F14" s="32">
        <f>(2/($H$2-1))*(C14-D14)</f>
        <v>0.85999999999989996</v>
      </c>
      <c r="G14" s="32">
        <f>F13+E13</f>
        <v>3820.58</v>
      </c>
      <c r="H14" s="32">
        <f>B14-G14</f>
        <v>-519.57999999999993</v>
      </c>
      <c r="I14" s="32">
        <f>ABS(H14)</f>
        <v>519.57999999999993</v>
      </c>
      <c r="J14" s="32">
        <f>H14^2</f>
        <v>269963.37639999995</v>
      </c>
      <c r="K14" s="32">
        <f>I14/B14</f>
        <v>0.15740078764010904</v>
      </c>
      <c r="L14" s="41"/>
      <c r="M14" s="41"/>
      <c r="N14" s="41"/>
      <c r="O14" s="41"/>
      <c r="P14" s="41"/>
      <c r="Q14" s="41"/>
      <c r="R14" s="41"/>
      <c r="S14" s="41"/>
    </row>
    <row r="15" spans="1:21" ht="15.75" thickBot="1">
      <c r="A15" s="80" t="s">
        <v>53</v>
      </c>
      <c r="B15" s="81">
        <v>3255</v>
      </c>
      <c r="C15" s="32">
        <f t="shared" si="0"/>
        <v>3490.6</v>
      </c>
      <c r="D15" s="32">
        <f t="shared" ref="C15:D63" si="1">AVERAGE(C11:C15)</f>
        <v>3572.72</v>
      </c>
      <c r="E15" s="32">
        <f t="shared" ref="E15:E63" si="2">2*C15-D15</f>
        <v>3408.48</v>
      </c>
      <c r="F15" s="32">
        <f t="shared" ref="F15:F63" si="3">(2/($H$2-1))*(C15-D15)</f>
        <v>-41.059999999999945</v>
      </c>
      <c r="G15" s="32">
        <f>F14+E14</f>
        <v>3578.9799999999996</v>
      </c>
      <c r="H15" s="32">
        <f t="shared" ref="H15:H75" si="4">B15-G15</f>
        <v>-323.97999999999956</v>
      </c>
      <c r="I15" s="32">
        <f t="shared" ref="I15:I76" si="5">ABS(H15)</f>
        <v>323.97999999999956</v>
      </c>
      <c r="J15" s="32">
        <f t="shared" ref="J15:J76" si="6">H15^2</f>
        <v>104963.04039999972</v>
      </c>
      <c r="K15" s="32">
        <f t="shared" ref="K15:K76" si="7">I15/B15</f>
        <v>9.9533026113671139E-2</v>
      </c>
      <c r="L15" s="41"/>
      <c r="M15" s="41"/>
      <c r="N15" s="41"/>
      <c r="O15" s="41"/>
      <c r="P15" s="41"/>
      <c r="Q15" s="41"/>
      <c r="R15" s="41"/>
      <c r="S15" s="41"/>
    </row>
    <row r="16" spans="1:21" ht="15.75" thickBot="1">
      <c r="A16" s="80" t="s">
        <v>54</v>
      </c>
      <c r="B16" s="81">
        <v>3672</v>
      </c>
      <c r="C16" s="32">
        <f t="shared" si="0"/>
        <v>3519.4</v>
      </c>
      <c r="D16" s="32">
        <f>AVERAGE(C12:C16)</f>
        <v>3567.28</v>
      </c>
      <c r="E16" s="32">
        <f t="shared" si="2"/>
        <v>3471.52</v>
      </c>
      <c r="F16" s="32">
        <f t="shared" si="3"/>
        <v>-23.940000000000055</v>
      </c>
      <c r="G16" s="32">
        <f t="shared" ref="G16:G61" si="8">F15+E15</f>
        <v>3367.42</v>
      </c>
      <c r="H16" s="32">
        <f t="shared" si="4"/>
        <v>304.57999999999993</v>
      </c>
      <c r="I16" s="32">
        <f t="shared" si="5"/>
        <v>304.57999999999993</v>
      </c>
      <c r="J16" s="32">
        <f t="shared" si="6"/>
        <v>92768.976399999956</v>
      </c>
      <c r="K16" s="32">
        <f t="shared" si="7"/>
        <v>8.2946623093681893E-2</v>
      </c>
      <c r="L16" s="41"/>
      <c r="M16" s="41"/>
      <c r="N16" s="41"/>
      <c r="O16" s="41"/>
      <c r="P16" s="41"/>
      <c r="Q16" s="41"/>
      <c r="R16" s="41"/>
      <c r="S16" s="41"/>
    </row>
    <row r="17" spans="1:19" ht="15.75" thickBot="1">
      <c r="A17" s="80" t="s">
        <v>55</v>
      </c>
      <c r="B17" s="81">
        <v>3590</v>
      </c>
      <c r="C17" s="32">
        <f t="shared" si="0"/>
        <v>3511.6</v>
      </c>
      <c r="D17" s="32">
        <f t="shared" si="1"/>
        <v>3548.8799999999997</v>
      </c>
      <c r="E17" s="32">
        <f t="shared" si="2"/>
        <v>3474.32</v>
      </c>
      <c r="F17" s="32">
        <f t="shared" si="3"/>
        <v>-18.639999999999873</v>
      </c>
      <c r="G17" s="32">
        <f t="shared" si="8"/>
        <v>3447.58</v>
      </c>
      <c r="H17" s="32">
        <f t="shared" si="4"/>
        <v>142.42000000000007</v>
      </c>
      <c r="I17" s="32">
        <f t="shared" si="5"/>
        <v>142.42000000000007</v>
      </c>
      <c r="J17" s="32">
        <f t="shared" si="6"/>
        <v>20283.456400000021</v>
      </c>
      <c r="K17" s="32">
        <f t="shared" si="7"/>
        <v>3.9671309192200577E-2</v>
      </c>
      <c r="L17" s="41"/>
      <c r="M17" s="41"/>
      <c r="N17" s="41"/>
      <c r="O17" s="41"/>
      <c r="P17" s="41"/>
      <c r="Q17" s="41"/>
      <c r="R17" s="41"/>
      <c r="S17" s="41"/>
    </row>
    <row r="18" spans="1:19" ht="15.75" thickBot="1">
      <c r="A18" s="80" t="s">
        <v>56</v>
      </c>
      <c r="B18" s="81">
        <v>3797</v>
      </c>
      <c r="C18" s="32">
        <f t="shared" si="0"/>
        <v>3523</v>
      </c>
      <c r="D18" s="32">
        <f t="shared" si="1"/>
        <v>3524.2</v>
      </c>
      <c r="E18" s="32">
        <f t="shared" si="2"/>
        <v>3521.8</v>
      </c>
      <c r="F18" s="32">
        <f t="shared" si="3"/>
        <v>-0.59999999999990905</v>
      </c>
      <c r="G18" s="32">
        <f t="shared" si="8"/>
        <v>3455.6800000000003</v>
      </c>
      <c r="H18" s="32">
        <f t="shared" si="4"/>
        <v>341.31999999999971</v>
      </c>
      <c r="I18" s="32">
        <f t="shared" si="5"/>
        <v>341.31999999999971</v>
      </c>
      <c r="J18" s="32">
        <f t="shared" si="6"/>
        <v>116499.3423999998</v>
      </c>
      <c r="K18" s="32">
        <f t="shared" si="7"/>
        <v>8.9892020015801877E-2</v>
      </c>
      <c r="L18" s="41"/>
      <c r="M18" s="41"/>
      <c r="N18" s="41"/>
      <c r="O18" s="41"/>
      <c r="P18" s="41"/>
      <c r="Q18" s="41"/>
      <c r="R18" s="41"/>
      <c r="S18" s="41"/>
    </row>
    <row r="19" spans="1:19" ht="15.75" thickBot="1">
      <c r="A19" s="80" t="s">
        <v>57</v>
      </c>
      <c r="B19" s="81">
        <v>3566</v>
      </c>
      <c r="C19" s="32">
        <f t="shared" si="0"/>
        <v>3576</v>
      </c>
      <c r="D19" s="32">
        <f t="shared" si="1"/>
        <v>3524.12</v>
      </c>
      <c r="E19" s="32">
        <f t="shared" si="2"/>
        <v>3627.88</v>
      </c>
      <c r="F19" s="32">
        <f t="shared" si="3"/>
        <v>25.940000000000055</v>
      </c>
      <c r="G19" s="32">
        <f t="shared" si="8"/>
        <v>3521.2000000000003</v>
      </c>
      <c r="H19" s="32">
        <f t="shared" si="4"/>
        <v>44.799999999999727</v>
      </c>
      <c r="I19" s="32">
        <f t="shared" si="5"/>
        <v>44.799999999999727</v>
      </c>
      <c r="J19" s="32">
        <f t="shared" si="6"/>
        <v>2007.0399999999756</v>
      </c>
      <c r="K19" s="32">
        <f t="shared" si="7"/>
        <v>1.2563095905776703E-2</v>
      </c>
      <c r="L19" s="41"/>
      <c r="M19" s="41"/>
      <c r="N19" s="41"/>
      <c r="O19" s="41"/>
      <c r="P19" s="41"/>
      <c r="Q19" s="41"/>
      <c r="R19" s="41"/>
      <c r="S19" s="41"/>
    </row>
    <row r="20" spans="1:19" ht="15.75" thickBot="1">
      <c r="A20" s="80" t="s">
        <v>58</v>
      </c>
      <c r="B20" s="81">
        <v>3621</v>
      </c>
      <c r="C20" s="32">
        <f t="shared" si="0"/>
        <v>3649.2</v>
      </c>
      <c r="D20" s="32">
        <f t="shared" si="1"/>
        <v>3555.84</v>
      </c>
      <c r="E20" s="32">
        <f>2*C20-D20</f>
        <v>3742.5599999999995</v>
      </c>
      <c r="F20" s="32">
        <f t="shared" si="3"/>
        <v>46.679999999999836</v>
      </c>
      <c r="G20" s="32">
        <f t="shared" si="8"/>
        <v>3653.82</v>
      </c>
      <c r="H20" s="32">
        <f t="shared" si="4"/>
        <v>-32.820000000000164</v>
      </c>
      <c r="I20" s="32">
        <f t="shared" si="5"/>
        <v>32.820000000000164</v>
      </c>
      <c r="J20" s="32">
        <f t="shared" si="6"/>
        <v>1077.1524000000109</v>
      </c>
      <c r="K20" s="32">
        <f t="shared" si="7"/>
        <v>9.0637945318973109E-3</v>
      </c>
      <c r="L20" s="41"/>
      <c r="M20" s="41"/>
      <c r="N20" s="41"/>
      <c r="O20" s="41"/>
      <c r="P20" s="41"/>
      <c r="Q20" s="41"/>
      <c r="R20" s="41"/>
      <c r="S20" s="41"/>
    </row>
    <row r="21" spans="1:19" ht="30.75" thickBot="1">
      <c r="A21" s="80" t="s">
        <v>60</v>
      </c>
      <c r="B21" s="81">
        <v>3664</v>
      </c>
      <c r="C21" s="32">
        <f t="shared" si="0"/>
        <v>3647.6</v>
      </c>
      <c r="D21" s="32">
        <f t="shared" si="1"/>
        <v>3581.4799999999996</v>
      </c>
      <c r="E21" s="32">
        <f t="shared" si="2"/>
        <v>3713.7200000000003</v>
      </c>
      <c r="F21" s="32">
        <f t="shared" si="3"/>
        <v>33.060000000000173</v>
      </c>
      <c r="G21" s="32">
        <f t="shared" si="8"/>
        <v>3789.2399999999993</v>
      </c>
      <c r="H21" s="32">
        <f t="shared" si="4"/>
        <v>-125.23999999999933</v>
      </c>
      <c r="I21" s="32">
        <f t="shared" si="5"/>
        <v>125.23999999999933</v>
      </c>
      <c r="J21" s="32">
        <f t="shared" si="6"/>
        <v>15685.057599999831</v>
      </c>
      <c r="K21" s="32">
        <f t="shared" si="7"/>
        <v>3.4181222707423395E-2</v>
      </c>
      <c r="L21" s="41"/>
      <c r="M21" s="41"/>
      <c r="N21" s="41"/>
      <c r="O21" s="41"/>
      <c r="P21" s="41"/>
      <c r="Q21" s="41"/>
      <c r="R21" s="41"/>
      <c r="S21" s="41"/>
    </row>
    <row r="22" spans="1:19" ht="15.75" thickBot="1">
      <c r="A22" s="80" t="s">
        <v>61</v>
      </c>
      <c r="B22" s="81">
        <v>3986</v>
      </c>
      <c r="C22" s="32">
        <f t="shared" si="0"/>
        <v>3726.8</v>
      </c>
      <c r="D22" s="32">
        <f t="shared" si="1"/>
        <v>3624.5200000000004</v>
      </c>
      <c r="E22" s="32">
        <f t="shared" si="2"/>
        <v>3829.08</v>
      </c>
      <c r="F22" s="32">
        <f t="shared" si="3"/>
        <v>51.139999999999873</v>
      </c>
      <c r="G22" s="32">
        <f t="shared" si="8"/>
        <v>3746.7800000000007</v>
      </c>
      <c r="H22" s="32">
        <f t="shared" si="4"/>
        <v>239.21999999999935</v>
      </c>
      <c r="I22" s="32">
        <f t="shared" si="5"/>
        <v>239.21999999999935</v>
      </c>
      <c r="J22" s="32">
        <f t="shared" si="6"/>
        <v>57226.20839999969</v>
      </c>
      <c r="K22" s="32">
        <f t="shared" si="7"/>
        <v>6.001505268439522E-2</v>
      </c>
      <c r="L22" s="41"/>
      <c r="M22" s="41"/>
      <c r="N22" s="41"/>
      <c r="O22" s="41"/>
      <c r="P22" s="41"/>
      <c r="Q22" s="41"/>
      <c r="R22" s="41"/>
      <c r="S22" s="41"/>
    </row>
    <row r="23" spans="1:19" ht="15.75" thickBot="1">
      <c r="A23" s="80" t="s">
        <v>62</v>
      </c>
      <c r="B23" s="81">
        <v>3512</v>
      </c>
      <c r="C23" s="32">
        <f t="shared" si="0"/>
        <v>3669.8</v>
      </c>
      <c r="D23" s="32">
        <f t="shared" si="1"/>
        <v>3653.8799999999997</v>
      </c>
      <c r="E23" s="32">
        <f t="shared" si="2"/>
        <v>3685.7200000000007</v>
      </c>
      <c r="F23" s="32">
        <f t="shared" si="3"/>
        <v>7.9600000000002638</v>
      </c>
      <c r="G23" s="32">
        <f t="shared" si="8"/>
        <v>3880.22</v>
      </c>
      <c r="H23" s="32">
        <f t="shared" si="4"/>
        <v>-368.2199999999998</v>
      </c>
      <c r="I23" s="32">
        <f t="shared" si="5"/>
        <v>368.2199999999998</v>
      </c>
      <c r="J23" s="32">
        <f t="shared" si="6"/>
        <v>135585.96839999987</v>
      </c>
      <c r="K23" s="32">
        <f t="shared" si="7"/>
        <v>0.10484624145785872</v>
      </c>
      <c r="L23" s="41"/>
      <c r="M23" s="41"/>
      <c r="N23" s="41"/>
      <c r="O23" s="41"/>
      <c r="P23" s="41"/>
      <c r="Q23" s="41"/>
      <c r="R23" s="41"/>
      <c r="S23" s="41"/>
    </row>
    <row r="24" spans="1:19" ht="15.75" thickBot="1">
      <c r="A24" s="80" t="s">
        <v>63</v>
      </c>
      <c r="B24" s="81">
        <v>3684</v>
      </c>
      <c r="C24" s="32">
        <f t="shared" si="0"/>
        <v>3693.4</v>
      </c>
      <c r="D24" s="32">
        <f t="shared" si="1"/>
        <v>3677.3599999999997</v>
      </c>
      <c r="E24" s="32">
        <f t="shared" si="2"/>
        <v>3709.4400000000005</v>
      </c>
      <c r="F24" s="32">
        <f t="shared" si="3"/>
        <v>8.0200000000002092</v>
      </c>
      <c r="G24" s="32">
        <f t="shared" si="8"/>
        <v>3693.6800000000012</v>
      </c>
      <c r="H24" s="32">
        <f t="shared" si="4"/>
        <v>-9.6800000000012005</v>
      </c>
      <c r="I24" s="32">
        <f t="shared" si="5"/>
        <v>9.6800000000012005</v>
      </c>
      <c r="J24" s="32">
        <f t="shared" si="6"/>
        <v>93.702400000023246</v>
      </c>
      <c r="K24" s="32">
        <f t="shared" si="7"/>
        <v>2.6275787187842563E-3</v>
      </c>
      <c r="L24" s="41"/>
      <c r="M24" s="41"/>
      <c r="N24" s="41"/>
      <c r="O24" s="41"/>
      <c r="P24" s="41"/>
      <c r="Q24" s="41"/>
      <c r="R24" s="41"/>
      <c r="S24" s="41"/>
    </row>
    <row r="25" spans="1:19" ht="15.75" thickBot="1">
      <c r="A25" s="80" t="s">
        <v>64</v>
      </c>
      <c r="B25" s="81">
        <v>3567</v>
      </c>
      <c r="C25" s="32">
        <f t="shared" si="0"/>
        <v>3682.6</v>
      </c>
      <c r="D25" s="32">
        <f t="shared" si="1"/>
        <v>3684.04</v>
      </c>
      <c r="E25" s="32">
        <f t="shared" si="2"/>
        <v>3681.16</v>
      </c>
      <c r="F25" s="32">
        <f t="shared" si="3"/>
        <v>-0.72000000000002728</v>
      </c>
      <c r="G25" s="32">
        <f t="shared" si="8"/>
        <v>3717.4600000000009</v>
      </c>
      <c r="H25" s="32">
        <f t="shared" si="4"/>
        <v>-150.46000000000095</v>
      </c>
      <c r="I25" s="32">
        <f t="shared" si="5"/>
        <v>150.46000000000095</v>
      </c>
      <c r="J25" s="32">
        <f t="shared" si="6"/>
        <v>22638.211600000286</v>
      </c>
      <c r="K25" s="32">
        <f t="shared" si="7"/>
        <v>4.2181104569666651E-2</v>
      </c>
      <c r="L25" s="41"/>
      <c r="M25" s="41"/>
      <c r="N25" s="41"/>
      <c r="O25" s="41"/>
      <c r="P25" s="41"/>
      <c r="Q25" s="41"/>
      <c r="R25" s="41"/>
      <c r="S25" s="41"/>
    </row>
    <row r="26" spans="1:19" ht="15.75" thickBot="1">
      <c r="A26" s="80" t="s">
        <v>65</v>
      </c>
      <c r="B26" s="81">
        <v>3618</v>
      </c>
      <c r="C26" s="32">
        <f t="shared" si="0"/>
        <v>3673.4</v>
      </c>
      <c r="D26" s="32">
        <f t="shared" si="1"/>
        <v>3689.2</v>
      </c>
      <c r="E26" s="32">
        <f t="shared" si="2"/>
        <v>3657.6000000000004</v>
      </c>
      <c r="F26" s="32">
        <f t="shared" si="3"/>
        <v>-7.8999999999998636</v>
      </c>
      <c r="G26" s="32">
        <f t="shared" si="8"/>
        <v>3680.4399999999996</v>
      </c>
      <c r="H26" s="32">
        <f t="shared" si="4"/>
        <v>-62.4399999999996</v>
      </c>
      <c r="I26" s="32">
        <f t="shared" si="5"/>
        <v>62.4399999999996</v>
      </c>
      <c r="J26" s="32">
        <f t="shared" si="6"/>
        <v>3898.75359999995</v>
      </c>
      <c r="K26" s="32">
        <f t="shared" si="7"/>
        <v>1.7258153676064012E-2</v>
      </c>
      <c r="L26" s="41"/>
      <c r="M26" s="41"/>
      <c r="N26" s="41"/>
      <c r="O26" s="41"/>
      <c r="P26" s="41"/>
      <c r="Q26" s="41"/>
      <c r="R26" s="41"/>
      <c r="S26" s="41"/>
    </row>
    <row r="27" spans="1:19" ht="15.75" thickBot="1">
      <c r="A27" s="80" t="s">
        <v>66</v>
      </c>
      <c r="B27" s="81">
        <v>3650</v>
      </c>
      <c r="C27" s="32">
        <f t="shared" si="0"/>
        <v>3606.2</v>
      </c>
      <c r="D27" s="32">
        <f t="shared" si="1"/>
        <v>3665.0800000000004</v>
      </c>
      <c r="E27" s="32">
        <f t="shared" si="2"/>
        <v>3547.3199999999993</v>
      </c>
      <c r="F27" s="32">
        <f t="shared" si="3"/>
        <v>-29.440000000000282</v>
      </c>
      <c r="G27" s="32">
        <f t="shared" si="8"/>
        <v>3649.7000000000007</v>
      </c>
      <c r="H27" s="32">
        <f t="shared" si="4"/>
        <v>0.2999999999992724</v>
      </c>
      <c r="I27" s="32">
        <f t="shared" si="5"/>
        <v>0.2999999999992724</v>
      </c>
      <c r="J27" s="32">
        <f t="shared" si="6"/>
        <v>8.9999999999563443E-2</v>
      </c>
      <c r="K27" s="32">
        <f t="shared" si="7"/>
        <v>8.2191780821718466E-5</v>
      </c>
      <c r="L27" s="41"/>
      <c r="M27" s="41"/>
      <c r="N27" s="41"/>
      <c r="O27" s="41"/>
      <c r="P27" s="41"/>
      <c r="Q27" s="41"/>
      <c r="R27" s="41"/>
      <c r="S27" s="41"/>
    </row>
    <row r="28" spans="1:19" ht="15.75" thickBot="1">
      <c r="A28" s="80" t="s">
        <v>67</v>
      </c>
      <c r="B28" s="81">
        <v>4230</v>
      </c>
      <c r="C28" s="32">
        <f t="shared" si="0"/>
        <v>3749.8</v>
      </c>
      <c r="D28" s="32">
        <f t="shared" si="1"/>
        <v>3681.0799999999995</v>
      </c>
      <c r="E28" s="32">
        <f t="shared" si="2"/>
        <v>3818.5200000000009</v>
      </c>
      <c r="F28" s="32">
        <f t="shared" si="3"/>
        <v>34.360000000000355</v>
      </c>
      <c r="G28" s="32">
        <f t="shared" si="8"/>
        <v>3517.8799999999992</v>
      </c>
      <c r="H28" s="32">
        <f t="shared" si="4"/>
        <v>712.1200000000008</v>
      </c>
      <c r="I28" s="32">
        <f t="shared" si="5"/>
        <v>712.1200000000008</v>
      </c>
      <c r="J28" s="32">
        <f t="shared" si="6"/>
        <v>507114.89440000115</v>
      </c>
      <c r="K28" s="32">
        <f t="shared" si="7"/>
        <v>0.1683498817966905</v>
      </c>
      <c r="L28" s="41"/>
      <c r="M28" s="41"/>
      <c r="N28" s="41"/>
      <c r="O28" s="41"/>
      <c r="P28" s="41"/>
      <c r="Q28" s="41"/>
      <c r="R28" s="41"/>
      <c r="S28" s="41"/>
    </row>
    <row r="29" spans="1:19" ht="15.75" thickBot="1">
      <c r="A29" s="80" t="s">
        <v>68</v>
      </c>
      <c r="B29" s="81">
        <v>4153</v>
      </c>
      <c r="C29" s="32">
        <f t="shared" si="0"/>
        <v>3843.6</v>
      </c>
      <c r="D29" s="32">
        <f t="shared" si="1"/>
        <v>3711.12</v>
      </c>
      <c r="E29" s="32">
        <f t="shared" si="2"/>
        <v>3976.08</v>
      </c>
      <c r="F29" s="32">
        <f t="shared" si="3"/>
        <v>66.240000000000009</v>
      </c>
      <c r="G29" s="32">
        <f t="shared" si="8"/>
        <v>3852.880000000001</v>
      </c>
      <c r="H29" s="32">
        <f t="shared" si="4"/>
        <v>300.11999999999898</v>
      </c>
      <c r="I29" s="32">
        <f t="shared" si="5"/>
        <v>300.11999999999898</v>
      </c>
      <c r="J29" s="32">
        <f t="shared" si="6"/>
        <v>90072.014399999389</v>
      </c>
      <c r="K29" s="32">
        <f t="shared" si="7"/>
        <v>7.2265831928725974E-2</v>
      </c>
      <c r="L29" s="41"/>
      <c r="M29" s="41"/>
      <c r="N29" s="41"/>
      <c r="O29" s="41"/>
      <c r="P29" s="41"/>
      <c r="Q29" s="41"/>
      <c r="R29" s="41"/>
      <c r="S29" s="41"/>
    </row>
    <row r="30" spans="1:19" ht="15.75" thickBot="1">
      <c r="A30" s="80" t="s">
        <v>69</v>
      </c>
      <c r="B30" s="81">
        <v>4370</v>
      </c>
      <c r="C30" s="32">
        <f t="shared" si="0"/>
        <v>4004.2</v>
      </c>
      <c r="D30" s="32">
        <f t="shared" si="1"/>
        <v>3775.44</v>
      </c>
      <c r="E30" s="32">
        <f t="shared" si="2"/>
        <v>4232.9599999999991</v>
      </c>
      <c r="F30" s="32">
        <f t="shared" si="3"/>
        <v>114.37999999999988</v>
      </c>
      <c r="G30" s="32">
        <f t="shared" si="8"/>
        <v>4042.3199999999997</v>
      </c>
      <c r="H30" s="32">
        <f t="shared" si="4"/>
        <v>327.68000000000029</v>
      </c>
      <c r="I30" s="32">
        <f t="shared" si="5"/>
        <v>327.68000000000029</v>
      </c>
      <c r="J30" s="32">
        <f t="shared" si="6"/>
        <v>107374.18240000019</v>
      </c>
      <c r="K30" s="32">
        <f t="shared" si="7"/>
        <v>7.4983981693363913E-2</v>
      </c>
      <c r="L30" s="41"/>
      <c r="M30" s="41"/>
      <c r="N30" s="41"/>
      <c r="O30" s="41"/>
      <c r="P30" s="41"/>
      <c r="Q30" s="41"/>
      <c r="R30" s="41"/>
      <c r="S30" s="41"/>
    </row>
    <row r="31" spans="1:19" ht="15.75" thickBot="1">
      <c r="A31" s="80" t="s">
        <v>70</v>
      </c>
      <c r="B31" s="81">
        <v>3931</v>
      </c>
      <c r="C31" s="32">
        <f t="shared" si="0"/>
        <v>4066.8</v>
      </c>
      <c r="D31" s="32">
        <f t="shared" si="1"/>
        <v>3854.12</v>
      </c>
      <c r="E31" s="32">
        <f t="shared" si="2"/>
        <v>4279.4800000000005</v>
      </c>
      <c r="F31" s="32">
        <f t="shared" si="3"/>
        <v>106.34000000000015</v>
      </c>
      <c r="G31" s="32">
        <f t="shared" si="8"/>
        <v>4347.3399999999992</v>
      </c>
      <c r="H31" s="32">
        <f t="shared" si="4"/>
        <v>-416.33999999999924</v>
      </c>
      <c r="I31" s="32">
        <f t="shared" si="5"/>
        <v>416.33999999999924</v>
      </c>
      <c r="J31" s="32">
        <f t="shared" si="6"/>
        <v>173338.99559999935</v>
      </c>
      <c r="K31" s="32">
        <f t="shared" si="7"/>
        <v>0.10591198168404967</v>
      </c>
      <c r="L31" s="41"/>
      <c r="M31" s="41"/>
      <c r="N31" s="41"/>
      <c r="O31" s="41"/>
      <c r="P31" s="41"/>
      <c r="Q31" s="41"/>
      <c r="R31" s="41"/>
      <c r="S31" s="41"/>
    </row>
    <row r="32" spans="1:19" ht="15.75" thickBot="1">
      <c r="A32" s="80" t="s">
        <v>71</v>
      </c>
      <c r="B32" s="81">
        <v>3996</v>
      </c>
      <c r="C32" s="32">
        <f t="shared" si="0"/>
        <v>4136</v>
      </c>
      <c r="D32" s="32">
        <f t="shared" si="1"/>
        <v>3960.0799999999995</v>
      </c>
      <c r="E32" s="32">
        <f t="shared" si="2"/>
        <v>4311.92</v>
      </c>
      <c r="F32" s="32">
        <f t="shared" si="3"/>
        <v>87.960000000000264</v>
      </c>
      <c r="G32" s="32">
        <f t="shared" si="8"/>
        <v>4385.8200000000006</v>
      </c>
      <c r="H32" s="32">
        <f t="shared" si="4"/>
        <v>-389.82000000000062</v>
      </c>
      <c r="I32" s="32">
        <f t="shared" si="5"/>
        <v>389.82000000000062</v>
      </c>
      <c r="J32" s="32">
        <f t="shared" si="6"/>
        <v>151959.63240000047</v>
      </c>
      <c r="K32" s="32">
        <f t="shared" si="7"/>
        <v>9.7552552552552713E-2</v>
      </c>
      <c r="L32" s="41"/>
    </row>
    <row r="33" spans="1:20" ht="30.75" thickBot="1">
      <c r="A33" s="80" t="s">
        <v>72</v>
      </c>
      <c r="B33" s="81">
        <v>4027</v>
      </c>
      <c r="C33" s="32">
        <f t="shared" si="0"/>
        <v>4095.4</v>
      </c>
      <c r="D33" s="32">
        <f t="shared" si="1"/>
        <v>4029.2</v>
      </c>
      <c r="E33" s="32">
        <f t="shared" si="2"/>
        <v>4161.6000000000004</v>
      </c>
      <c r="F33" s="32">
        <f t="shared" si="3"/>
        <v>33.100000000000136</v>
      </c>
      <c r="G33" s="32">
        <f t="shared" si="8"/>
        <v>4399.88</v>
      </c>
      <c r="H33" s="32">
        <f t="shared" si="4"/>
        <v>-372.88000000000011</v>
      </c>
      <c r="I33" s="32">
        <f t="shared" si="5"/>
        <v>372.88000000000011</v>
      </c>
      <c r="J33" s="32">
        <f t="shared" si="6"/>
        <v>139039.49440000008</v>
      </c>
      <c r="K33" s="32">
        <f t="shared" si="7"/>
        <v>9.2594983858952096E-2</v>
      </c>
      <c r="L33" s="41"/>
    </row>
    <row r="34" spans="1:20" ht="15.75" thickBot="1">
      <c r="A34" s="80" t="s">
        <v>73</v>
      </c>
      <c r="B34" s="81">
        <v>4651</v>
      </c>
      <c r="C34" s="32">
        <f t="shared" si="0"/>
        <v>4195</v>
      </c>
      <c r="D34" s="32">
        <f t="shared" si="1"/>
        <v>4099.4800000000005</v>
      </c>
      <c r="E34" s="32">
        <f t="shared" si="2"/>
        <v>4290.5199999999995</v>
      </c>
      <c r="F34" s="32">
        <f t="shared" si="3"/>
        <v>47.759999999999764</v>
      </c>
      <c r="G34" s="32">
        <f t="shared" si="8"/>
        <v>4194.7000000000007</v>
      </c>
      <c r="H34" s="32">
        <f t="shared" si="4"/>
        <v>456.29999999999927</v>
      </c>
      <c r="I34" s="32">
        <f t="shared" si="5"/>
        <v>456.29999999999927</v>
      </c>
      <c r="J34" s="32">
        <f t="shared" si="6"/>
        <v>208209.68999999933</v>
      </c>
      <c r="K34" s="32">
        <f t="shared" si="7"/>
        <v>9.8107933777682066E-2</v>
      </c>
      <c r="L34" s="41"/>
    </row>
    <row r="35" spans="1:20" ht="15.75" thickBot="1">
      <c r="A35" s="80" t="s">
        <v>74</v>
      </c>
      <c r="B35" s="81">
        <v>4020</v>
      </c>
      <c r="C35" s="32">
        <f t="shared" si="0"/>
        <v>4125</v>
      </c>
      <c r="D35" s="32">
        <f t="shared" si="1"/>
        <v>4123.6399999999994</v>
      </c>
      <c r="E35" s="32">
        <f t="shared" si="2"/>
        <v>4126.3600000000006</v>
      </c>
      <c r="F35" s="32">
        <f t="shared" si="3"/>
        <v>0.68000000000029104</v>
      </c>
      <c r="G35" s="32">
        <f t="shared" si="8"/>
        <v>4338.2799999999988</v>
      </c>
      <c r="H35" s="32">
        <f t="shared" si="4"/>
        <v>-318.27999999999884</v>
      </c>
      <c r="I35" s="32">
        <f t="shared" si="5"/>
        <v>318.27999999999884</v>
      </c>
      <c r="J35" s="32">
        <f t="shared" si="6"/>
        <v>101302.15839999926</v>
      </c>
      <c r="K35" s="32">
        <f t="shared" si="7"/>
        <v>7.9174129353233536E-2</v>
      </c>
      <c r="L35" s="41"/>
    </row>
    <row r="36" spans="1:20" ht="15.75" thickBot="1">
      <c r="A36" s="80" t="s">
        <v>75</v>
      </c>
      <c r="B36" s="81">
        <v>4226</v>
      </c>
      <c r="C36" s="32">
        <f t="shared" si="0"/>
        <v>4184</v>
      </c>
      <c r="D36" s="32">
        <f t="shared" si="1"/>
        <v>4147.08</v>
      </c>
      <c r="E36" s="32">
        <f t="shared" si="2"/>
        <v>4220.92</v>
      </c>
      <c r="F36" s="32">
        <f t="shared" si="3"/>
        <v>18.460000000000036</v>
      </c>
      <c r="G36" s="32">
        <f t="shared" si="8"/>
        <v>4127.0400000000009</v>
      </c>
      <c r="H36" s="32">
        <f t="shared" si="4"/>
        <v>98.959999999999127</v>
      </c>
      <c r="I36" s="32">
        <f t="shared" si="5"/>
        <v>98.959999999999127</v>
      </c>
      <c r="J36" s="32">
        <f t="shared" si="6"/>
        <v>9793.0815999998267</v>
      </c>
      <c r="K36" s="32">
        <f t="shared" si="7"/>
        <v>2.3416942735447026E-2</v>
      </c>
      <c r="L36" s="41"/>
      <c r="M36" s="41"/>
      <c r="N36" s="41"/>
      <c r="O36" s="40"/>
      <c r="P36" s="40"/>
      <c r="Q36" s="40"/>
      <c r="R36" s="40" t="s">
        <v>142</v>
      </c>
      <c r="S36" s="40" t="s">
        <v>0</v>
      </c>
      <c r="T36" s="49" t="s">
        <v>1</v>
      </c>
    </row>
    <row r="37" spans="1:20" ht="15.75" thickBot="1">
      <c r="A37" s="80" t="s">
        <v>76</v>
      </c>
      <c r="B37" s="81">
        <v>4361</v>
      </c>
      <c r="C37" s="32">
        <f t="shared" si="0"/>
        <v>4257</v>
      </c>
      <c r="D37" s="32">
        <f t="shared" si="1"/>
        <v>4171.2800000000007</v>
      </c>
      <c r="E37" s="32">
        <f t="shared" si="2"/>
        <v>4342.7199999999993</v>
      </c>
      <c r="F37" s="32">
        <f t="shared" si="3"/>
        <v>42.859999999999673</v>
      </c>
      <c r="G37" s="32">
        <f t="shared" si="8"/>
        <v>4239.38</v>
      </c>
      <c r="H37" s="32">
        <f t="shared" si="4"/>
        <v>121.61999999999989</v>
      </c>
      <c r="I37" s="32">
        <f t="shared" si="5"/>
        <v>121.61999999999989</v>
      </c>
      <c r="J37" s="32">
        <f t="shared" si="6"/>
        <v>14791.424399999973</v>
      </c>
      <c r="K37" s="32">
        <f t="shared" si="7"/>
        <v>2.7888099059848633E-2</v>
      </c>
      <c r="L37" s="41"/>
      <c r="M37" s="51" t="s">
        <v>152</v>
      </c>
      <c r="N37" s="41"/>
      <c r="O37" s="40" t="s">
        <v>143</v>
      </c>
      <c r="P37" s="40"/>
      <c r="Q37" s="40"/>
      <c r="R37" s="40">
        <v>105429.88261960789</v>
      </c>
      <c r="S37" s="40">
        <v>254.88627450980383</v>
      </c>
      <c r="T37" s="50">
        <v>5.6305204878040471E-2</v>
      </c>
    </row>
    <row r="38" spans="1:20" ht="15.75" thickBot="1">
      <c r="A38" s="80" t="s">
        <v>77</v>
      </c>
      <c r="B38" s="81">
        <v>4454</v>
      </c>
      <c r="C38" s="32">
        <f t="shared" si="0"/>
        <v>4342.3999999999996</v>
      </c>
      <c r="D38" s="32">
        <f t="shared" si="1"/>
        <v>4220.68</v>
      </c>
      <c r="E38" s="32">
        <f t="shared" si="2"/>
        <v>4464.119999999999</v>
      </c>
      <c r="F38" s="32">
        <f t="shared" si="3"/>
        <v>60.859999999999673</v>
      </c>
      <c r="G38" s="32">
        <f t="shared" si="8"/>
        <v>4385.579999999999</v>
      </c>
      <c r="H38" s="32">
        <f t="shared" si="4"/>
        <v>68.420000000000982</v>
      </c>
      <c r="I38" s="32">
        <f t="shared" si="5"/>
        <v>68.420000000000982</v>
      </c>
      <c r="J38" s="32">
        <f t="shared" si="6"/>
        <v>4681.2964000001348</v>
      </c>
      <c r="K38" s="32">
        <f t="shared" si="7"/>
        <v>1.5361472833408394E-2</v>
      </c>
      <c r="L38" s="41"/>
      <c r="M38" s="41"/>
      <c r="N38" s="41"/>
      <c r="O38" s="40" t="s">
        <v>144</v>
      </c>
      <c r="P38" s="40"/>
      <c r="Q38" s="40"/>
      <c r="R38" s="40">
        <v>2321869.0343333236</v>
      </c>
      <c r="S38" s="40">
        <v>1401.2933333333301</v>
      </c>
      <c r="T38" s="50">
        <v>0.22369864301064382</v>
      </c>
    </row>
    <row r="39" spans="1:20" ht="15.75" thickBot="1">
      <c r="A39" s="80" t="s">
        <v>78</v>
      </c>
      <c r="B39" s="81">
        <v>4372</v>
      </c>
      <c r="C39" s="32">
        <f t="shared" si="0"/>
        <v>4286.6000000000004</v>
      </c>
      <c r="D39" s="32">
        <f t="shared" si="1"/>
        <v>4239</v>
      </c>
      <c r="E39" s="32">
        <f t="shared" si="2"/>
        <v>4334.2000000000007</v>
      </c>
      <c r="F39" s="32">
        <f t="shared" si="3"/>
        <v>23.800000000000182</v>
      </c>
      <c r="G39" s="32">
        <f t="shared" si="8"/>
        <v>4524.9799999999987</v>
      </c>
      <c r="H39" s="32">
        <f t="shared" si="4"/>
        <v>-152.97999999999865</v>
      </c>
      <c r="I39" s="32">
        <f t="shared" si="5"/>
        <v>152.97999999999865</v>
      </c>
      <c r="J39" s="32">
        <f t="shared" si="6"/>
        <v>23402.880399999587</v>
      </c>
      <c r="K39" s="32">
        <f t="shared" si="7"/>
        <v>3.4990850869167124E-2</v>
      </c>
      <c r="L39" s="41"/>
      <c r="M39" s="41"/>
      <c r="N39" s="41"/>
      <c r="O39" s="41"/>
      <c r="P39" s="41"/>
      <c r="Q39" s="41"/>
      <c r="R39" s="41"/>
      <c r="S39" s="41"/>
    </row>
    <row r="40" spans="1:20" ht="15.75" thickBot="1">
      <c r="A40" s="80" t="s">
        <v>79</v>
      </c>
      <c r="B40" s="81">
        <v>4582</v>
      </c>
      <c r="C40" s="32">
        <f t="shared" si="0"/>
        <v>4399</v>
      </c>
      <c r="D40" s="32">
        <f t="shared" si="1"/>
        <v>4293.8</v>
      </c>
      <c r="E40" s="32">
        <f t="shared" si="2"/>
        <v>4504.2</v>
      </c>
      <c r="F40" s="32">
        <f t="shared" si="3"/>
        <v>52.599999999999909</v>
      </c>
      <c r="G40" s="32">
        <f t="shared" si="8"/>
        <v>4358.0000000000009</v>
      </c>
      <c r="H40" s="32">
        <f t="shared" si="4"/>
        <v>223.99999999999909</v>
      </c>
      <c r="I40" s="32">
        <f t="shared" si="5"/>
        <v>223.99999999999909</v>
      </c>
      <c r="J40" s="32">
        <f t="shared" si="6"/>
        <v>50175.999999999593</v>
      </c>
      <c r="K40" s="32">
        <f t="shared" si="7"/>
        <v>4.8886948930597793E-2</v>
      </c>
      <c r="L40" s="41"/>
      <c r="M40" s="41"/>
      <c r="N40" s="41"/>
      <c r="O40" s="41"/>
      <c r="P40" s="41"/>
      <c r="Q40" s="41"/>
      <c r="R40" s="41"/>
      <c r="S40" s="41"/>
    </row>
    <row r="41" spans="1:20" ht="15.75" thickBot="1">
      <c r="A41" s="80" t="s">
        <v>80</v>
      </c>
      <c r="B41" s="81">
        <v>4558</v>
      </c>
      <c r="C41" s="32">
        <f t="shared" si="0"/>
        <v>4465.3999999999996</v>
      </c>
      <c r="D41" s="32">
        <f t="shared" si="1"/>
        <v>4350.08</v>
      </c>
      <c r="E41" s="32">
        <f t="shared" si="2"/>
        <v>4580.7199999999993</v>
      </c>
      <c r="F41" s="32">
        <f t="shared" si="3"/>
        <v>57.659999999999854</v>
      </c>
      <c r="G41" s="32">
        <f t="shared" si="8"/>
        <v>4556.7999999999993</v>
      </c>
      <c r="H41" s="32">
        <f t="shared" si="4"/>
        <v>1.2000000000007276</v>
      </c>
      <c r="I41" s="32">
        <f t="shared" si="5"/>
        <v>1.2000000000007276</v>
      </c>
      <c r="J41" s="32">
        <f t="shared" si="6"/>
        <v>1.4400000000017463</v>
      </c>
      <c r="K41" s="32">
        <f t="shared" si="7"/>
        <v>2.6327336551134874E-4</v>
      </c>
      <c r="L41" s="41"/>
      <c r="M41" s="41"/>
      <c r="N41" s="41"/>
      <c r="O41" s="41"/>
      <c r="P41" s="41"/>
      <c r="Q41" s="41"/>
      <c r="R41" s="41" t="s">
        <v>142</v>
      </c>
      <c r="S41" s="41" t="s">
        <v>0</v>
      </c>
      <c r="T41" s="43" t="s">
        <v>1</v>
      </c>
    </row>
    <row r="42" spans="1:20" ht="15.75" thickBot="1">
      <c r="A42" s="80" t="s">
        <v>81</v>
      </c>
      <c r="B42" s="81">
        <v>4900</v>
      </c>
      <c r="C42" s="32">
        <f t="shared" si="0"/>
        <v>4573.2</v>
      </c>
      <c r="D42" s="32">
        <f t="shared" si="1"/>
        <v>4413.3200000000006</v>
      </c>
      <c r="E42" s="32">
        <f t="shared" si="2"/>
        <v>4733.079999999999</v>
      </c>
      <c r="F42" s="32">
        <f t="shared" si="3"/>
        <v>79.9399999999996</v>
      </c>
      <c r="G42" s="32">
        <f t="shared" si="8"/>
        <v>4638.3799999999992</v>
      </c>
      <c r="H42" s="32">
        <f t="shared" si="4"/>
        <v>261.6200000000008</v>
      </c>
      <c r="I42" s="32">
        <f t="shared" si="5"/>
        <v>261.6200000000008</v>
      </c>
      <c r="J42" s="32">
        <f t="shared" si="6"/>
        <v>68445.024400000417</v>
      </c>
      <c r="K42" s="32">
        <f t="shared" si="7"/>
        <v>5.339183673469404E-2</v>
      </c>
      <c r="L42" s="41"/>
      <c r="M42" s="41" t="s">
        <v>153</v>
      </c>
      <c r="N42" s="41"/>
      <c r="O42" s="41" t="s">
        <v>143</v>
      </c>
      <c r="P42" s="41"/>
      <c r="Q42" s="41"/>
      <c r="R42" s="40">
        <v>90233.688523650446</v>
      </c>
      <c r="S42" s="40">
        <v>234.75353773584905</v>
      </c>
      <c r="T42" s="50">
        <v>5.2431737825054767E-2</v>
      </c>
    </row>
    <row r="43" spans="1:20" ht="15.75" thickBot="1">
      <c r="A43" s="80" t="s">
        <v>82</v>
      </c>
      <c r="B43" s="81">
        <v>4438</v>
      </c>
      <c r="C43" s="32">
        <f t="shared" si="0"/>
        <v>4570</v>
      </c>
      <c r="D43" s="32">
        <f t="shared" si="1"/>
        <v>4458.84</v>
      </c>
      <c r="E43" s="32">
        <f t="shared" si="2"/>
        <v>4681.16</v>
      </c>
      <c r="F43" s="32">
        <f t="shared" si="3"/>
        <v>55.579999999999927</v>
      </c>
      <c r="G43" s="32">
        <f t="shared" si="8"/>
        <v>4813.0199999999986</v>
      </c>
      <c r="H43" s="32">
        <f t="shared" si="4"/>
        <v>-375.01999999999862</v>
      </c>
      <c r="I43" s="32">
        <f t="shared" si="5"/>
        <v>375.01999999999862</v>
      </c>
      <c r="J43" s="32">
        <f t="shared" si="6"/>
        <v>140640.00039999897</v>
      </c>
      <c r="K43" s="32">
        <f t="shared" si="7"/>
        <v>8.4502027940513438E-2</v>
      </c>
      <c r="L43" s="41"/>
      <c r="M43" s="41"/>
      <c r="N43" s="41"/>
      <c r="O43" s="41" t="s">
        <v>144</v>
      </c>
      <c r="P43" s="41"/>
      <c r="Q43" s="41"/>
      <c r="R43" s="40">
        <v>5825610.5311053218</v>
      </c>
      <c r="S43" s="40">
        <v>2256</v>
      </c>
      <c r="T43" s="50">
        <v>0.35728302888703722</v>
      </c>
    </row>
    <row r="44" spans="1:20" ht="15.75" thickBot="1">
      <c r="A44" s="80" t="s">
        <v>83</v>
      </c>
      <c r="B44" s="81">
        <v>4571</v>
      </c>
      <c r="C44" s="32">
        <f t="shared" si="0"/>
        <v>4609.8</v>
      </c>
      <c r="D44" s="32">
        <f t="shared" si="1"/>
        <v>4523.4799999999996</v>
      </c>
      <c r="E44" s="32">
        <f t="shared" si="2"/>
        <v>4696.1200000000008</v>
      </c>
      <c r="F44" s="32">
        <f t="shared" si="3"/>
        <v>43.160000000000309</v>
      </c>
      <c r="G44" s="32">
        <f t="shared" si="8"/>
        <v>4736.74</v>
      </c>
      <c r="H44" s="32">
        <f t="shared" si="4"/>
        <v>-165.73999999999978</v>
      </c>
      <c r="I44" s="32">
        <f t="shared" si="5"/>
        <v>165.73999999999978</v>
      </c>
      <c r="J44" s="32">
        <f t="shared" si="6"/>
        <v>27469.747599999926</v>
      </c>
      <c r="K44" s="32">
        <f t="shared" si="7"/>
        <v>3.6259024283526529E-2</v>
      </c>
      <c r="L44" s="41"/>
      <c r="M44" s="41"/>
      <c r="N44" s="41"/>
      <c r="O44" s="41"/>
      <c r="P44" s="41"/>
      <c r="Q44" s="41"/>
      <c r="R44" s="41"/>
      <c r="S44" s="41"/>
    </row>
    <row r="45" spans="1:20" ht="30.75" thickBot="1">
      <c r="A45" s="80" t="s">
        <v>84</v>
      </c>
      <c r="B45" s="81">
        <v>4771</v>
      </c>
      <c r="C45" s="32">
        <f t="shared" si="0"/>
        <v>4647.6000000000004</v>
      </c>
      <c r="D45" s="32">
        <f t="shared" si="1"/>
        <v>4573.2</v>
      </c>
      <c r="E45" s="32">
        <f t="shared" si="2"/>
        <v>4722.0000000000009</v>
      </c>
      <c r="F45" s="32">
        <f t="shared" si="3"/>
        <v>37.200000000000273</v>
      </c>
      <c r="G45" s="32">
        <f t="shared" si="8"/>
        <v>4739.2800000000007</v>
      </c>
      <c r="H45" s="32">
        <f t="shared" si="4"/>
        <v>31.719999999999345</v>
      </c>
      <c r="I45" s="32">
        <f t="shared" si="5"/>
        <v>31.719999999999345</v>
      </c>
      <c r="J45" s="32">
        <f t="shared" si="6"/>
        <v>1006.1583999999584</v>
      </c>
      <c r="K45" s="32">
        <f t="shared" si="7"/>
        <v>6.6485013623976833E-3</v>
      </c>
      <c r="L45" s="41"/>
      <c r="M45" s="41"/>
      <c r="N45" s="41"/>
      <c r="O45" s="41"/>
      <c r="P45" s="41"/>
      <c r="Q45" s="41"/>
      <c r="R45" s="41"/>
      <c r="S45" s="41"/>
    </row>
    <row r="46" spans="1:20" ht="15.75" thickBot="1">
      <c r="A46" s="80" t="s">
        <v>85</v>
      </c>
      <c r="B46" s="81">
        <v>4752</v>
      </c>
      <c r="C46" s="32">
        <f t="shared" si="0"/>
        <v>4686.3999999999996</v>
      </c>
      <c r="D46" s="32">
        <f t="shared" si="1"/>
        <v>4617.3999999999996</v>
      </c>
      <c r="E46" s="32">
        <f t="shared" si="2"/>
        <v>4755.3999999999996</v>
      </c>
      <c r="F46" s="32">
        <f t="shared" si="3"/>
        <v>34.5</v>
      </c>
      <c r="G46" s="32">
        <f t="shared" si="8"/>
        <v>4759.2000000000007</v>
      </c>
      <c r="H46" s="32">
        <f t="shared" si="4"/>
        <v>-7.2000000000007276</v>
      </c>
      <c r="I46" s="32">
        <f t="shared" si="5"/>
        <v>7.2000000000007276</v>
      </c>
      <c r="J46" s="32">
        <f t="shared" si="6"/>
        <v>51.840000000010477</v>
      </c>
      <c r="K46" s="32">
        <f t="shared" si="7"/>
        <v>1.5151515151516682E-3</v>
      </c>
      <c r="L46" s="41"/>
      <c r="M46" s="41"/>
      <c r="N46" s="41"/>
      <c r="O46" s="41"/>
      <c r="P46" s="41"/>
      <c r="Q46" s="41"/>
      <c r="R46" s="41" t="s">
        <v>142</v>
      </c>
      <c r="S46" s="41" t="s">
        <v>0</v>
      </c>
      <c r="T46" s="41" t="s">
        <v>1</v>
      </c>
    </row>
    <row r="47" spans="1:20" ht="15.75" thickBot="1">
      <c r="A47" s="80" t="s">
        <v>86</v>
      </c>
      <c r="B47" s="81">
        <v>4736</v>
      </c>
      <c r="C47" s="32">
        <f t="shared" si="0"/>
        <v>4653.6000000000004</v>
      </c>
      <c r="D47" s="32">
        <f t="shared" si="1"/>
        <v>4633.4800000000005</v>
      </c>
      <c r="E47" s="32">
        <f t="shared" si="2"/>
        <v>4673.72</v>
      </c>
      <c r="F47" s="32">
        <f t="shared" si="3"/>
        <v>10.059999999999945</v>
      </c>
      <c r="G47" s="32">
        <f t="shared" si="8"/>
        <v>4789.8999999999996</v>
      </c>
      <c r="H47" s="32">
        <f t="shared" si="4"/>
        <v>-53.899999999999636</v>
      </c>
      <c r="I47" s="32">
        <f t="shared" si="5"/>
        <v>53.899999999999636</v>
      </c>
      <c r="J47" s="32">
        <f t="shared" si="6"/>
        <v>2905.2099999999609</v>
      </c>
      <c r="K47" s="32">
        <f t="shared" si="7"/>
        <v>1.1380912162162086E-2</v>
      </c>
      <c r="L47" s="41"/>
      <c r="M47" s="41" t="s">
        <v>154</v>
      </c>
      <c r="O47" s="41" t="s">
        <v>143</v>
      </c>
      <c r="P47" s="41"/>
      <c r="Q47" s="41"/>
      <c r="R47" s="40">
        <v>112632.91358024697</v>
      </c>
      <c r="S47" s="40">
        <v>260.20606060606065</v>
      </c>
      <c r="T47" s="50">
        <v>5.9083850123915975E-2</v>
      </c>
    </row>
    <row r="48" spans="1:20" ht="15.75" thickBot="1">
      <c r="A48" s="80" t="s">
        <v>87</v>
      </c>
      <c r="B48" s="81">
        <v>4804</v>
      </c>
      <c r="C48" s="32">
        <f t="shared" si="0"/>
        <v>4726.8</v>
      </c>
      <c r="D48" s="32">
        <f t="shared" si="1"/>
        <v>4664.84</v>
      </c>
      <c r="E48" s="32">
        <f t="shared" si="2"/>
        <v>4788.76</v>
      </c>
      <c r="F48" s="32">
        <f t="shared" si="3"/>
        <v>30.980000000000018</v>
      </c>
      <c r="G48" s="32">
        <f t="shared" si="8"/>
        <v>4683.7800000000007</v>
      </c>
      <c r="H48" s="32">
        <f t="shared" si="4"/>
        <v>120.21999999999935</v>
      </c>
      <c r="I48" s="32">
        <f t="shared" si="5"/>
        <v>120.21999999999935</v>
      </c>
      <c r="J48" s="32">
        <f t="shared" si="6"/>
        <v>14452.848399999843</v>
      </c>
      <c r="K48" s="32">
        <f t="shared" si="7"/>
        <v>2.5024979184013186E-2</v>
      </c>
      <c r="L48" s="41"/>
      <c r="M48" s="41"/>
      <c r="O48" s="41" t="s">
        <v>144</v>
      </c>
      <c r="P48" s="41"/>
      <c r="Q48" s="41"/>
      <c r="R48" s="40">
        <v>6210426.916666667</v>
      </c>
      <c r="S48" s="40">
        <v>2322.5833333333335</v>
      </c>
      <c r="T48" s="50">
        <v>0.36751292488633419</v>
      </c>
    </row>
    <row r="49" spans="1:20" ht="15.75" thickBot="1">
      <c r="A49" s="80" t="s">
        <v>88</v>
      </c>
      <c r="B49" s="81">
        <v>4963</v>
      </c>
      <c r="C49" s="32">
        <f t="shared" si="0"/>
        <v>4805.2</v>
      </c>
      <c r="D49" s="32">
        <f t="shared" si="1"/>
        <v>4703.92</v>
      </c>
      <c r="E49" s="32">
        <f t="shared" si="2"/>
        <v>4906.4799999999996</v>
      </c>
      <c r="F49" s="32">
        <f t="shared" si="3"/>
        <v>50.639999999999873</v>
      </c>
      <c r="G49" s="32">
        <f t="shared" si="8"/>
        <v>4819.74</v>
      </c>
      <c r="H49" s="32">
        <f t="shared" si="4"/>
        <v>143.26000000000022</v>
      </c>
      <c r="I49" s="32">
        <f t="shared" si="5"/>
        <v>143.26000000000022</v>
      </c>
      <c r="J49" s="32">
        <f t="shared" si="6"/>
        <v>20523.427600000061</v>
      </c>
      <c r="K49" s="32">
        <f t="shared" si="7"/>
        <v>2.886560548055616E-2</v>
      </c>
      <c r="L49" s="41"/>
      <c r="M49" s="41"/>
    </row>
    <row r="50" spans="1:20" ht="15.75" thickBot="1">
      <c r="A50" s="80" t="s">
        <v>89</v>
      </c>
      <c r="B50" s="81">
        <v>5376</v>
      </c>
      <c r="C50" s="32">
        <f t="shared" si="0"/>
        <v>4926.2</v>
      </c>
      <c r="D50" s="32">
        <f t="shared" si="1"/>
        <v>4759.6400000000003</v>
      </c>
      <c r="E50" s="32">
        <f t="shared" si="2"/>
        <v>5092.7599999999993</v>
      </c>
      <c r="F50" s="32">
        <f t="shared" si="3"/>
        <v>83.279999999999745</v>
      </c>
      <c r="G50" s="32">
        <f t="shared" si="8"/>
        <v>4957.119999999999</v>
      </c>
      <c r="H50" s="32">
        <f t="shared" si="4"/>
        <v>418.88000000000102</v>
      </c>
      <c r="I50" s="32">
        <f t="shared" si="5"/>
        <v>418.88000000000102</v>
      </c>
      <c r="J50" s="32">
        <f t="shared" si="6"/>
        <v>175460.45440000086</v>
      </c>
      <c r="K50" s="32">
        <f t="shared" si="7"/>
        <v>7.7916666666666856E-2</v>
      </c>
      <c r="L50" s="41"/>
      <c r="M50" s="41"/>
      <c r="O50" s="41"/>
      <c r="P50" s="41"/>
      <c r="Q50" s="41"/>
      <c r="R50" s="41" t="s">
        <v>142</v>
      </c>
      <c r="S50" s="41" t="s">
        <v>0</v>
      </c>
      <c r="T50" s="41" t="s">
        <v>1</v>
      </c>
    </row>
    <row r="51" spans="1:20" ht="15.75" thickBot="1">
      <c r="A51" s="80" t="s">
        <v>90</v>
      </c>
      <c r="B51" s="81">
        <v>4815</v>
      </c>
      <c r="C51" s="32">
        <f t="shared" si="0"/>
        <v>4938.8</v>
      </c>
      <c r="D51" s="32">
        <f t="shared" si="1"/>
        <v>4810.1200000000008</v>
      </c>
      <c r="E51" s="32">
        <f t="shared" si="2"/>
        <v>5067.4799999999996</v>
      </c>
      <c r="F51" s="32">
        <f t="shared" si="3"/>
        <v>64.339999999999691</v>
      </c>
      <c r="G51" s="32">
        <f t="shared" si="8"/>
        <v>5176.0399999999991</v>
      </c>
      <c r="H51" s="32">
        <f t="shared" si="4"/>
        <v>-361.03999999999905</v>
      </c>
      <c r="I51" s="32">
        <f t="shared" si="5"/>
        <v>361.03999999999905</v>
      </c>
      <c r="J51" s="32">
        <f t="shared" si="6"/>
        <v>130349.88159999932</v>
      </c>
      <c r="K51" s="32">
        <f t="shared" si="7"/>
        <v>7.498234683281392E-2</v>
      </c>
      <c r="L51" s="41"/>
      <c r="M51" s="41" t="s">
        <v>30</v>
      </c>
      <c r="O51" s="41" t="s">
        <v>143</v>
      </c>
      <c r="P51" s="41"/>
      <c r="Q51" s="41"/>
      <c r="R51" s="40">
        <v>145009.70504385966</v>
      </c>
      <c r="S51" s="40">
        <v>294.91666666666669</v>
      </c>
      <c r="T51" s="50">
        <v>6.5600078599111086E-2</v>
      </c>
    </row>
    <row r="52" spans="1:20" ht="15.75" thickBot="1">
      <c r="A52" s="80" t="s">
        <v>91</v>
      </c>
      <c r="B52" s="81">
        <v>5525</v>
      </c>
      <c r="C52" s="32">
        <f t="shared" si="0"/>
        <v>5096.6000000000004</v>
      </c>
      <c r="D52" s="32">
        <f t="shared" si="1"/>
        <v>4898.7199999999993</v>
      </c>
      <c r="E52" s="32">
        <f t="shared" si="2"/>
        <v>5294.4800000000014</v>
      </c>
      <c r="F52" s="32">
        <f t="shared" si="3"/>
        <v>98.940000000000509</v>
      </c>
      <c r="G52" s="32">
        <f t="shared" si="8"/>
        <v>5131.82</v>
      </c>
      <c r="H52" s="32">
        <f t="shared" si="4"/>
        <v>393.18000000000029</v>
      </c>
      <c r="I52" s="32">
        <f t="shared" si="5"/>
        <v>393.18000000000029</v>
      </c>
      <c r="J52" s="32">
        <f t="shared" si="6"/>
        <v>154590.51240000024</v>
      </c>
      <c r="K52" s="32">
        <f t="shared" si="7"/>
        <v>7.1163800904977426E-2</v>
      </c>
      <c r="L52" s="41"/>
      <c r="M52" s="41"/>
      <c r="O52" s="41" t="s">
        <v>144</v>
      </c>
      <c r="P52" s="41"/>
      <c r="Q52" s="41"/>
      <c r="R52" s="40">
        <v>11808451.854166666</v>
      </c>
      <c r="S52" s="40">
        <v>3183.0833333333335</v>
      </c>
      <c r="T52" s="50">
        <v>0.50134405951514904</v>
      </c>
    </row>
    <row r="53" spans="1:20" ht="15.75" thickBot="1">
      <c r="A53" s="80" t="s">
        <v>92</v>
      </c>
      <c r="B53" s="81">
        <v>5429</v>
      </c>
      <c r="C53" s="32">
        <f t="shared" si="0"/>
        <v>5221.6000000000004</v>
      </c>
      <c r="D53" s="32">
        <f t="shared" si="1"/>
        <v>4997.68</v>
      </c>
      <c r="E53" s="32">
        <f t="shared" si="2"/>
        <v>5445.52</v>
      </c>
      <c r="F53" s="32">
        <f t="shared" si="3"/>
        <v>111.96000000000004</v>
      </c>
      <c r="G53" s="32">
        <f t="shared" si="8"/>
        <v>5393.4200000000019</v>
      </c>
      <c r="H53" s="32">
        <f t="shared" si="4"/>
        <v>35.579999999998108</v>
      </c>
      <c r="I53" s="32">
        <f t="shared" si="5"/>
        <v>35.579999999998108</v>
      </c>
      <c r="J53" s="32">
        <f t="shared" si="6"/>
        <v>1265.9363999998654</v>
      </c>
      <c r="K53" s="32">
        <f t="shared" si="7"/>
        <v>6.5536931294894289E-3</v>
      </c>
      <c r="L53" s="41"/>
      <c r="M53" s="41"/>
      <c r="N53" s="41"/>
      <c r="O53" s="41"/>
      <c r="P53" s="41"/>
      <c r="Q53" s="41"/>
      <c r="R53" s="41"/>
      <c r="S53" s="41"/>
    </row>
    <row r="54" spans="1:20" ht="15.75" thickBot="1">
      <c r="A54" s="80" t="s">
        <v>93</v>
      </c>
      <c r="B54" s="81">
        <v>5393</v>
      </c>
      <c r="C54" s="32">
        <f t="shared" si="0"/>
        <v>5307.6</v>
      </c>
      <c r="D54" s="32">
        <f t="shared" si="1"/>
        <v>5098.1600000000008</v>
      </c>
      <c r="E54" s="32">
        <f t="shared" si="2"/>
        <v>5517.04</v>
      </c>
      <c r="F54" s="32">
        <f t="shared" si="3"/>
        <v>104.7199999999998</v>
      </c>
      <c r="G54" s="32">
        <f t="shared" si="8"/>
        <v>5557.4800000000005</v>
      </c>
      <c r="H54" s="32">
        <f t="shared" si="4"/>
        <v>-164.48000000000047</v>
      </c>
      <c r="I54" s="32">
        <f t="shared" si="5"/>
        <v>164.48000000000047</v>
      </c>
      <c r="J54" s="32">
        <f t="shared" si="6"/>
        <v>27053.670400000155</v>
      </c>
      <c r="K54" s="32">
        <f t="shared" si="7"/>
        <v>3.0498794733914422E-2</v>
      </c>
      <c r="L54" s="41"/>
      <c r="M54" s="41"/>
      <c r="N54" s="41"/>
      <c r="O54" s="41"/>
      <c r="P54" s="41"/>
      <c r="Q54" s="41"/>
      <c r="R54" s="41"/>
      <c r="S54" s="41"/>
    </row>
    <row r="55" spans="1:20" ht="15.75" thickBot="1">
      <c r="A55" s="80" t="s">
        <v>94</v>
      </c>
      <c r="B55" s="81">
        <v>4975</v>
      </c>
      <c r="C55" s="32">
        <f t="shared" si="0"/>
        <v>5227.3999999999996</v>
      </c>
      <c r="D55" s="32">
        <f t="shared" si="1"/>
        <v>5158.3999999999996</v>
      </c>
      <c r="E55" s="32">
        <f t="shared" si="2"/>
        <v>5296.4</v>
      </c>
      <c r="F55" s="32">
        <f t="shared" si="3"/>
        <v>34.5</v>
      </c>
      <c r="G55" s="32">
        <f t="shared" si="8"/>
        <v>5621.76</v>
      </c>
      <c r="H55" s="32">
        <f t="shared" si="4"/>
        <v>-646.76000000000022</v>
      </c>
      <c r="I55" s="32">
        <f t="shared" si="5"/>
        <v>646.76000000000022</v>
      </c>
      <c r="J55" s="32">
        <f t="shared" si="6"/>
        <v>418298.49760000029</v>
      </c>
      <c r="K55" s="32">
        <f t="shared" si="7"/>
        <v>0.1300020100502513</v>
      </c>
      <c r="L55" s="41"/>
      <c r="M55" s="41"/>
      <c r="N55" s="41"/>
      <c r="O55" s="41"/>
      <c r="P55" s="41"/>
      <c r="Q55" s="41"/>
      <c r="R55" s="41"/>
      <c r="S55" s="41"/>
    </row>
    <row r="56" spans="1:20" ht="15.75" thickBot="1">
      <c r="A56" s="80" t="s">
        <v>95</v>
      </c>
      <c r="B56" s="81">
        <v>5406</v>
      </c>
      <c r="C56" s="32">
        <f t="shared" si="0"/>
        <v>5345.6</v>
      </c>
      <c r="D56" s="32">
        <f t="shared" si="1"/>
        <v>5239.76</v>
      </c>
      <c r="E56" s="32">
        <f t="shared" si="2"/>
        <v>5451.4400000000005</v>
      </c>
      <c r="F56" s="32">
        <f t="shared" si="3"/>
        <v>52.920000000000073</v>
      </c>
      <c r="G56" s="32">
        <f t="shared" si="8"/>
        <v>5330.9</v>
      </c>
      <c r="H56" s="32">
        <f t="shared" si="4"/>
        <v>75.100000000000364</v>
      </c>
      <c r="I56" s="32">
        <f t="shared" si="5"/>
        <v>75.100000000000364</v>
      </c>
      <c r="J56" s="32">
        <f t="shared" si="6"/>
        <v>5640.0100000000548</v>
      </c>
      <c r="K56" s="32">
        <f t="shared" si="7"/>
        <v>1.3891971883092926E-2</v>
      </c>
      <c r="L56" s="41"/>
      <c r="M56" s="41"/>
      <c r="N56" s="41"/>
      <c r="O56" s="41"/>
      <c r="P56" s="41"/>
      <c r="Q56" s="41"/>
      <c r="R56" s="41"/>
      <c r="S56" s="41"/>
    </row>
    <row r="57" spans="1:20" ht="30.75" thickBot="1">
      <c r="A57" s="80" t="s">
        <v>96</v>
      </c>
      <c r="B57" s="81">
        <v>5065</v>
      </c>
      <c r="C57" s="32">
        <f t="shared" si="0"/>
        <v>5253.6</v>
      </c>
      <c r="D57" s="32">
        <f t="shared" si="1"/>
        <v>5271.1600000000008</v>
      </c>
      <c r="E57" s="32">
        <f t="shared" si="2"/>
        <v>5236.04</v>
      </c>
      <c r="F57" s="32">
        <f t="shared" si="3"/>
        <v>-8.7800000000002001</v>
      </c>
      <c r="G57" s="32">
        <f t="shared" si="8"/>
        <v>5504.3600000000006</v>
      </c>
      <c r="H57" s="32">
        <f t="shared" si="4"/>
        <v>-439.36000000000058</v>
      </c>
      <c r="I57" s="32">
        <f t="shared" si="5"/>
        <v>439.36000000000058</v>
      </c>
      <c r="J57" s="32">
        <f t="shared" si="6"/>
        <v>193037.20960000053</v>
      </c>
      <c r="K57" s="32">
        <f t="shared" si="7"/>
        <v>8.6744323790720751E-2</v>
      </c>
      <c r="L57" s="41"/>
      <c r="M57" s="41"/>
      <c r="N57" s="41"/>
      <c r="O57" s="41"/>
      <c r="P57" s="41"/>
      <c r="Q57" s="41"/>
      <c r="R57" s="41"/>
      <c r="S57" s="41"/>
    </row>
    <row r="58" spans="1:20" ht="15.75" thickBot="1">
      <c r="A58" s="80" t="s">
        <v>97</v>
      </c>
      <c r="B58" s="81">
        <v>5577</v>
      </c>
      <c r="C58" s="32">
        <f t="shared" si="0"/>
        <v>5283.2</v>
      </c>
      <c r="D58" s="32">
        <f t="shared" si="1"/>
        <v>5283.4800000000005</v>
      </c>
      <c r="E58" s="32">
        <f t="shared" si="2"/>
        <v>5282.9199999999992</v>
      </c>
      <c r="F58" s="32">
        <f t="shared" si="3"/>
        <v>-0.14000000000032742</v>
      </c>
      <c r="G58" s="32">
        <f t="shared" si="8"/>
        <v>5227.26</v>
      </c>
      <c r="H58" s="32">
        <f t="shared" si="4"/>
        <v>349.73999999999978</v>
      </c>
      <c r="I58" s="32">
        <f t="shared" si="5"/>
        <v>349.73999999999978</v>
      </c>
      <c r="J58" s="32">
        <f t="shared" si="6"/>
        <v>122318.06759999985</v>
      </c>
      <c r="K58" s="32">
        <f t="shared" si="7"/>
        <v>6.2711135018827288E-2</v>
      </c>
      <c r="L58" s="41"/>
      <c r="M58" s="41"/>
      <c r="N58" s="41"/>
      <c r="O58" s="41"/>
      <c r="P58" s="41"/>
      <c r="Q58" s="41"/>
      <c r="R58" s="41"/>
      <c r="S58" s="41"/>
    </row>
    <row r="59" spans="1:20" ht="15.75" thickBot="1">
      <c r="A59" s="80" t="s">
        <v>98</v>
      </c>
      <c r="B59" s="81">
        <v>5148</v>
      </c>
      <c r="C59" s="32">
        <f t="shared" si="0"/>
        <v>5234.2</v>
      </c>
      <c r="D59" s="32">
        <f t="shared" si="1"/>
        <v>5268.8</v>
      </c>
      <c r="E59" s="32">
        <f t="shared" si="2"/>
        <v>5199.5999999999995</v>
      </c>
      <c r="F59" s="32">
        <f t="shared" si="3"/>
        <v>-17.300000000000182</v>
      </c>
      <c r="G59" s="32">
        <f t="shared" si="8"/>
        <v>5282.7799999999988</v>
      </c>
      <c r="H59" s="32">
        <f t="shared" si="4"/>
        <v>-134.77999999999884</v>
      </c>
      <c r="I59" s="32">
        <f t="shared" si="5"/>
        <v>134.77999999999884</v>
      </c>
      <c r="J59" s="32">
        <f t="shared" si="6"/>
        <v>18165.648399999685</v>
      </c>
      <c r="K59" s="32">
        <f t="shared" si="7"/>
        <v>2.6181041181040955E-2</v>
      </c>
      <c r="L59" s="41"/>
      <c r="M59" s="41"/>
      <c r="N59" s="41"/>
      <c r="O59" s="41"/>
      <c r="P59" s="41"/>
      <c r="Q59" s="41"/>
      <c r="R59" s="41"/>
      <c r="S59" s="41"/>
    </row>
    <row r="60" spans="1:20" ht="15.75" thickBot="1">
      <c r="A60" s="80" t="s">
        <v>99</v>
      </c>
      <c r="B60" s="81">
        <v>5145</v>
      </c>
      <c r="C60" s="32">
        <f t="shared" si="0"/>
        <v>5268.2</v>
      </c>
      <c r="D60" s="32">
        <f t="shared" si="1"/>
        <v>5276.9600000000009</v>
      </c>
      <c r="E60" s="32">
        <f t="shared" si="2"/>
        <v>5259.4399999999987</v>
      </c>
      <c r="F60" s="32">
        <f t="shared" si="3"/>
        <v>-4.3800000000005639</v>
      </c>
      <c r="G60" s="32">
        <f t="shared" si="8"/>
        <v>5182.2999999999993</v>
      </c>
      <c r="H60" s="32">
        <f t="shared" si="4"/>
        <v>-37.299999999999272</v>
      </c>
      <c r="I60" s="32">
        <f t="shared" si="5"/>
        <v>37.299999999999272</v>
      </c>
      <c r="J60" s="32">
        <f t="shared" si="6"/>
        <v>1391.2899999999456</v>
      </c>
      <c r="K60" s="32">
        <f t="shared" si="7"/>
        <v>7.2497570456752716E-3</v>
      </c>
      <c r="L60" s="41"/>
      <c r="M60" s="41"/>
      <c r="N60" s="41"/>
      <c r="O60" s="41"/>
      <c r="P60" s="41"/>
      <c r="Q60" s="41"/>
      <c r="R60" s="41"/>
      <c r="S60" s="41"/>
    </row>
    <row r="61" spans="1:20" ht="15.75" thickBot="1">
      <c r="A61" s="80" t="s">
        <v>100</v>
      </c>
      <c r="B61" s="81">
        <v>5860</v>
      </c>
      <c r="C61" s="32">
        <f t="shared" si="0"/>
        <v>5359</v>
      </c>
      <c r="D61" s="32">
        <f t="shared" si="1"/>
        <v>5279.64</v>
      </c>
      <c r="E61" s="32">
        <f t="shared" si="2"/>
        <v>5438.36</v>
      </c>
      <c r="F61" s="32">
        <f t="shared" si="3"/>
        <v>39.679999999999836</v>
      </c>
      <c r="G61" s="32">
        <f t="shared" si="8"/>
        <v>5255.0599999999977</v>
      </c>
      <c r="H61" s="32">
        <f t="shared" si="4"/>
        <v>604.94000000000233</v>
      </c>
      <c r="I61" s="32">
        <f t="shared" si="5"/>
        <v>604.94000000000233</v>
      </c>
      <c r="J61" s="32">
        <f t="shared" si="6"/>
        <v>365952.40360000281</v>
      </c>
      <c r="K61" s="32">
        <f t="shared" si="7"/>
        <v>0.10323208191126319</v>
      </c>
      <c r="L61" s="41"/>
      <c r="M61" s="41"/>
      <c r="N61" s="41"/>
      <c r="O61" s="41"/>
      <c r="P61" s="41"/>
      <c r="Q61" s="41"/>
      <c r="R61" s="41"/>
      <c r="S61" s="41"/>
    </row>
    <row r="62" spans="1:20" ht="15.75" thickBot="1">
      <c r="A62" s="80" t="s">
        <v>101</v>
      </c>
      <c r="B62" s="81">
        <v>5970</v>
      </c>
      <c r="C62" s="32">
        <f t="shared" si="0"/>
        <v>5540</v>
      </c>
      <c r="D62" s="32">
        <f t="shared" si="1"/>
        <v>5336.92</v>
      </c>
      <c r="E62" s="32">
        <f t="shared" si="2"/>
        <v>5743.08</v>
      </c>
      <c r="F62" s="32">
        <f t="shared" si="3"/>
        <v>101.53999999999996</v>
      </c>
      <c r="G62" s="32">
        <f>F61+E61</f>
        <v>5478.0399999999991</v>
      </c>
      <c r="H62" s="32">
        <f t="shared" si="4"/>
        <v>491.96000000000095</v>
      </c>
      <c r="I62" s="32">
        <f t="shared" si="5"/>
        <v>491.96000000000095</v>
      </c>
      <c r="J62" s="32">
        <f t="shared" si="6"/>
        <v>242024.64160000093</v>
      </c>
      <c r="K62" s="32">
        <f t="shared" si="7"/>
        <v>8.2405360134003514E-2</v>
      </c>
      <c r="L62" s="41"/>
      <c r="M62" s="41"/>
      <c r="N62" s="41"/>
      <c r="O62" s="41"/>
      <c r="P62" s="41"/>
      <c r="Q62" s="41"/>
      <c r="R62" s="41"/>
      <c r="S62" s="41"/>
    </row>
    <row r="63" spans="1:20" ht="15.75" thickBot="1">
      <c r="A63" s="80" t="s">
        <v>102</v>
      </c>
      <c r="B63" s="81">
        <v>6016</v>
      </c>
      <c r="C63" s="32">
        <f t="shared" si="1"/>
        <v>5627.8</v>
      </c>
      <c r="D63" s="32">
        <f t="shared" si="1"/>
        <v>5405.84</v>
      </c>
      <c r="E63" s="32">
        <f t="shared" si="2"/>
        <v>5849.76</v>
      </c>
      <c r="F63" s="32">
        <f t="shared" si="3"/>
        <v>110.98000000000002</v>
      </c>
      <c r="G63" s="32">
        <f>F62+E62</f>
        <v>5844.62</v>
      </c>
      <c r="H63" s="32">
        <f t="shared" si="4"/>
        <v>171.38000000000011</v>
      </c>
      <c r="I63" s="32">
        <f t="shared" si="5"/>
        <v>171.38000000000011</v>
      </c>
      <c r="J63" s="32">
        <f t="shared" si="6"/>
        <v>29371.104400000037</v>
      </c>
      <c r="K63" s="32">
        <f t="shared" si="7"/>
        <v>2.8487367021276615E-2</v>
      </c>
      <c r="L63" s="41"/>
      <c r="M63" s="41"/>
      <c r="N63" s="41"/>
      <c r="O63" s="41"/>
      <c r="P63" s="41"/>
      <c r="Q63" s="41"/>
      <c r="R63" s="41"/>
      <c r="S63" s="41"/>
    </row>
    <row r="64" spans="1:20" ht="15.75" thickBot="1">
      <c r="A64" s="80" t="s">
        <v>103</v>
      </c>
      <c r="B64" s="81">
        <v>6851</v>
      </c>
      <c r="C64" s="32">
        <f>AVERAGE(B60:B64)</f>
        <v>5968.4</v>
      </c>
      <c r="D64" s="32">
        <f>AVERAGE(C60:C64)</f>
        <v>5552.68</v>
      </c>
      <c r="E64" s="32">
        <f>2*C64-D64</f>
        <v>6384.119999999999</v>
      </c>
      <c r="F64" s="32">
        <f>(2/($H$2-1))*(C64-D64)</f>
        <v>207.85999999999967</v>
      </c>
      <c r="G64" s="32">
        <f>F63+E63</f>
        <v>5960.74</v>
      </c>
      <c r="H64" s="32">
        <f t="shared" si="4"/>
        <v>890.26000000000022</v>
      </c>
      <c r="I64" s="32">
        <f t="shared" si="5"/>
        <v>890.26000000000022</v>
      </c>
      <c r="J64" s="32">
        <f t="shared" si="6"/>
        <v>792562.86760000035</v>
      </c>
      <c r="K64" s="32">
        <f t="shared" si="7"/>
        <v>0.12994599328565176</v>
      </c>
      <c r="L64" s="41"/>
      <c r="M64" s="41"/>
      <c r="N64" s="41"/>
      <c r="O64" s="41"/>
      <c r="P64" s="41"/>
      <c r="Q64" s="41"/>
      <c r="R64" s="41"/>
      <c r="S64" s="41"/>
    </row>
    <row r="65" spans="1:19" ht="15.75" thickBot="1">
      <c r="A65" s="83" t="s">
        <v>104</v>
      </c>
      <c r="B65" s="84">
        <v>5798</v>
      </c>
      <c r="C65" s="35"/>
      <c r="D65" s="35"/>
      <c r="E65" s="35"/>
      <c r="F65" s="35"/>
      <c r="G65" s="48">
        <f>$E$64+$F$64*(ROW(A65)-ROW(A$64))</f>
        <v>6591.9799999999987</v>
      </c>
      <c r="H65" s="48">
        <f>B65-G65</f>
        <v>-793.97999999999865</v>
      </c>
      <c r="I65" s="48">
        <f>ABS(H65)</f>
        <v>793.97999999999865</v>
      </c>
      <c r="J65" s="48">
        <f t="shared" si="6"/>
        <v>630404.24039999791</v>
      </c>
      <c r="K65" s="48">
        <f>I65/B65</f>
        <v>0.13694032424974106</v>
      </c>
      <c r="L65" s="41"/>
      <c r="M65" s="41"/>
      <c r="N65" s="41"/>
      <c r="O65" s="41"/>
      <c r="P65" s="41"/>
      <c r="Q65" s="41"/>
      <c r="R65" s="41"/>
      <c r="S65" s="41"/>
    </row>
    <row r="66" spans="1:19" ht="15.75" thickBot="1">
      <c r="A66" s="83" t="s">
        <v>105</v>
      </c>
      <c r="B66" s="84">
        <v>6462</v>
      </c>
      <c r="C66" s="35"/>
      <c r="D66" s="35"/>
      <c r="E66" s="35"/>
      <c r="F66" s="35"/>
      <c r="G66" s="48">
        <f>$E$64+$F$64*(ROW(A66)-ROW(A$64))</f>
        <v>6799.8399999999983</v>
      </c>
      <c r="H66" s="48">
        <f t="shared" si="4"/>
        <v>-337.83999999999833</v>
      </c>
      <c r="I66" s="48">
        <f t="shared" si="5"/>
        <v>337.83999999999833</v>
      </c>
      <c r="J66" s="48">
        <f t="shared" si="6"/>
        <v>114135.86559999887</v>
      </c>
      <c r="K66" s="48">
        <f t="shared" si="7"/>
        <v>5.228102754565124E-2</v>
      </c>
      <c r="L66" s="41"/>
      <c r="M66" s="41"/>
      <c r="N66" s="41"/>
      <c r="O66" s="41"/>
      <c r="P66" s="41"/>
      <c r="Q66" s="41"/>
      <c r="R66" s="41"/>
      <c r="S66" s="41"/>
    </row>
    <row r="67" spans="1:19" ht="15.75" thickBot="1">
      <c r="A67" s="83" t="s">
        <v>106</v>
      </c>
      <c r="B67" s="84">
        <v>6220</v>
      </c>
      <c r="C67" s="35"/>
      <c r="D67" s="35"/>
      <c r="E67" s="35"/>
      <c r="F67" s="35"/>
      <c r="G67" s="48">
        <f>$E$64+$F$64*(ROW(A67)-ROW(A$64))</f>
        <v>7007.699999999998</v>
      </c>
      <c r="H67" s="48">
        <f>B67-G67</f>
        <v>-787.699999999998</v>
      </c>
      <c r="I67" s="48">
        <f t="shared" si="5"/>
        <v>787.699999999998</v>
      </c>
      <c r="J67" s="48">
        <f t="shared" si="6"/>
        <v>620471.28999999689</v>
      </c>
      <c r="K67" s="48">
        <f t="shared" si="7"/>
        <v>0.12663987138263633</v>
      </c>
      <c r="L67" s="41"/>
      <c r="M67" s="41"/>
      <c r="N67" s="41"/>
      <c r="O67" s="41"/>
      <c r="P67" s="41"/>
      <c r="Q67" s="41"/>
      <c r="R67" s="41"/>
      <c r="S67" s="41"/>
    </row>
    <row r="68" spans="1:19" ht="15.75" thickBot="1">
      <c r="A68" s="83" t="s">
        <v>107</v>
      </c>
      <c r="B68" s="84">
        <v>6172</v>
      </c>
      <c r="C68" s="35"/>
      <c r="D68" s="35"/>
      <c r="E68" s="35"/>
      <c r="F68" s="35"/>
      <c r="G68" s="48">
        <f t="shared" ref="G68:G72" si="9">$E$64+$F$64*(ROW(A68)-ROW(A$64))</f>
        <v>7215.5599999999977</v>
      </c>
      <c r="H68" s="48">
        <f t="shared" si="4"/>
        <v>-1043.5599999999977</v>
      </c>
      <c r="I68" s="48">
        <f t="shared" si="5"/>
        <v>1043.5599999999977</v>
      </c>
      <c r="J68" s="48">
        <f t="shared" si="6"/>
        <v>1089017.4735999953</v>
      </c>
      <c r="K68" s="48">
        <f t="shared" si="7"/>
        <v>0.16907971484121803</v>
      </c>
      <c r="L68" s="41"/>
      <c r="M68" s="41"/>
      <c r="N68" s="41"/>
      <c r="O68" s="41"/>
      <c r="P68" s="41"/>
      <c r="Q68" s="41"/>
      <c r="R68" s="41"/>
      <c r="S68" s="41"/>
    </row>
    <row r="69" spans="1:19" ht="30.75" thickBot="1">
      <c r="A69" s="83" t="s">
        <v>108</v>
      </c>
      <c r="B69" s="84">
        <v>5751</v>
      </c>
      <c r="C69" s="35"/>
      <c r="D69" s="35"/>
      <c r="E69" s="35"/>
      <c r="F69" s="35"/>
      <c r="G69" s="48">
        <f t="shared" si="9"/>
        <v>7423.4199999999973</v>
      </c>
      <c r="H69" s="48">
        <f t="shared" si="4"/>
        <v>-1672.4199999999973</v>
      </c>
      <c r="I69" s="48">
        <f t="shared" si="5"/>
        <v>1672.4199999999973</v>
      </c>
      <c r="J69" s="48">
        <f t="shared" si="6"/>
        <v>2796988.6563999909</v>
      </c>
      <c r="K69" s="48">
        <f t="shared" si="7"/>
        <v>0.29080507737784689</v>
      </c>
      <c r="L69" s="41"/>
      <c r="M69" s="41"/>
      <c r="N69" s="41"/>
      <c r="O69" s="41"/>
      <c r="P69" s="41"/>
      <c r="Q69" s="41"/>
      <c r="R69" s="41"/>
      <c r="S69" s="41"/>
    </row>
    <row r="70" spans="1:19" ht="15.75" thickBot="1">
      <c r="A70" s="83" t="s">
        <v>109</v>
      </c>
      <c r="B70" s="84">
        <v>6396</v>
      </c>
      <c r="C70" s="35"/>
      <c r="D70" s="35"/>
      <c r="E70" s="35"/>
      <c r="F70" s="35"/>
      <c r="G70" s="48">
        <f>$E$64+$F$64*(ROW(A70)-ROW(A$64))</f>
        <v>7631.279999999997</v>
      </c>
      <c r="H70" s="48">
        <f t="shared" si="4"/>
        <v>-1235.279999999997</v>
      </c>
      <c r="I70" s="48">
        <f t="shared" si="5"/>
        <v>1235.279999999997</v>
      </c>
      <c r="J70" s="48">
        <f t="shared" si="6"/>
        <v>1525916.6783999926</v>
      </c>
      <c r="K70" s="48">
        <f t="shared" si="7"/>
        <v>0.19313320825515901</v>
      </c>
      <c r="L70" s="41"/>
      <c r="M70" s="41"/>
      <c r="N70" s="41"/>
      <c r="O70" s="41"/>
      <c r="P70" s="41"/>
      <c r="Q70" s="41"/>
      <c r="R70" s="41"/>
      <c r="S70" s="41"/>
    </row>
    <row r="71" spans="1:19" ht="15.75" thickBot="1">
      <c r="A71" s="83" t="s">
        <v>110</v>
      </c>
      <c r="B71" s="84">
        <v>6047</v>
      </c>
      <c r="C71" s="35"/>
      <c r="D71" s="35"/>
      <c r="E71" s="35"/>
      <c r="F71" s="35"/>
      <c r="G71" s="48">
        <f t="shared" si="9"/>
        <v>7839.1399999999967</v>
      </c>
      <c r="H71" s="48">
        <f t="shared" si="4"/>
        <v>-1792.1399999999967</v>
      </c>
      <c r="I71" s="48">
        <f t="shared" si="5"/>
        <v>1792.1399999999967</v>
      </c>
      <c r="J71" s="48">
        <f t="shared" si="6"/>
        <v>3211765.7795999879</v>
      </c>
      <c r="K71" s="48">
        <f t="shared" si="7"/>
        <v>0.29636844716388239</v>
      </c>
      <c r="L71" s="41"/>
      <c r="M71" s="41"/>
      <c r="N71" s="41"/>
      <c r="O71" s="41"/>
      <c r="P71" s="41"/>
      <c r="Q71" s="41"/>
      <c r="R71" s="41"/>
      <c r="S71" s="41"/>
    </row>
    <row r="72" spans="1:19" ht="15.75" thickBot="1">
      <c r="A72" s="83" t="s">
        <v>111</v>
      </c>
      <c r="B72" s="84">
        <v>6352</v>
      </c>
      <c r="C72" s="35"/>
      <c r="D72" s="35"/>
      <c r="E72" s="35"/>
      <c r="F72" s="35"/>
      <c r="G72" s="48">
        <f t="shared" si="9"/>
        <v>8046.9999999999964</v>
      </c>
      <c r="H72" s="48">
        <f t="shared" si="4"/>
        <v>-1694.9999999999964</v>
      </c>
      <c r="I72" s="48">
        <f t="shared" si="5"/>
        <v>1694.9999999999964</v>
      </c>
      <c r="J72" s="48">
        <f t="shared" si="6"/>
        <v>2873024.9999999879</v>
      </c>
      <c r="K72" s="48">
        <f t="shared" si="7"/>
        <v>0.2668450881612085</v>
      </c>
      <c r="L72" s="41"/>
      <c r="M72" s="41"/>
      <c r="N72" s="41"/>
      <c r="O72" s="41"/>
      <c r="P72" s="41"/>
      <c r="Q72" s="41"/>
      <c r="R72" s="41"/>
      <c r="S72" s="41"/>
    </row>
    <row r="73" spans="1:19" ht="15.75" thickBot="1">
      <c r="A73" s="83" t="s">
        <v>112</v>
      </c>
      <c r="B73" s="84">
        <v>6125</v>
      </c>
      <c r="C73" s="35"/>
      <c r="D73" s="35"/>
      <c r="E73" s="35"/>
      <c r="F73" s="35"/>
      <c r="G73" s="48">
        <f>$E$64+$F$64*(ROW(A73)-ROW(A$64))</f>
        <v>8254.8599999999969</v>
      </c>
      <c r="H73" s="48">
        <f t="shared" si="4"/>
        <v>-2129.8599999999969</v>
      </c>
      <c r="I73" s="48">
        <f t="shared" si="5"/>
        <v>2129.8599999999969</v>
      </c>
      <c r="J73" s="48">
        <f t="shared" si="6"/>
        <v>4536303.6195999868</v>
      </c>
      <c r="K73" s="48">
        <f t="shared" si="7"/>
        <v>0.34773224489795868</v>
      </c>
      <c r="L73" s="41"/>
      <c r="M73" s="41"/>
      <c r="N73" s="41"/>
      <c r="O73" s="41"/>
      <c r="P73" s="41"/>
      <c r="Q73" s="41"/>
      <c r="R73" s="41"/>
      <c r="S73" s="41"/>
    </row>
    <row r="74" spans="1:19" ht="15.75" thickBot="1">
      <c r="A74" s="83" t="s">
        <v>113</v>
      </c>
      <c r="B74" s="84">
        <v>6480</v>
      </c>
      <c r="C74" s="35"/>
      <c r="D74" s="35"/>
      <c r="E74" s="35"/>
      <c r="F74" s="35"/>
      <c r="G74" s="48">
        <f>$E$64+$F$64*(ROW(A74)-ROW(A$64))</f>
        <v>8462.7199999999957</v>
      </c>
      <c r="H74" s="48">
        <f t="shared" si="4"/>
        <v>-1982.7199999999957</v>
      </c>
      <c r="I74" s="48">
        <f t="shared" si="5"/>
        <v>1982.7199999999957</v>
      </c>
      <c r="J74" s="48">
        <f t="shared" si="6"/>
        <v>3931178.5983999828</v>
      </c>
      <c r="K74" s="48">
        <f t="shared" si="7"/>
        <v>0.30597530864197464</v>
      </c>
      <c r="L74" s="41"/>
      <c r="M74" s="41"/>
      <c r="N74" s="41"/>
      <c r="O74" s="41"/>
      <c r="P74" s="41"/>
      <c r="Q74" s="41"/>
      <c r="R74" s="41"/>
      <c r="S74" s="41"/>
    </row>
    <row r="75" spans="1:19" ht="15.75" thickBot="1">
      <c r="A75" s="83" t="s">
        <v>114</v>
      </c>
      <c r="B75" s="84">
        <v>6313</v>
      </c>
      <c r="C75" s="35"/>
      <c r="D75" s="35"/>
      <c r="E75" s="35"/>
      <c r="F75" s="35"/>
      <c r="G75" s="48">
        <f>$E$64+$F$64*(ROW(A75)-ROW(A$64))</f>
        <v>8670.5799999999945</v>
      </c>
      <c r="H75" s="48">
        <f t="shared" si="4"/>
        <v>-2357.5799999999945</v>
      </c>
      <c r="I75" s="48">
        <f t="shared" si="5"/>
        <v>2357.5799999999945</v>
      </c>
      <c r="J75" s="48">
        <f t="shared" si="6"/>
        <v>5558183.4563999735</v>
      </c>
      <c r="K75" s="48">
        <f>I75/B75</f>
        <v>0.37344843972754543</v>
      </c>
      <c r="L75" s="41"/>
      <c r="M75" s="41"/>
      <c r="N75" s="41"/>
      <c r="O75" s="41"/>
      <c r="P75" s="41"/>
      <c r="Q75" s="41"/>
      <c r="R75" s="41"/>
      <c r="S75" s="41"/>
    </row>
    <row r="76" spans="1:19" ht="15.75" thickBot="1">
      <c r="A76" s="83" t="s">
        <v>115</v>
      </c>
      <c r="B76" s="84">
        <v>7891</v>
      </c>
      <c r="C76" s="35"/>
      <c r="D76" s="35"/>
      <c r="E76" s="35"/>
      <c r="F76" s="35"/>
      <c r="G76" s="48">
        <f>$E$64+$F$64*(ROW(A76)-ROW(A$64))</f>
        <v>8878.4399999999951</v>
      </c>
      <c r="H76" s="48">
        <f>B76-G76</f>
        <v>-987.43999999999505</v>
      </c>
      <c r="I76" s="48">
        <f t="shared" si="5"/>
        <v>987.43999999999505</v>
      </c>
      <c r="J76" s="48">
        <f t="shared" si="6"/>
        <v>975037.75359999028</v>
      </c>
      <c r="K76" s="48">
        <f t="shared" si="7"/>
        <v>0.12513496388290396</v>
      </c>
      <c r="L76" s="41"/>
      <c r="M76" s="41"/>
      <c r="N76" s="41"/>
      <c r="O76" s="41"/>
      <c r="P76" s="41"/>
      <c r="Q76" s="41"/>
      <c r="R76" s="41"/>
      <c r="S76" s="41"/>
    </row>
    <row r="77" spans="1:19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</row>
    <row r="78" spans="1:19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</row>
    <row r="79" spans="1:1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</row>
    <row r="80" spans="1:19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</row>
    <row r="81" spans="1:19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</row>
    <row r="82" spans="1:19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</row>
    <row r="83" spans="1:19">
      <c r="L83" s="41"/>
      <c r="M83" s="41"/>
      <c r="N83" s="41"/>
      <c r="O83" s="41"/>
      <c r="P83" s="41"/>
      <c r="Q83" s="41"/>
      <c r="R83" s="41"/>
      <c r="S83" s="41"/>
    </row>
    <row r="84" spans="1:19">
      <c r="L84" s="41"/>
      <c r="M84" s="41"/>
      <c r="N84" s="41"/>
      <c r="O84" s="41"/>
      <c r="P84" s="41"/>
      <c r="Q84" s="41"/>
      <c r="R84" s="41"/>
      <c r="S84" s="41"/>
    </row>
    <row r="85" spans="1:19">
      <c r="L85" s="41"/>
      <c r="M85" s="41"/>
      <c r="N85" s="41"/>
      <c r="O85" s="41"/>
      <c r="P85" s="41"/>
      <c r="Q85" s="41"/>
      <c r="R85" s="41"/>
      <c r="S85" s="41"/>
    </row>
    <row r="86" spans="1:19">
      <c r="L86" s="41"/>
      <c r="M86" s="41"/>
      <c r="N86" s="41"/>
      <c r="O86" s="41"/>
      <c r="P86" s="41"/>
      <c r="Q86" s="41"/>
      <c r="R86" s="41"/>
      <c r="S86" s="41"/>
    </row>
    <row r="87" spans="1:19">
      <c r="L87" s="41"/>
      <c r="M87" s="41"/>
      <c r="N87" s="41"/>
      <c r="O87" s="41"/>
      <c r="P87" s="41"/>
      <c r="Q87" s="41"/>
      <c r="R87" s="41"/>
      <c r="S87" s="41"/>
    </row>
    <row r="88" spans="1:19">
      <c r="L88" s="41"/>
      <c r="M88" s="41"/>
      <c r="N88" s="41"/>
      <c r="O88" s="41"/>
      <c r="P88" s="41"/>
      <c r="Q88" s="41"/>
      <c r="R88" s="41"/>
      <c r="S88" s="41"/>
    </row>
    <row r="89" spans="1:19">
      <c r="L89" s="41"/>
      <c r="M89" s="41"/>
      <c r="N89" s="41"/>
      <c r="O89" s="41"/>
      <c r="P89" s="41"/>
      <c r="Q89" s="41"/>
      <c r="R89" s="41"/>
      <c r="S89" s="41"/>
    </row>
    <row r="90" spans="1:19">
      <c r="L90" s="41"/>
      <c r="M90" s="41"/>
      <c r="N90" s="41"/>
      <c r="O90" s="41"/>
      <c r="P90" s="41"/>
      <c r="Q90" s="41"/>
      <c r="R90" s="41"/>
      <c r="S90" s="41"/>
    </row>
    <row r="91" spans="1:19">
      <c r="L91" s="41"/>
      <c r="M91" s="41"/>
      <c r="N91" s="41"/>
      <c r="O91" s="41"/>
      <c r="P91" s="41"/>
      <c r="Q91" s="41"/>
      <c r="R91" s="41"/>
      <c r="S91" s="41"/>
    </row>
    <row r="92" spans="1:19">
      <c r="L92" s="41"/>
      <c r="M92" s="41"/>
      <c r="N92" s="41"/>
      <c r="O92" s="41"/>
      <c r="P92" s="41"/>
      <c r="Q92" s="41"/>
      <c r="R92" s="41"/>
      <c r="S92" s="41"/>
    </row>
    <row r="93" spans="1:19">
      <c r="L93" s="41"/>
      <c r="M93" s="41"/>
      <c r="N93" s="41"/>
      <c r="O93" s="41"/>
      <c r="P93" s="41"/>
      <c r="Q93" s="41"/>
      <c r="R93" s="41"/>
      <c r="S93" s="41"/>
    </row>
    <row r="94" spans="1:19">
      <c r="L94" s="41"/>
      <c r="M94" s="41"/>
      <c r="N94" s="41"/>
      <c r="O94" s="41"/>
      <c r="P94" s="41"/>
      <c r="Q94" s="41"/>
      <c r="R94" s="41"/>
      <c r="S94" s="41"/>
    </row>
    <row r="95" spans="1:19">
      <c r="L95" s="41"/>
      <c r="M95" s="41"/>
      <c r="N95" s="41"/>
      <c r="O95" s="41"/>
      <c r="P95" s="41"/>
      <c r="Q95" s="41"/>
      <c r="R95" s="41"/>
      <c r="S95" s="41"/>
    </row>
    <row r="96" spans="1:19">
      <c r="L96" s="41"/>
      <c r="M96" s="41"/>
      <c r="N96" s="41"/>
      <c r="O96" s="41"/>
      <c r="P96" s="41"/>
      <c r="Q96" s="41"/>
      <c r="R96" s="41"/>
      <c r="S96" s="41"/>
    </row>
    <row r="97" spans="12:19">
      <c r="L97" s="41"/>
      <c r="M97" s="41"/>
      <c r="N97" s="41"/>
      <c r="O97" s="41"/>
      <c r="P97" s="41"/>
      <c r="Q97" s="41"/>
      <c r="R97" s="41"/>
      <c r="S97" s="41"/>
    </row>
    <row r="98" spans="12:19">
      <c r="L98" s="41"/>
      <c r="M98" s="41"/>
      <c r="N98" s="41"/>
      <c r="O98" s="41"/>
      <c r="P98" s="41"/>
      <c r="Q98" s="41"/>
      <c r="R98" s="41"/>
      <c r="S98" s="41"/>
    </row>
    <row r="99" spans="12:19">
      <c r="L99" s="41"/>
      <c r="M99" s="41"/>
      <c r="N99" s="41"/>
      <c r="O99" s="41"/>
      <c r="P99" s="41"/>
      <c r="Q99" s="41"/>
      <c r="R99" s="41"/>
      <c r="S99" s="41"/>
    </row>
    <row r="100" spans="12:19">
      <c r="L100" s="41"/>
      <c r="M100" s="41"/>
      <c r="N100" s="41"/>
      <c r="O100" s="41"/>
      <c r="P100" s="41"/>
      <c r="Q100" s="41"/>
      <c r="R100" s="41"/>
      <c r="S100" s="41"/>
    </row>
    <row r="101" spans="12:19">
      <c r="L101" s="41"/>
      <c r="M101" s="41"/>
      <c r="N101" s="41"/>
      <c r="O101" s="41"/>
      <c r="P101" s="41"/>
      <c r="Q101" s="41"/>
      <c r="R101" s="41"/>
      <c r="S101" s="41"/>
    </row>
    <row r="102" spans="12:19">
      <c r="L102" s="41"/>
      <c r="M102" s="41"/>
      <c r="N102" s="41"/>
      <c r="O102" s="41"/>
      <c r="P102" s="41"/>
      <c r="Q102" s="41"/>
      <c r="R102" s="41"/>
      <c r="S102" s="41"/>
    </row>
    <row r="103" spans="12:19">
      <c r="L103" s="41"/>
      <c r="M103" s="41"/>
      <c r="N103" s="41"/>
      <c r="O103" s="41"/>
      <c r="P103" s="41"/>
      <c r="Q103" s="41"/>
      <c r="R103" s="41"/>
      <c r="S103" s="41"/>
    </row>
    <row r="104" spans="12:19">
      <c r="L104" s="41"/>
      <c r="M104" s="41"/>
      <c r="N104" s="41"/>
      <c r="O104" s="41"/>
      <c r="P104" s="41"/>
      <c r="Q104" s="41"/>
      <c r="R104" s="41"/>
      <c r="S104" s="41"/>
    </row>
    <row r="105" spans="12:19">
      <c r="L105" s="41"/>
      <c r="M105" s="41"/>
      <c r="N105" s="41"/>
      <c r="O105" s="41"/>
      <c r="P105" s="41"/>
      <c r="Q105" s="41"/>
      <c r="R105" s="41"/>
      <c r="S105" s="41"/>
    </row>
    <row r="106" spans="12:19">
      <c r="L106" s="41"/>
      <c r="M106" s="41"/>
      <c r="N106" s="41"/>
      <c r="O106" s="41"/>
      <c r="P106" s="41"/>
      <c r="Q106" s="41"/>
      <c r="R106" s="41"/>
      <c r="S106" s="41"/>
    </row>
    <row r="107" spans="12:19">
      <c r="L107" s="41"/>
      <c r="M107" s="41"/>
      <c r="N107" s="41"/>
      <c r="O107" s="41"/>
      <c r="P107" s="41"/>
      <c r="Q107" s="41"/>
      <c r="R107" s="41"/>
      <c r="S107" s="41"/>
    </row>
    <row r="108" spans="12:19">
      <c r="L108" s="41"/>
      <c r="M108" s="41"/>
      <c r="N108" s="41"/>
      <c r="O108" s="41"/>
      <c r="P108" s="41"/>
      <c r="Q108" s="41"/>
      <c r="R108" s="41"/>
      <c r="S108" s="41"/>
    </row>
    <row r="109" spans="12:19">
      <c r="L109" s="41"/>
      <c r="M109" s="41"/>
      <c r="N109" s="41"/>
      <c r="O109" s="41"/>
      <c r="P109" s="41"/>
      <c r="Q109" s="41"/>
      <c r="R109" s="41"/>
      <c r="S109" s="41"/>
    </row>
    <row r="110" spans="12:19">
      <c r="L110" s="41"/>
      <c r="M110" s="41"/>
      <c r="N110" s="41"/>
      <c r="O110" s="41"/>
      <c r="P110" s="41"/>
      <c r="Q110" s="41"/>
      <c r="R110" s="41"/>
      <c r="S110" s="41"/>
    </row>
    <row r="111" spans="12:19">
      <c r="L111" s="41"/>
      <c r="M111" s="41"/>
      <c r="N111" s="41"/>
      <c r="O111" s="41"/>
      <c r="P111" s="41"/>
      <c r="Q111" s="41"/>
      <c r="R111" s="41"/>
      <c r="S111" s="41"/>
    </row>
    <row r="112" spans="12:19">
      <c r="L112" s="41"/>
      <c r="M112" s="41"/>
      <c r="N112" s="41"/>
      <c r="O112" s="41"/>
      <c r="P112" s="41"/>
      <c r="Q112" s="41"/>
      <c r="R112" s="41"/>
      <c r="S112" s="41"/>
    </row>
    <row r="113" spans="12:19">
      <c r="L113" s="41"/>
      <c r="M113" s="41"/>
      <c r="N113" s="41"/>
      <c r="O113" s="41"/>
      <c r="P113" s="41"/>
      <c r="Q113" s="41"/>
      <c r="R113" s="41"/>
      <c r="S113" s="41"/>
    </row>
    <row r="114" spans="12:19">
      <c r="L114" s="41"/>
      <c r="M114" s="41"/>
      <c r="N114" s="41"/>
      <c r="O114" s="41"/>
      <c r="P114" s="41"/>
      <c r="Q114" s="41"/>
      <c r="R114" s="41"/>
      <c r="S114" s="41"/>
    </row>
    <row r="115" spans="12:19">
      <c r="L115" s="41"/>
      <c r="M115" s="41"/>
      <c r="N115" s="41"/>
      <c r="O115" s="41"/>
      <c r="P115" s="41"/>
      <c r="Q115" s="41"/>
      <c r="R115" s="41"/>
      <c r="S115" s="41"/>
    </row>
    <row r="116" spans="12:19">
      <c r="L116" s="41"/>
      <c r="M116" s="41"/>
      <c r="N116" s="41"/>
      <c r="O116" s="41"/>
      <c r="P116" s="41"/>
      <c r="Q116" s="41"/>
      <c r="R116" s="41"/>
      <c r="S116" s="41"/>
    </row>
    <row r="117" spans="12:19">
      <c r="L117" s="41"/>
      <c r="M117" s="41"/>
      <c r="N117" s="41"/>
      <c r="O117" s="41"/>
      <c r="P117" s="41"/>
      <c r="Q117" s="41"/>
      <c r="R117" s="41"/>
      <c r="S117" s="41"/>
    </row>
    <row r="118" spans="12:19">
      <c r="L118" s="41"/>
      <c r="M118" s="41"/>
      <c r="N118" s="41"/>
      <c r="O118" s="41"/>
      <c r="P118" s="41"/>
      <c r="Q118" s="41"/>
      <c r="R118" s="41"/>
      <c r="S118" s="41"/>
    </row>
    <row r="119" spans="12:19">
      <c r="L119" s="41"/>
      <c r="M119" s="41"/>
      <c r="N119" s="41"/>
      <c r="O119" s="41"/>
      <c r="P119" s="41"/>
      <c r="Q119" s="41"/>
      <c r="R119" s="41"/>
      <c r="S119" s="41"/>
    </row>
    <row r="120" spans="12:19">
      <c r="L120" s="41"/>
      <c r="M120" s="41"/>
      <c r="N120" s="41"/>
      <c r="O120" s="41"/>
      <c r="P120" s="41"/>
      <c r="Q120" s="41"/>
      <c r="R120" s="41"/>
      <c r="S120" s="41"/>
    </row>
    <row r="121" spans="12:19">
      <c r="L121" s="41"/>
      <c r="M121" s="41"/>
      <c r="N121" s="41"/>
      <c r="O121" s="41"/>
      <c r="P121" s="41"/>
      <c r="Q121" s="41"/>
      <c r="R121" s="41"/>
      <c r="S121" s="41"/>
    </row>
    <row r="122" spans="12:19">
      <c r="L122" s="41"/>
      <c r="M122" s="41"/>
      <c r="N122" s="41"/>
      <c r="O122" s="41"/>
      <c r="P122" s="41"/>
      <c r="Q122" s="41"/>
      <c r="R122" s="41"/>
      <c r="S122" s="41"/>
    </row>
    <row r="123" spans="12:19">
      <c r="L123" s="41"/>
      <c r="M123" s="41"/>
      <c r="N123" s="41"/>
      <c r="O123" s="41"/>
      <c r="P123" s="41"/>
      <c r="Q123" s="41"/>
      <c r="R123" s="41"/>
      <c r="S123" s="41"/>
    </row>
    <row r="124" spans="12:19">
      <c r="L124" s="41"/>
      <c r="M124" s="41"/>
      <c r="N124" s="41"/>
      <c r="O124" s="41"/>
      <c r="P124" s="41"/>
      <c r="Q124" s="41"/>
      <c r="R124" s="41"/>
      <c r="S124" s="41"/>
    </row>
    <row r="125" spans="12:19">
      <c r="L125" s="41"/>
      <c r="M125" s="41"/>
      <c r="N125" s="41"/>
      <c r="O125" s="41"/>
      <c r="P125" s="41"/>
      <c r="Q125" s="41"/>
      <c r="R125" s="41"/>
      <c r="S125" s="41"/>
    </row>
    <row r="126" spans="12:19">
      <c r="L126" s="41"/>
      <c r="M126" s="41"/>
      <c r="N126" s="41"/>
      <c r="O126" s="41"/>
      <c r="P126" s="41"/>
      <c r="Q126" s="41"/>
      <c r="R126" s="41"/>
      <c r="S126" s="41"/>
    </row>
    <row r="127" spans="12:19">
      <c r="L127" s="41"/>
      <c r="M127" s="41"/>
      <c r="N127" s="41"/>
      <c r="O127" s="41"/>
      <c r="P127" s="41"/>
      <c r="Q127" s="41"/>
      <c r="R127" s="41"/>
      <c r="S127" s="41"/>
    </row>
    <row r="128" spans="12:19">
      <c r="L128" s="41"/>
      <c r="M128" s="41"/>
      <c r="N128" s="41"/>
      <c r="O128" s="41"/>
      <c r="P128" s="41"/>
      <c r="Q128" s="41"/>
      <c r="R128" s="41"/>
      <c r="S128" s="41"/>
    </row>
    <row r="129" spans="12:19">
      <c r="L129" s="41"/>
      <c r="M129" s="41"/>
      <c r="N129" s="41"/>
      <c r="O129" s="41"/>
      <c r="P129" s="41"/>
      <c r="Q129" s="41"/>
      <c r="R129" s="41"/>
      <c r="S129" s="41"/>
    </row>
    <row r="130" spans="12:19">
      <c r="L130" s="41"/>
      <c r="M130" s="41"/>
      <c r="N130" s="41"/>
      <c r="O130" s="41"/>
      <c r="P130" s="41"/>
      <c r="Q130" s="41"/>
      <c r="R130" s="41"/>
      <c r="S130" s="41"/>
    </row>
    <row r="131" spans="12:19">
      <c r="L131" s="41"/>
      <c r="M131" s="41"/>
      <c r="N131" s="41"/>
      <c r="O131" s="41"/>
      <c r="P131" s="41"/>
      <c r="Q131" s="41"/>
      <c r="R131" s="41"/>
      <c r="S131" s="41"/>
    </row>
    <row r="132" spans="12:19">
      <c r="L132" s="41"/>
      <c r="M132" s="41"/>
      <c r="N132" s="41"/>
      <c r="O132" s="41"/>
      <c r="P132" s="41"/>
      <c r="Q132" s="41"/>
      <c r="R132" s="41"/>
      <c r="S132" s="41"/>
    </row>
    <row r="133" spans="12:19">
      <c r="L133" s="41"/>
      <c r="M133" s="41"/>
      <c r="N133" s="41"/>
      <c r="O133" s="41"/>
      <c r="P133" s="41"/>
      <c r="Q133" s="41"/>
      <c r="R133" s="41"/>
      <c r="S133" s="41"/>
    </row>
    <row r="134" spans="12:19">
      <c r="L134" s="41"/>
      <c r="M134" s="41"/>
      <c r="N134" s="41"/>
      <c r="O134" s="41"/>
      <c r="P134" s="41"/>
      <c r="Q134" s="41"/>
      <c r="R134" s="41"/>
      <c r="S134" s="41"/>
    </row>
    <row r="135" spans="12:19">
      <c r="L135" s="41"/>
      <c r="M135" s="41"/>
      <c r="N135" s="41"/>
      <c r="O135" s="41"/>
      <c r="P135" s="41"/>
      <c r="Q135" s="41"/>
      <c r="R135" s="41"/>
      <c r="S135" s="41"/>
    </row>
    <row r="136" spans="12:19">
      <c r="L136" s="41"/>
      <c r="M136" s="41"/>
      <c r="N136" s="41"/>
      <c r="O136" s="41"/>
      <c r="P136" s="41"/>
      <c r="Q136" s="41"/>
      <c r="R136" s="41"/>
      <c r="S136" s="41"/>
    </row>
    <row r="137" spans="12:19">
      <c r="L137" s="41"/>
      <c r="M137" s="41"/>
      <c r="N137" s="41"/>
      <c r="O137" s="41"/>
      <c r="P137" s="41"/>
      <c r="Q137" s="41"/>
      <c r="R137" s="41"/>
      <c r="S137" s="41"/>
    </row>
    <row r="138" spans="12:19">
      <c r="L138" s="41"/>
      <c r="M138" s="41"/>
      <c r="N138" s="41"/>
      <c r="O138" s="41"/>
      <c r="P138" s="41"/>
      <c r="Q138" s="41"/>
      <c r="R138" s="41"/>
      <c r="S138" s="41"/>
    </row>
    <row r="139" spans="12:19">
      <c r="L139" s="41"/>
      <c r="M139" s="41"/>
      <c r="N139" s="41"/>
      <c r="O139" s="41"/>
      <c r="P139" s="41"/>
      <c r="Q139" s="41"/>
      <c r="R139" s="41"/>
      <c r="S139" s="41"/>
    </row>
    <row r="140" spans="12:19">
      <c r="L140" s="41"/>
      <c r="M140" s="41"/>
      <c r="N140" s="41"/>
      <c r="O140" s="41"/>
      <c r="P140" s="41"/>
      <c r="Q140" s="41"/>
      <c r="R140" s="41"/>
      <c r="S140" s="41"/>
    </row>
    <row r="141" spans="12:19">
      <c r="L141" s="41"/>
      <c r="M141" s="41"/>
      <c r="N141" s="41"/>
      <c r="O141" s="41"/>
      <c r="P141" s="41"/>
      <c r="Q141" s="41"/>
      <c r="R141" s="41"/>
      <c r="S141" s="41"/>
    </row>
    <row r="142" spans="12:19">
      <c r="L142" s="41"/>
      <c r="M142" s="41"/>
      <c r="N142" s="41"/>
      <c r="O142" s="41"/>
      <c r="P142" s="41"/>
      <c r="Q142" s="41"/>
      <c r="R142" s="41"/>
      <c r="S142" s="41"/>
    </row>
    <row r="143" spans="12:19">
      <c r="L143" s="41"/>
      <c r="M143" s="41"/>
      <c r="N143" s="41"/>
      <c r="O143" s="41"/>
      <c r="P143" s="41"/>
      <c r="Q143" s="41"/>
      <c r="R143" s="41"/>
      <c r="S143" s="41"/>
    </row>
    <row r="144" spans="12:19">
      <c r="L144" s="41"/>
      <c r="M144" s="41"/>
      <c r="N144" s="41"/>
      <c r="O144" s="41"/>
      <c r="P144" s="41"/>
      <c r="Q144" s="41"/>
      <c r="R144" s="41"/>
      <c r="S144" s="41"/>
    </row>
    <row r="145" spans="12:19">
      <c r="L145" s="41"/>
      <c r="M145" s="41"/>
      <c r="N145" s="41"/>
      <c r="O145" s="41"/>
      <c r="P145" s="41"/>
      <c r="Q145" s="41"/>
      <c r="R145" s="41"/>
      <c r="S145" s="41"/>
    </row>
    <row r="146" spans="12:19">
      <c r="L146" s="41"/>
      <c r="M146" s="41"/>
      <c r="N146" s="41"/>
      <c r="O146" s="41"/>
      <c r="P146" s="41"/>
      <c r="Q146" s="41"/>
      <c r="R146" s="41"/>
      <c r="S146" s="41"/>
    </row>
    <row r="147" spans="12:19">
      <c r="L147" s="41"/>
      <c r="M147" s="41"/>
      <c r="N147" s="41"/>
      <c r="O147" s="41"/>
      <c r="P147" s="41"/>
      <c r="Q147" s="41"/>
      <c r="R147" s="41"/>
      <c r="S147" s="41"/>
    </row>
    <row r="148" spans="12:19">
      <c r="L148" s="41"/>
      <c r="M148" s="41"/>
      <c r="N148" s="41"/>
      <c r="O148" s="41"/>
      <c r="P148" s="41"/>
      <c r="Q148" s="41"/>
      <c r="R148" s="41"/>
      <c r="S148" s="41"/>
    </row>
    <row r="149" spans="12:19">
      <c r="L149" s="41"/>
      <c r="M149" s="41"/>
      <c r="N149" s="41"/>
      <c r="O149" s="41"/>
      <c r="P149" s="41"/>
      <c r="Q149" s="41"/>
      <c r="R149" s="41"/>
      <c r="S149" s="41"/>
    </row>
    <row r="150" spans="12:19">
      <c r="L150" s="41"/>
      <c r="M150" s="41"/>
      <c r="N150" s="41"/>
      <c r="O150" s="41"/>
      <c r="P150" s="41"/>
      <c r="Q150" s="41"/>
      <c r="R150" s="41"/>
      <c r="S150" s="41"/>
    </row>
    <row r="151" spans="12:19">
      <c r="L151" s="41"/>
      <c r="M151" s="41"/>
      <c r="N151" s="41"/>
      <c r="O151" s="41"/>
      <c r="P151" s="41"/>
      <c r="Q151" s="41"/>
      <c r="R151" s="41"/>
      <c r="S151" s="41"/>
    </row>
    <row r="152" spans="12:19">
      <c r="L152" s="41"/>
      <c r="M152" s="41"/>
      <c r="N152" s="41"/>
      <c r="O152" s="41"/>
      <c r="P152" s="41"/>
      <c r="Q152" s="41"/>
      <c r="R152" s="41"/>
      <c r="S152" s="41"/>
    </row>
    <row r="153" spans="12:19">
      <c r="L153" s="41"/>
      <c r="M153" s="41"/>
      <c r="N153" s="41"/>
      <c r="O153" s="41"/>
      <c r="P153" s="41"/>
      <c r="Q153" s="41"/>
      <c r="R153" s="41"/>
      <c r="S153" s="41"/>
    </row>
    <row r="154" spans="12:19">
      <c r="L154" s="41"/>
      <c r="M154" s="41"/>
      <c r="N154" s="41"/>
      <c r="O154" s="41"/>
      <c r="P154" s="41"/>
      <c r="Q154" s="41"/>
      <c r="R154" s="41"/>
      <c r="S154" s="41"/>
    </row>
    <row r="155" spans="12:19">
      <c r="L155" s="41"/>
      <c r="M155" s="41"/>
      <c r="N155" s="41"/>
      <c r="O155" s="41"/>
      <c r="P155" s="41"/>
      <c r="Q155" s="41"/>
      <c r="R155" s="41"/>
      <c r="S155" s="41"/>
    </row>
    <row r="156" spans="12:19">
      <c r="L156" s="41"/>
      <c r="M156" s="41"/>
      <c r="N156" s="41"/>
      <c r="O156" s="41"/>
      <c r="P156" s="41"/>
      <c r="Q156" s="41"/>
      <c r="R156" s="41"/>
      <c r="S156" s="41"/>
    </row>
    <row r="157" spans="12:19">
      <c r="L157" s="41"/>
      <c r="M157" s="41"/>
      <c r="N157" s="41"/>
      <c r="O157" s="41"/>
      <c r="P157" s="41"/>
      <c r="Q157" s="41"/>
      <c r="R157" s="41"/>
      <c r="S157" s="41"/>
    </row>
    <row r="158" spans="12:19">
      <c r="L158" s="41"/>
      <c r="M158" s="41"/>
      <c r="N158" s="41"/>
      <c r="O158" s="41"/>
      <c r="P158" s="41"/>
      <c r="Q158" s="41"/>
      <c r="R158" s="41"/>
      <c r="S158" s="41"/>
    </row>
    <row r="159" spans="12:19">
      <c r="L159" s="41"/>
      <c r="M159" s="41"/>
      <c r="N159" s="41"/>
      <c r="O159" s="41"/>
      <c r="P159" s="41"/>
      <c r="Q159" s="41"/>
      <c r="R159" s="41"/>
      <c r="S159" s="41"/>
    </row>
    <row r="160" spans="12:19">
      <c r="L160" s="41"/>
      <c r="M160" s="41"/>
      <c r="N160" s="41"/>
      <c r="O160" s="41"/>
      <c r="P160" s="41"/>
      <c r="Q160" s="41"/>
      <c r="R160" s="41"/>
      <c r="S160" s="41"/>
    </row>
    <row r="161" spans="12:19">
      <c r="L161" s="41"/>
      <c r="M161" s="41"/>
      <c r="N161" s="41"/>
      <c r="O161" s="41"/>
      <c r="P161" s="41"/>
      <c r="Q161" s="41"/>
      <c r="R161" s="41"/>
      <c r="S161" s="41"/>
    </row>
    <row r="162" spans="12:19">
      <c r="L162" s="41"/>
      <c r="M162" s="41"/>
      <c r="N162" s="41"/>
      <c r="O162" s="41"/>
      <c r="P162" s="41"/>
      <c r="Q162" s="41"/>
      <c r="R162" s="41"/>
      <c r="S162" s="41"/>
    </row>
    <row r="163" spans="12:19">
      <c r="L163" s="41"/>
      <c r="M163" s="41"/>
      <c r="N163" s="41"/>
      <c r="O163" s="41"/>
      <c r="P163" s="41"/>
      <c r="Q163" s="41"/>
      <c r="R163" s="41"/>
      <c r="S163" s="41"/>
    </row>
    <row r="164" spans="12:19">
      <c r="L164" s="41"/>
      <c r="M164" s="41"/>
      <c r="N164" s="41"/>
      <c r="O164" s="41"/>
      <c r="P164" s="41"/>
      <c r="Q164" s="41"/>
      <c r="R164" s="41"/>
      <c r="S164" s="41"/>
    </row>
    <row r="165" spans="12:19">
      <c r="L165" s="41"/>
      <c r="M165" s="41"/>
      <c r="N165" s="41"/>
      <c r="O165" s="41"/>
      <c r="P165" s="41"/>
      <c r="Q165" s="41"/>
      <c r="R165" s="41"/>
      <c r="S165" s="41"/>
    </row>
    <row r="166" spans="12:19">
      <c r="L166" s="41"/>
      <c r="M166" s="41"/>
      <c r="N166" s="41"/>
      <c r="O166" s="41"/>
      <c r="P166" s="41"/>
      <c r="Q166" s="41"/>
      <c r="R166" s="41"/>
      <c r="S166" s="41"/>
    </row>
    <row r="167" spans="12:19">
      <c r="L167" s="41"/>
      <c r="M167" s="41"/>
      <c r="N167" s="41"/>
      <c r="O167" s="41"/>
      <c r="P167" s="41"/>
      <c r="Q167" s="41"/>
      <c r="R167" s="41"/>
      <c r="S167" s="41"/>
    </row>
    <row r="168" spans="12:19">
      <c r="L168" s="41"/>
      <c r="M168" s="41"/>
      <c r="N168" s="41"/>
      <c r="O168" s="41"/>
      <c r="P168" s="41"/>
      <c r="Q168" s="41"/>
      <c r="R168" s="41"/>
      <c r="S168" s="41"/>
    </row>
    <row r="169" spans="12:19">
      <c r="L169" s="41"/>
      <c r="M169" s="41"/>
      <c r="N169" s="41"/>
      <c r="O169" s="41"/>
      <c r="P169" s="41"/>
      <c r="Q169" s="41"/>
      <c r="R169" s="41"/>
      <c r="S169" s="41"/>
    </row>
    <row r="170" spans="12:19">
      <c r="L170" s="41"/>
      <c r="M170" s="41"/>
      <c r="N170" s="41"/>
      <c r="O170" s="41"/>
      <c r="P170" s="41"/>
      <c r="Q170" s="41"/>
      <c r="R170" s="41"/>
      <c r="S170" s="41"/>
    </row>
    <row r="171" spans="12:19">
      <c r="L171" s="41"/>
      <c r="M171" s="41"/>
      <c r="N171" s="41"/>
      <c r="O171" s="41"/>
      <c r="P171" s="41"/>
      <c r="Q171" s="41"/>
      <c r="R171" s="41"/>
      <c r="S171" s="41"/>
    </row>
    <row r="172" spans="12:19">
      <c r="L172" s="41"/>
      <c r="M172" s="41"/>
      <c r="N172" s="41"/>
      <c r="O172" s="41"/>
      <c r="P172" s="41"/>
      <c r="Q172" s="41"/>
      <c r="R172" s="41"/>
      <c r="S172" s="41"/>
    </row>
    <row r="173" spans="12:19">
      <c r="L173" s="41"/>
      <c r="M173" s="41"/>
      <c r="N173" s="41"/>
      <c r="O173" s="41"/>
      <c r="P173" s="41"/>
      <c r="Q173" s="41"/>
      <c r="R173" s="41"/>
      <c r="S173" s="41"/>
    </row>
    <row r="174" spans="12:19">
      <c r="L174" s="41"/>
      <c r="M174" s="41"/>
      <c r="N174" s="41"/>
      <c r="O174" s="41"/>
      <c r="P174" s="41"/>
      <c r="Q174" s="41"/>
      <c r="R174" s="41"/>
      <c r="S174" s="41"/>
    </row>
    <row r="175" spans="12:19">
      <c r="L175" s="41"/>
      <c r="M175" s="41"/>
      <c r="N175" s="41"/>
      <c r="O175" s="41"/>
      <c r="P175" s="41"/>
      <c r="Q175" s="41"/>
      <c r="R175" s="41"/>
      <c r="S175" s="41"/>
    </row>
    <row r="176" spans="12:19">
      <c r="L176" s="41"/>
      <c r="M176" s="41"/>
      <c r="N176" s="41"/>
      <c r="O176" s="41"/>
      <c r="P176" s="41"/>
      <c r="Q176" s="41"/>
      <c r="R176" s="41"/>
      <c r="S176" s="41"/>
    </row>
    <row r="177" spans="12:19">
      <c r="L177" s="41"/>
      <c r="M177" s="41"/>
      <c r="N177" s="41"/>
      <c r="O177" s="41"/>
      <c r="P177" s="41"/>
      <c r="Q177" s="41"/>
      <c r="R177" s="41"/>
      <c r="S177" s="41"/>
    </row>
    <row r="178" spans="12:19">
      <c r="L178" s="41"/>
      <c r="M178" s="41"/>
      <c r="N178" s="41"/>
      <c r="O178" s="41"/>
      <c r="P178" s="41"/>
      <c r="Q178" s="41"/>
      <c r="R178" s="41"/>
      <c r="S178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8"/>
  <sheetViews>
    <sheetView workbookViewId="0">
      <selection activeCell="A5" sqref="A5"/>
    </sheetView>
  </sheetViews>
  <sheetFormatPr baseColWidth="10" defaultColWidth="9.140625" defaultRowHeight="15"/>
  <cols>
    <col min="1" max="9" width="9.140625" style="43"/>
    <col min="10" max="10" width="10.5703125" style="43" bestFit="1" customWidth="1"/>
    <col min="11" max="16" width="9.140625" style="43"/>
    <col min="17" max="18" width="14.5703125" style="43" bestFit="1" customWidth="1"/>
    <col min="19" max="19" width="11" style="43" bestFit="1" customWidth="1"/>
    <col min="20" max="20" width="9.28515625" style="43" bestFit="1" customWidth="1"/>
    <col min="21" max="16384" width="9.140625" style="43"/>
  </cols>
  <sheetData>
    <row r="1" spans="1:21">
      <c r="A1" s="41"/>
      <c r="B1" s="41"/>
      <c r="C1" s="41"/>
      <c r="D1" s="41"/>
      <c r="E1" s="41"/>
      <c r="F1" s="42" t="s">
        <v>145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21">
      <c r="A2" s="41"/>
      <c r="B2" s="41"/>
      <c r="C2" s="41"/>
      <c r="D2" s="41"/>
      <c r="E2" s="41"/>
      <c r="F2" s="41"/>
      <c r="G2" s="44" t="s">
        <v>146</v>
      </c>
      <c r="H2" s="44">
        <v>4</v>
      </c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</row>
    <row r="3" spans="1:2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</row>
    <row r="4" spans="1:21" ht="45.75" thickBot="1">
      <c r="A4" s="44" t="s">
        <v>2</v>
      </c>
      <c r="B4" s="44" t="s">
        <v>166</v>
      </c>
      <c r="C4" s="45" t="s">
        <v>147</v>
      </c>
      <c r="D4" s="45" t="s">
        <v>148</v>
      </c>
      <c r="E4" s="45" t="s">
        <v>149</v>
      </c>
      <c r="F4" s="45" t="s">
        <v>150</v>
      </c>
      <c r="G4" s="45" t="s">
        <v>156</v>
      </c>
      <c r="H4" s="45" t="s">
        <v>26</v>
      </c>
      <c r="I4" s="45" t="s">
        <v>31</v>
      </c>
      <c r="J4" s="45" t="s">
        <v>140</v>
      </c>
      <c r="K4" s="45" t="s">
        <v>141</v>
      </c>
      <c r="L4" s="41"/>
      <c r="M4" s="41"/>
      <c r="N4" s="41"/>
      <c r="O4" s="41"/>
      <c r="P4" s="41"/>
      <c r="Q4" s="41"/>
      <c r="R4" s="41"/>
      <c r="S4" s="41"/>
    </row>
    <row r="5" spans="1:21" ht="15.75" thickBot="1">
      <c r="A5" s="80" t="s">
        <v>37</v>
      </c>
      <c r="B5" s="81">
        <v>2954</v>
      </c>
      <c r="C5" s="32"/>
      <c r="D5" s="32"/>
      <c r="E5" s="32"/>
      <c r="F5" s="32"/>
      <c r="G5" s="32"/>
      <c r="H5" s="32"/>
      <c r="I5" s="32"/>
      <c r="J5" s="32"/>
      <c r="K5" s="32"/>
      <c r="L5" s="41"/>
      <c r="M5" s="41"/>
      <c r="N5" s="36"/>
      <c r="O5" s="36"/>
      <c r="P5" s="36"/>
      <c r="Q5" s="36"/>
      <c r="R5" s="36"/>
      <c r="S5" s="36"/>
      <c r="T5" s="46"/>
      <c r="U5" s="46"/>
    </row>
    <row r="6" spans="1:21" ht="15.75" thickBot="1">
      <c r="A6" s="80" t="s">
        <v>43</v>
      </c>
      <c r="B6" s="81">
        <v>3297</v>
      </c>
      <c r="C6" s="32"/>
      <c r="D6" s="32"/>
      <c r="E6" s="32"/>
      <c r="F6" s="32"/>
      <c r="G6" s="32"/>
      <c r="H6" s="32"/>
      <c r="I6" s="32"/>
      <c r="J6" s="32"/>
      <c r="K6" s="32"/>
      <c r="L6" s="41"/>
      <c r="M6" s="41"/>
      <c r="N6" s="36"/>
      <c r="O6" s="36"/>
      <c r="P6" s="36"/>
      <c r="Q6" s="30" t="s">
        <v>142</v>
      </c>
      <c r="R6" s="30" t="s">
        <v>0</v>
      </c>
      <c r="S6" s="30" t="s">
        <v>1</v>
      </c>
      <c r="T6" s="46"/>
      <c r="U6" s="46"/>
    </row>
    <row r="7" spans="1:21" ht="15.75" thickBot="1">
      <c r="A7" s="80" t="s">
        <v>44</v>
      </c>
      <c r="B7" s="81">
        <v>3344</v>
      </c>
      <c r="C7" s="32"/>
      <c r="D7" s="32"/>
      <c r="E7" s="32"/>
      <c r="F7" s="32"/>
      <c r="G7" s="32"/>
      <c r="H7" s="32"/>
      <c r="I7" s="32"/>
      <c r="J7" s="32"/>
      <c r="K7" s="32"/>
      <c r="L7" s="41"/>
      <c r="M7" s="47"/>
      <c r="N7" s="37" t="s">
        <v>143</v>
      </c>
      <c r="O7" s="37"/>
      <c r="P7" s="36"/>
      <c r="Q7" s="40">
        <f>AVERAGE(J12:J64)</f>
        <v>90233.688523650446</v>
      </c>
      <c r="R7" s="40">
        <f>AVERAGE(I12:I64)</f>
        <v>234.75353773584905</v>
      </c>
      <c r="S7" s="38">
        <f>AVERAGE(K12:K64)</f>
        <v>5.2431737825054767E-2</v>
      </c>
      <c r="T7" s="46"/>
      <c r="U7" s="46"/>
    </row>
    <row r="8" spans="1:21" ht="15.75" thickBot="1">
      <c r="A8" s="80" t="s">
        <v>45</v>
      </c>
      <c r="B8" s="81">
        <v>3526</v>
      </c>
      <c r="C8" s="32">
        <f>AVERAGE(B5:B8)</f>
        <v>3280.25</v>
      </c>
      <c r="D8" s="32"/>
      <c r="E8" s="32"/>
      <c r="F8" s="32"/>
      <c r="G8" s="32"/>
      <c r="H8" s="32"/>
      <c r="I8" s="32"/>
      <c r="J8" s="32"/>
      <c r="K8" s="32"/>
      <c r="L8" s="41"/>
      <c r="M8" s="47"/>
      <c r="N8" s="37" t="s">
        <v>144</v>
      </c>
      <c r="O8" s="37"/>
      <c r="P8" s="36"/>
      <c r="Q8" s="40">
        <f>AVERAGE(J65:J76)</f>
        <v>5825610.5311053218</v>
      </c>
      <c r="R8" s="40">
        <f>AVERAGE(I65:I76)</f>
        <v>2256</v>
      </c>
      <c r="S8" s="38">
        <f>AVERAGE(K65:K76)</f>
        <v>0.35728302888703722</v>
      </c>
      <c r="T8" s="46"/>
      <c r="U8" s="46"/>
    </row>
    <row r="9" spans="1:21" ht="13.5" customHeight="1" thickBot="1">
      <c r="A9" s="80" t="s">
        <v>46</v>
      </c>
      <c r="B9" s="81">
        <v>3651</v>
      </c>
      <c r="C9" s="32">
        <f t="shared" ref="C9:C39" si="0">AVERAGE(B6:B9)</f>
        <v>3454.5</v>
      </c>
      <c r="D9" s="32"/>
      <c r="E9" s="32"/>
      <c r="F9" s="32"/>
      <c r="G9" s="32"/>
      <c r="H9" s="32"/>
      <c r="I9" s="32"/>
      <c r="J9" s="32"/>
      <c r="K9" s="32"/>
      <c r="L9" s="41"/>
      <c r="M9" s="41"/>
      <c r="N9" s="36"/>
      <c r="O9" s="36"/>
      <c r="P9" s="36"/>
      <c r="Q9" s="36"/>
      <c r="R9" s="36"/>
      <c r="S9" s="36"/>
      <c r="T9" s="46"/>
      <c r="U9" s="46"/>
    </row>
    <row r="10" spans="1:21" ht="15.75" thickBot="1">
      <c r="A10" s="80" t="s">
        <v>47</v>
      </c>
      <c r="B10" s="81">
        <v>3684</v>
      </c>
      <c r="C10" s="32">
        <f t="shared" si="0"/>
        <v>3551.25</v>
      </c>
      <c r="D10" s="32"/>
      <c r="E10" s="32"/>
      <c r="F10" s="32"/>
      <c r="G10" s="32"/>
      <c r="H10" s="32"/>
      <c r="I10" s="32"/>
      <c r="J10" s="32"/>
      <c r="K10" s="32"/>
      <c r="L10" s="41"/>
      <c r="M10" s="41"/>
      <c r="N10" s="36"/>
      <c r="O10" s="36"/>
      <c r="P10" s="36"/>
      <c r="Q10" s="36"/>
      <c r="R10" s="36"/>
      <c r="S10" s="36"/>
      <c r="T10" s="46"/>
      <c r="U10" s="46"/>
    </row>
    <row r="11" spans="1:21" ht="15.75" thickBot="1">
      <c r="A11" s="80" t="s">
        <v>48</v>
      </c>
      <c r="B11" s="81">
        <v>3528</v>
      </c>
      <c r="C11" s="32">
        <f t="shared" si="0"/>
        <v>3597.25</v>
      </c>
      <c r="D11" s="32">
        <f t="shared" ref="D11:D42" si="1">AVERAGE(C8:C11)</f>
        <v>3470.8125</v>
      </c>
      <c r="E11" s="32">
        <f>2*C11-D11</f>
        <v>3723.6875</v>
      </c>
      <c r="F11" s="32">
        <f>(2/($H$2-1))*(C11-D11)</f>
        <v>84.291666666666657</v>
      </c>
      <c r="G11" s="32"/>
      <c r="H11" s="32"/>
      <c r="I11" s="32"/>
      <c r="J11" s="32"/>
      <c r="K11" s="32"/>
      <c r="L11" s="41"/>
      <c r="M11" s="41"/>
      <c r="N11" s="41"/>
      <c r="O11" s="41"/>
      <c r="P11" s="41"/>
      <c r="Q11" s="41"/>
      <c r="R11" s="41"/>
      <c r="S11" s="41"/>
    </row>
    <row r="12" spans="1:21" ht="15.75" thickBot="1">
      <c r="A12" s="80" t="s">
        <v>49</v>
      </c>
      <c r="B12" s="81">
        <v>3629</v>
      </c>
      <c r="C12" s="32">
        <f t="shared" si="0"/>
        <v>3623</v>
      </c>
      <c r="D12" s="32">
        <f t="shared" si="1"/>
        <v>3556.5</v>
      </c>
      <c r="E12" s="32">
        <f t="shared" ref="E12:E62" si="2">2*C12-D12</f>
        <v>3689.5</v>
      </c>
      <c r="F12" s="32">
        <f t="shared" ref="F12:F63" si="3">(2/($H$2-1))*(C12-D12)</f>
        <v>44.333333333333329</v>
      </c>
      <c r="G12" s="32">
        <f t="shared" ref="G12:G43" si="4">F11+E11</f>
        <v>3807.9791666666665</v>
      </c>
      <c r="H12" s="32">
        <f>B12-G12</f>
        <v>-178.97916666666652</v>
      </c>
      <c r="I12" s="32">
        <f>ABS(H12)</f>
        <v>178.97916666666652</v>
      </c>
      <c r="J12" s="32">
        <f>H12^2</f>
        <v>32033.542100694391</v>
      </c>
      <c r="K12" s="32">
        <f>I12/B12</f>
        <v>4.931914209607785E-2</v>
      </c>
      <c r="L12" s="41"/>
      <c r="M12" s="41"/>
      <c r="N12" s="41"/>
      <c r="O12" s="41"/>
      <c r="P12" s="41"/>
      <c r="Q12" s="41"/>
      <c r="R12" s="41"/>
      <c r="S12" s="41"/>
    </row>
    <row r="13" spans="1:21" ht="15.75" thickBot="1">
      <c r="A13" s="80" t="s">
        <v>51</v>
      </c>
      <c r="B13" s="81">
        <v>3740</v>
      </c>
      <c r="C13" s="32">
        <f t="shared" si="0"/>
        <v>3645.25</v>
      </c>
      <c r="D13" s="32">
        <f t="shared" si="1"/>
        <v>3604.1875</v>
      </c>
      <c r="E13" s="32">
        <f t="shared" si="2"/>
        <v>3686.3125</v>
      </c>
      <c r="F13" s="32">
        <f t="shared" si="3"/>
        <v>27.375</v>
      </c>
      <c r="G13" s="32">
        <f t="shared" si="4"/>
        <v>3733.8333333333335</v>
      </c>
      <c r="H13" s="32">
        <f t="shared" ref="H13:H62" si="5">B13-G13</f>
        <v>6.1666666666665151</v>
      </c>
      <c r="I13" s="32">
        <f t="shared" ref="I13:I64" si="6">ABS(H13)</f>
        <v>6.1666666666665151</v>
      </c>
      <c r="J13" s="32">
        <f t="shared" ref="J13:J64" si="7">H13^2</f>
        <v>38.02777777777591</v>
      </c>
      <c r="K13" s="32">
        <f t="shared" ref="K13:K62" si="8">I13/B13</f>
        <v>1.6488413547236672E-3</v>
      </c>
      <c r="L13" s="41"/>
      <c r="M13" s="41"/>
      <c r="N13" s="41"/>
      <c r="O13" s="41"/>
      <c r="P13" s="41"/>
      <c r="Q13" s="41"/>
      <c r="R13" s="41"/>
      <c r="S13" s="41"/>
    </row>
    <row r="14" spans="1:21" ht="15.75" thickBot="1">
      <c r="A14" s="80" t="s">
        <v>52</v>
      </c>
      <c r="B14" s="81">
        <v>3301</v>
      </c>
      <c r="C14" s="32">
        <f t="shared" si="0"/>
        <v>3549.5</v>
      </c>
      <c r="D14" s="32">
        <f t="shared" si="1"/>
        <v>3603.75</v>
      </c>
      <c r="E14" s="32">
        <f t="shared" si="2"/>
        <v>3495.25</v>
      </c>
      <c r="F14" s="32">
        <f t="shared" si="3"/>
        <v>-36.166666666666664</v>
      </c>
      <c r="G14" s="32">
        <f t="shared" si="4"/>
        <v>3713.6875</v>
      </c>
      <c r="H14" s="32">
        <f t="shared" si="5"/>
        <v>-412.6875</v>
      </c>
      <c r="I14" s="32">
        <f t="shared" si="6"/>
        <v>412.6875</v>
      </c>
      <c r="J14" s="32">
        <f t="shared" si="7"/>
        <v>170310.97265625</v>
      </c>
      <c r="K14" s="32">
        <f t="shared" si="8"/>
        <v>0.12501893365646774</v>
      </c>
      <c r="L14" s="41"/>
      <c r="M14" s="41"/>
      <c r="N14" s="41"/>
      <c r="O14" s="41"/>
      <c r="P14" s="41"/>
      <c r="Q14" s="41"/>
      <c r="R14" s="41"/>
      <c r="S14" s="41"/>
    </row>
    <row r="15" spans="1:21" ht="15.75" thickBot="1">
      <c r="A15" s="80" t="s">
        <v>53</v>
      </c>
      <c r="B15" s="81">
        <v>3255</v>
      </c>
      <c r="C15" s="32">
        <f t="shared" si="0"/>
        <v>3481.25</v>
      </c>
      <c r="D15" s="32">
        <f t="shared" si="1"/>
        <v>3574.75</v>
      </c>
      <c r="E15" s="32">
        <f t="shared" si="2"/>
        <v>3387.75</v>
      </c>
      <c r="F15" s="32">
        <f t="shared" si="3"/>
        <v>-62.333333333333329</v>
      </c>
      <c r="G15" s="32">
        <f t="shared" si="4"/>
        <v>3459.0833333333335</v>
      </c>
      <c r="H15" s="32">
        <f t="shared" si="5"/>
        <v>-204.08333333333348</v>
      </c>
      <c r="I15" s="32">
        <f t="shared" si="6"/>
        <v>204.08333333333348</v>
      </c>
      <c r="J15" s="32">
        <f t="shared" si="7"/>
        <v>41650.006944444503</v>
      </c>
      <c r="K15" s="32">
        <f t="shared" si="8"/>
        <v>6.2698412698412739E-2</v>
      </c>
      <c r="L15" s="41"/>
      <c r="M15" s="41"/>
      <c r="N15" s="41"/>
      <c r="O15" s="41"/>
      <c r="P15" s="41"/>
      <c r="Q15" s="41"/>
      <c r="R15" s="41"/>
      <c r="S15" s="41"/>
    </row>
    <row r="16" spans="1:21" ht="15.75" thickBot="1">
      <c r="A16" s="80" t="s">
        <v>54</v>
      </c>
      <c r="B16" s="81">
        <v>3672</v>
      </c>
      <c r="C16" s="32">
        <f t="shared" si="0"/>
        <v>3492</v>
      </c>
      <c r="D16" s="32">
        <f t="shared" si="1"/>
        <v>3542</v>
      </c>
      <c r="E16" s="32">
        <f t="shared" si="2"/>
        <v>3442</v>
      </c>
      <c r="F16" s="32">
        <f t="shared" si="3"/>
        <v>-33.333333333333329</v>
      </c>
      <c r="G16" s="32">
        <f t="shared" si="4"/>
        <v>3325.4166666666665</v>
      </c>
      <c r="H16" s="32">
        <f t="shared" si="5"/>
        <v>346.58333333333348</v>
      </c>
      <c r="I16" s="32">
        <f t="shared" si="6"/>
        <v>346.58333333333348</v>
      </c>
      <c r="J16" s="32">
        <f t="shared" si="7"/>
        <v>120120.00694444455</v>
      </c>
      <c r="K16" s="32">
        <f t="shared" si="8"/>
        <v>9.4385439360929593E-2</v>
      </c>
      <c r="L16" s="41"/>
      <c r="M16" s="41"/>
      <c r="N16" s="41"/>
      <c r="O16" s="41"/>
      <c r="P16" s="41"/>
      <c r="Q16" s="41"/>
      <c r="R16" s="41"/>
      <c r="S16" s="41"/>
    </row>
    <row r="17" spans="1:20" ht="15.75" thickBot="1">
      <c r="A17" s="80" t="s">
        <v>55</v>
      </c>
      <c r="B17" s="81">
        <v>3590</v>
      </c>
      <c r="C17" s="32">
        <f t="shared" si="0"/>
        <v>3454.5</v>
      </c>
      <c r="D17" s="32">
        <f t="shared" si="1"/>
        <v>3494.3125</v>
      </c>
      <c r="E17" s="32">
        <f t="shared" si="2"/>
        <v>3414.6875</v>
      </c>
      <c r="F17" s="32">
        <f t="shared" si="3"/>
        <v>-26.541666666666664</v>
      </c>
      <c r="G17" s="32">
        <f t="shared" si="4"/>
        <v>3408.6666666666665</v>
      </c>
      <c r="H17" s="32">
        <f t="shared" si="5"/>
        <v>181.33333333333348</v>
      </c>
      <c r="I17" s="32">
        <f t="shared" si="6"/>
        <v>181.33333333333348</v>
      </c>
      <c r="J17" s="32">
        <f t="shared" si="7"/>
        <v>32881.777777777832</v>
      </c>
      <c r="K17" s="32">
        <f t="shared" si="8"/>
        <v>5.0510677808727991E-2</v>
      </c>
      <c r="L17" s="41"/>
      <c r="M17" s="41"/>
      <c r="N17" s="41"/>
      <c r="O17" s="41"/>
      <c r="P17" s="41"/>
      <c r="Q17" s="41"/>
      <c r="R17" s="41"/>
      <c r="S17" s="41"/>
    </row>
    <row r="18" spans="1:20" ht="15.75" thickBot="1">
      <c r="A18" s="80" t="s">
        <v>56</v>
      </c>
      <c r="B18" s="81">
        <v>3797</v>
      </c>
      <c r="C18" s="32">
        <f t="shared" si="0"/>
        <v>3578.5</v>
      </c>
      <c r="D18" s="32">
        <f t="shared" si="1"/>
        <v>3501.5625</v>
      </c>
      <c r="E18" s="32">
        <f t="shared" si="2"/>
        <v>3655.4375</v>
      </c>
      <c r="F18" s="32">
        <f t="shared" si="3"/>
        <v>51.291666666666664</v>
      </c>
      <c r="G18" s="32">
        <f t="shared" si="4"/>
        <v>3388.1458333333335</v>
      </c>
      <c r="H18" s="32">
        <f t="shared" si="5"/>
        <v>408.85416666666652</v>
      </c>
      <c r="I18" s="32">
        <f t="shared" si="6"/>
        <v>408.85416666666652</v>
      </c>
      <c r="J18" s="32">
        <f t="shared" si="7"/>
        <v>167161.72960069432</v>
      </c>
      <c r="K18" s="32">
        <f t="shared" si="8"/>
        <v>0.10767821086822926</v>
      </c>
      <c r="L18" s="41"/>
      <c r="M18" s="41"/>
      <c r="N18" s="41"/>
      <c r="O18" s="41"/>
      <c r="P18" s="41"/>
      <c r="Q18" s="41"/>
      <c r="R18" s="41"/>
      <c r="S18" s="41"/>
    </row>
    <row r="19" spans="1:20" ht="15.75" thickBot="1">
      <c r="A19" s="80" t="s">
        <v>57</v>
      </c>
      <c r="B19" s="81">
        <v>3566</v>
      </c>
      <c r="C19" s="32">
        <f t="shared" si="0"/>
        <v>3656.25</v>
      </c>
      <c r="D19" s="32">
        <f t="shared" si="1"/>
        <v>3545.3125</v>
      </c>
      <c r="E19" s="32">
        <f t="shared" si="2"/>
        <v>3767.1875</v>
      </c>
      <c r="F19" s="32">
        <f t="shared" si="3"/>
        <v>73.958333333333329</v>
      </c>
      <c r="G19" s="32">
        <f t="shared" si="4"/>
        <v>3706.7291666666665</v>
      </c>
      <c r="H19" s="32">
        <f t="shared" si="5"/>
        <v>-140.72916666666652</v>
      </c>
      <c r="I19" s="32">
        <f t="shared" si="6"/>
        <v>140.72916666666652</v>
      </c>
      <c r="J19" s="32">
        <f t="shared" si="7"/>
        <v>19804.698350694402</v>
      </c>
      <c r="K19" s="32">
        <f t="shared" si="8"/>
        <v>3.9464152177977149E-2</v>
      </c>
      <c r="L19" s="41"/>
      <c r="M19" s="41"/>
      <c r="N19" s="41"/>
      <c r="O19" s="41"/>
      <c r="P19" s="41"/>
      <c r="Q19" s="41"/>
      <c r="R19" s="41"/>
      <c r="S19" s="41"/>
    </row>
    <row r="20" spans="1:20" ht="15.75" thickBot="1">
      <c r="A20" s="80" t="s">
        <v>58</v>
      </c>
      <c r="B20" s="81">
        <v>3621</v>
      </c>
      <c r="C20" s="32">
        <f t="shared" si="0"/>
        <v>3643.5</v>
      </c>
      <c r="D20" s="32">
        <f t="shared" si="1"/>
        <v>3583.1875</v>
      </c>
      <c r="E20" s="32">
        <f t="shared" si="2"/>
        <v>3703.8125</v>
      </c>
      <c r="F20" s="32">
        <f t="shared" si="3"/>
        <v>40.208333333333329</v>
      </c>
      <c r="G20" s="32">
        <f t="shared" si="4"/>
        <v>3841.1458333333335</v>
      </c>
      <c r="H20" s="32">
        <f t="shared" si="5"/>
        <v>-220.14583333333348</v>
      </c>
      <c r="I20" s="32">
        <f t="shared" si="6"/>
        <v>220.14583333333348</v>
      </c>
      <c r="J20" s="32">
        <f t="shared" si="7"/>
        <v>48464.187934027846</v>
      </c>
      <c r="K20" s="32">
        <f t="shared" si="8"/>
        <v>6.0796971370707949E-2</v>
      </c>
      <c r="L20" s="41"/>
      <c r="M20" s="41"/>
      <c r="N20" s="41"/>
      <c r="O20" s="41"/>
      <c r="P20" s="41"/>
      <c r="Q20" s="41"/>
      <c r="R20" s="41"/>
      <c r="S20" s="41"/>
    </row>
    <row r="21" spans="1:20" ht="30.75" thickBot="1">
      <c r="A21" s="80" t="s">
        <v>60</v>
      </c>
      <c r="B21" s="81">
        <v>3664</v>
      </c>
      <c r="C21" s="32">
        <f t="shared" si="0"/>
        <v>3662</v>
      </c>
      <c r="D21" s="32">
        <f t="shared" si="1"/>
        <v>3635.0625</v>
      </c>
      <c r="E21" s="32">
        <f t="shared" si="2"/>
        <v>3688.9375</v>
      </c>
      <c r="F21" s="32">
        <f t="shared" si="3"/>
        <v>17.958333333333332</v>
      </c>
      <c r="G21" s="32">
        <f t="shared" si="4"/>
        <v>3744.0208333333335</v>
      </c>
      <c r="H21" s="32">
        <f t="shared" si="5"/>
        <v>-80.020833333333485</v>
      </c>
      <c r="I21" s="32">
        <f t="shared" si="6"/>
        <v>80.020833333333485</v>
      </c>
      <c r="J21" s="32">
        <f t="shared" si="7"/>
        <v>6403.333767361135</v>
      </c>
      <c r="K21" s="32">
        <f t="shared" si="8"/>
        <v>2.183974708879189E-2</v>
      </c>
      <c r="L21" s="41"/>
      <c r="M21" s="41"/>
      <c r="N21" s="41"/>
      <c r="O21" s="41"/>
      <c r="P21" s="41"/>
      <c r="Q21" s="41"/>
      <c r="R21" s="41"/>
      <c r="S21" s="41"/>
    </row>
    <row r="22" spans="1:20" ht="15.75" thickBot="1">
      <c r="A22" s="80" t="s">
        <v>61</v>
      </c>
      <c r="B22" s="81">
        <v>3986</v>
      </c>
      <c r="C22" s="32">
        <f t="shared" si="0"/>
        <v>3709.25</v>
      </c>
      <c r="D22" s="32">
        <f t="shared" si="1"/>
        <v>3667.75</v>
      </c>
      <c r="E22" s="32">
        <f t="shared" si="2"/>
        <v>3750.75</v>
      </c>
      <c r="F22" s="32">
        <f t="shared" si="3"/>
        <v>27.666666666666664</v>
      </c>
      <c r="G22" s="32">
        <f t="shared" si="4"/>
        <v>3706.8958333333335</v>
      </c>
      <c r="H22" s="32">
        <f t="shared" si="5"/>
        <v>279.10416666666652</v>
      </c>
      <c r="I22" s="32">
        <f t="shared" si="6"/>
        <v>279.10416666666652</v>
      </c>
      <c r="J22" s="32">
        <f t="shared" si="7"/>
        <v>77899.135850694365</v>
      </c>
      <c r="K22" s="32">
        <f t="shared" si="8"/>
        <v>7.0021115571165707E-2</v>
      </c>
      <c r="L22" s="41"/>
      <c r="M22" s="41"/>
      <c r="N22" s="41"/>
      <c r="O22" s="41"/>
      <c r="P22" s="41"/>
      <c r="Q22" s="41"/>
      <c r="R22" s="41"/>
      <c r="S22" s="41"/>
    </row>
    <row r="23" spans="1:20" ht="15.75" thickBot="1">
      <c r="A23" s="80" t="s">
        <v>62</v>
      </c>
      <c r="B23" s="81">
        <v>3512</v>
      </c>
      <c r="C23" s="32">
        <f t="shared" si="0"/>
        <v>3695.75</v>
      </c>
      <c r="D23" s="32">
        <f t="shared" si="1"/>
        <v>3677.625</v>
      </c>
      <c r="E23" s="32">
        <f t="shared" si="2"/>
        <v>3713.875</v>
      </c>
      <c r="F23" s="32">
        <f t="shared" si="3"/>
        <v>12.083333333333332</v>
      </c>
      <c r="G23" s="32">
        <f t="shared" si="4"/>
        <v>3778.4166666666665</v>
      </c>
      <c r="H23" s="32">
        <f t="shared" si="5"/>
        <v>-266.41666666666652</v>
      </c>
      <c r="I23" s="32">
        <f t="shared" si="6"/>
        <v>266.41666666666652</v>
      </c>
      <c r="J23" s="32">
        <f t="shared" si="7"/>
        <v>70977.840277777694</v>
      </c>
      <c r="K23" s="32">
        <f t="shared" si="8"/>
        <v>7.5858959757023489E-2</v>
      </c>
      <c r="L23" s="41"/>
      <c r="M23" s="41"/>
      <c r="N23" s="41"/>
      <c r="O23" s="41"/>
      <c r="P23" s="41"/>
      <c r="Q23" s="41"/>
      <c r="R23" s="41"/>
      <c r="S23" s="41"/>
    </row>
    <row r="24" spans="1:20" ht="15.75" thickBot="1">
      <c r="A24" s="80" t="s">
        <v>63</v>
      </c>
      <c r="B24" s="81">
        <v>3684</v>
      </c>
      <c r="C24" s="32">
        <f t="shared" si="0"/>
        <v>3711.5</v>
      </c>
      <c r="D24" s="32">
        <f t="shared" si="1"/>
        <v>3694.625</v>
      </c>
      <c r="E24" s="32">
        <f t="shared" si="2"/>
        <v>3728.375</v>
      </c>
      <c r="F24" s="32">
        <f t="shared" si="3"/>
        <v>11.25</v>
      </c>
      <c r="G24" s="32">
        <f t="shared" si="4"/>
        <v>3725.9583333333335</v>
      </c>
      <c r="H24" s="32">
        <f t="shared" si="5"/>
        <v>-41.958333333333485</v>
      </c>
      <c r="I24" s="32">
        <f t="shared" si="6"/>
        <v>41.958333333333485</v>
      </c>
      <c r="J24" s="32">
        <f t="shared" si="7"/>
        <v>1760.5017361111238</v>
      </c>
      <c r="K24" s="32">
        <f t="shared" si="8"/>
        <v>1.1389341295693129E-2</v>
      </c>
      <c r="L24" s="41"/>
      <c r="M24" s="41"/>
      <c r="N24" s="41"/>
      <c r="O24" s="41"/>
      <c r="P24" s="41"/>
      <c r="Q24" s="41"/>
      <c r="R24" s="41"/>
      <c r="S24" s="41"/>
    </row>
    <row r="25" spans="1:20" ht="15.75" thickBot="1">
      <c r="A25" s="80" t="s">
        <v>64</v>
      </c>
      <c r="B25" s="81">
        <v>3567</v>
      </c>
      <c r="C25" s="32">
        <f t="shared" si="0"/>
        <v>3687.25</v>
      </c>
      <c r="D25" s="32">
        <f t="shared" si="1"/>
        <v>3700.9375</v>
      </c>
      <c r="E25" s="32">
        <f t="shared" si="2"/>
        <v>3673.5625</v>
      </c>
      <c r="F25" s="32">
        <f t="shared" si="3"/>
        <v>-9.125</v>
      </c>
      <c r="G25" s="32">
        <f t="shared" si="4"/>
        <v>3739.625</v>
      </c>
      <c r="H25" s="32">
        <f t="shared" si="5"/>
        <v>-172.625</v>
      </c>
      <c r="I25" s="32">
        <f t="shared" si="6"/>
        <v>172.625</v>
      </c>
      <c r="J25" s="32">
        <f t="shared" si="7"/>
        <v>29799.390625</v>
      </c>
      <c r="K25" s="32">
        <f t="shared" si="8"/>
        <v>4.8395009812167086E-2</v>
      </c>
      <c r="L25" s="41"/>
      <c r="M25" s="41"/>
      <c r="N25" s="41"/>
      <c r="O25" s="41"/>
      <c r="P25" s="41"/>
      <c r="Q25" s="41"/>
      <c r="R25" s="41"/>
      <c r="S25" s="41"/>
    </row>
    <row r="26" spans="1:20" ht="15.75" thickBot="1">
      <c r="A26" s="80" t="s">
        <v>65</v>
      </c>
      <c r="B26" s="81">
        <v>3618</v>
      </c>
      <c r="C26" s="32">
        <f t="shared" si="0"/>
        <v>3595.25</v>
      </c>
      <c r="D26" s="32">
        <f t="shared" si="1"/>
        <v>3672.4375</v>
      </c>
      <c r="E26" s="32">
        <f t="shared" si="2"/>
        <v>3518.0625</v>
      </c>
      <c r="F26" s="32">
        <f t="shared" si="3"/>
        <v>-51.458333333333329</v>
      </c>
      <c r="G26" s="32">
        <f t="shared" si="4"/>
        <v>3664.4375</v>
      </c>
      <c r="H26" s="32">
        <f t="shared" si="5"/>
        <v>-46.4375</v>
      </c>
      <c r="I26" s="32">
        <f t="shared" si="6"/>
        <v>46.4375</v>
      </c>
      <c r="J26" s="32">
        <f t="shared" si="7"/>
        <v>2156.44140625</v>
      </c>
      <c r="K26" s="32">
        <f t="shared" si="8"/>
        <v>1.2835129906025429E-2</v>
      </c>
      <c r="L26" s="41"/>
      <c r="M26" s="41"/>
      <c r="N26" s="41"/>
      <c r="O26" s="41"/>
      <c r="P26" s="41"/>
      <c r="Q26" s="41"/>
      <c r="R26" s="41"/>
      <c r="S26" s="41"/>
    </row>
    <row r="27" spans="1:20" ht="15.75" thickBot="1">
      <c r="A27" s="80" t="s">
        <v>66</v>
      </c>
      <c r="B27" s="81">
        <v>3650</v>
      </c>
      <c r="C27" s="32">
        <f t="shared" si="0"/>
        <v>3629.75</v>
      </c>
      <c r="D27" s="32">
        <f t="shared" si="1"/>
        <v>3655.9375</v>
      </c>
      <c r="E27" s="32">
        <f t="shared" si="2"/>
        <v>3603.5625</v>
      </c>
      <c r="F27" s="32">
        <f t="shared" si="3"/>
        <v>-17.458333333333332</v>
      </c>
      <c r="G27" s="32">
        <f t="shared" si="4"/>
        <v>3466.6041666666665</v>
      </c>
      <c r="H27" s="32">
        <f t="shared" si="5"/>
        <v>183.39583333333348</v>
      </c>
      <c r="I27" s="32">
        <f t="shared" si="6"/>
        <v>183.39583333333348</v>
      </c>
      <c r="J27" s="32">
        <f t="shared" si="7"/>
        <v>33634.031684027832</v>
      </c>
      <c r="K27" s="32">
        <f t="shared" si="8"/>
        <v>5.0245433789954379E-2</v>
      </c>
      <c r="L27" s="41"/>
      <c r="M27" s="41"/>
      <c r="N27" s="41"/>
      <c r="O27" s="41"/>
      <c r="P27" s="41"/>
      <c r="Q27" s="41"/>
      <c r="R27" s="41"/>
      <c r="S27" s="41"/>
    </row>
    <row r="28" spans="1:20" ht="15.75" thickBot="1">
      <c r="A28" s="80" t="s">
        <v>67</v>
      </c>
      <c r="B28" s="81">
        <v>4230</v>
      </c>
      <c r="C28" s="32">
        <f t="shared" si="0"/>
        <v>3766.25</v>
      </c>
      <c r="D28" s="32">
        <f t="shared" si="1"/>
        <v>3669.625</v>
      </c>
      <c r="E28" s="32">
        <f t="shared" si="2"/>
        <v>3862.875</v>
      </c>
      <c r="F28" s="32">
        <f t="shared" si="3"/>
        <v>64.416666666666657</v>
      </c>
      <c r="G28" s="32">
        <f t="shared" si="4"/>
        <v>3586.1041666666665</v>
      </c>
      <c r="H28" s="32">
        <f t="shared" si="5"/>
        <v>643.89583333333348</v>
      </c>
      <c r="I28" s="32">
        <f t="shared" si="6"/>
        <v>643.89583333333348</v>
      </c>
      <c r="J28" s="32">
        <f t="shared" si="7"/>
        <v>414601.84418402798</v>
      </c>
      <c r="K28" s="32">
        <f t="shared" si="8"/>
        <v>0.15222123719464148</v>
      </c>
      <c r="L28" s="41"/>
      <c r="M28" s="41"/>
      <c r="N28" s="41"/>
      <c r="O28" s="41"/>
      <c r="P28" s="41"/>
      <c r="Q28" s="41"/>
      <c r="R28" s="41"/>
      <c r="S28" s="41"/>
    </row>
    <row r="29" spans="1:20" ht="15.75" thickBot="1">
      <c r="A29" s="80" t="s">
        <v>68</v>
      </c>
      <c r="B29" s="81">
        <v>4153</v>
      </c>
      <c r="C29" s="32">
        <f t="shared" si="0"/>
        <v>3912.75</v>
      </c>
      <c r="D29" s="32">
        <f t="shared" si="1"/>
        <v>3726</v>
      </c>
      <c r="E29" s="32">
        <f t="shared" si="2"/>
        <v>4099.5</v>
      </c>
      <c r="F29" s="32">
        <f t="shared" si="3"/>
        <v>124.5</v>
      </c>
      <c r="G29" s="32">
        <f t="shared" si="4"/>
        <v>3927.2916666666665</v>
      </c>
      <c r="H29" s="32">
        <f t="shared" si="5"/>
        <v>225.70833333333348</v>
      </c>
      <c r="I29" s="32">
        <f t="shared" si="6"/>
        <v>225.70833333333348</v>
      </c>
      <c r="J29" s="32">
        <f t="shared" si="7"/>
        <v>50944.251736111182</v>
      </c>
      <c r="K29" s="32">
        <f t="shared" si="8"/>
        <v>5.4348262300345167E-2</v>
      </c>
      <c r="L29" s="41"/>
      <c r="M29" s="41"/>
      <c r="N29" s="41"/>
      <c r="O29" s="41"/>
      <c r="P29" s="41"/>
      <c r="Q29" s="41"/>
      <c r="R29" s="41"/>
      <c r="S29" s="41"/>
    </row>
    <row r="30" spans="1:20" ht="15.75" thickBot="1">
      <c r="A30" s="80" t="s">
        <v>69</v>
      </c>
      <c r="B30" s="81">
        <v>4370</v>
      </c>
      <c r="C30" s="32">
        <f t="shared" si="0"/>
        <v>4100.75</v>
      </c>
      <c r="D30" s="32">
        <f t="shared" si="1"/>
        <v>3852.375</v>
      </c>
      <c r="E30" s="32">
        <f t="shared" si="2"/>
        <v>4349.125</v>
      </c>
      <c r="F30" s="32">
        <f t="shared" si="3"/>
        <v>165.58333333333331</v>
      </c>
      <c r="G30" s="32">
        <f t="shared" si="4"/>
        <v>4224</v>
      </c>
      <c r="H30" s="32">
        <f t="shared" si="5"/>
        <v>146</v>
      </c>
      <c r="I30" s="32">
        <f t="shared" si="6"/>
        <v>146</v>
      </c>
      <c r="J30" s="32">
        <f t="shared" si="7"/>
        <v>21316</v>
      </c>
      <c r="K30" s="32">
        <f t="shared" si="8"/>
        <v>3.3409610983981694E-2</v>
      </c>
      <c r="L30" s="41"/>
      <c r="M30" s="41"/>
      <c r="N30" s="41"/>
      <c r="O30" s="41"/>
      <c r="P30" s="41"/>
      <c r="Q30" s="41"/>
      <c r="R30" s="41"/>
      <c r="S30" s="41"/>
    </row>
    <row r="31" spans="1:20" ht="15.75" thickBot="1">
      <c r="A31" s="80" t="s">
        <v>70</v>
      </c>
      <c r="B31" s="81">
        <v>3931</v>
      </c>
      <c r="C31" s="32">
        <f t="shared" si="0"/>
        <v>4171</v>
      </c>
      <c r="D31" s="32">
        <f t="shared" si="1"/>
        <v>3987.6875</v>
      </c>
      <c r="E31" s="32">
        <f t="shared" si="2"/>
        <v>4354.3125</v>
      </c>
      <c r="F31" s="32">
        <f t="shared" si="3"/>
        <v>122.20833333333333</v>
      </c>
      <c r="G31" s="32">
        <f t="shared" si="4"/>
        <v>4514.708333333333</v>
      </c>
      <c r="H31" s="32">
        <f t="shared" si="5"/>
        <v>-583.70833333333303</v>
      </c>
      <c r="I31" s="32">
        <f t="shared" si="6"/>
        <v>583.70833333333303</v>
      </c>
      <c r="J31" s="32">
        <f t="shared" si="7"/>
        <v>340715.4184027774</v>
      </c>
      <c r="K31" s="32">
        <f t="shared" si="8"/>
        <v>0.14848851013312975</v>
      </c>
      <c r="L31" s="41"/>
      <c r="M31" s="41"/>
      <c r="N31" s="41"/>
      <c r="O31" s="41"/>
      <c r="P31" s="41"/>
      <c r="Q31" s="41"/>
      <c r="R31" s="41"/>
      <c r="S31" s="41"/>
    </row>
    <row r="32" spans="1:20" ht="15.75" thickBot="1">
      <c r="A32" s="80" t="s">
        <v>71</v>
      </c>
      <c r="B32" s="81">
        <v>3996</v>
      </c>
      <c r="C32" s="32">
        <f t="shared" si="0"/>
        <v>4112.5</v>
      </c>
      <c r="D32" s="32">
        <f t="shared" si="1"/>
        <v>4074.25</v>
      </c>
      <c r="E32" s="32">
        <f t="shared" si="2"/>
        <v>4150.75</v>
      </c>
      <c r="F32" s="32">
        <f t="shared" si="3"/>
        <v>25.5</v>
      </c>
      <c r="G32" s="32">
        <f t="shared" si="4"/>
        <v>4476.520833333333</v>
      </c>
      <c r="H32" s="32">
        <f t="shared" si="5"/>
        <v>-480.52083333333303</v>
      </c>
      <c r="I32" s="32">
        <f t="shared" si="6"/>
        <v>480.52083333333303</v>
      </c>
      <c r="J32" s="32">
        <f t="shared" si="7"/>
        <v>230900.27126736083</v>
      </c>
      <c r="K32" s="32">
        <f t="shared" si="8"/>
        <v>0.12025045879212538</v>
      </c>
      <c r="L32" s="41"/>
      <c r="M32" s="41"/>
      <c r="N32" s="41"/>
      <c r="O32" s="40"/>
      <c r="P32" s="40"/>
      <c r="Q32" s="40"/>
      <c r="R32" s="40" t="s">
        <v>142</v>
      </c>
      <c r="S32" s="40" t="s">
        <v>0</v>
      </c>
      <c r="T32" s="49" t="s">
        <v>1</v>
      </c>
    </row>
    <row r="33" spans="1:20" ht="30.75" thickBot="1">
      <c r="A33" s="80" t="s">
        <v>72</v>
      </c>
      <c r="B33" s="81">
        <v>4027</v>
      </c>
      <c r="C33" s="32">
        <f t="shared" si="0"/>
        <v>4081</v>
      </c>
      <c r="D33" s="32">
        <f t="shared" si="1"/>
        <v>4116.3125</v>
      </c>
      <c r="E33" s="32">
        <f t="shared" si="2"/>
        <v>4045.6875</v>
      </c>
      <c r="F33" s="32">
        <f t="shared" si="3"/>
        <v>-23.541666666666664</v>
      </c>
      <c r="G33" s="32">
        <f t="shared" si="4"/>
        <v>4176.25</v>
      </c>
      <c r="H33" s="32">
        <f t="shared" si="5"/>
        <v>-149.25</v>
      </c>
      <c r="I33" s="32">
        <f t="shared" si="6"/>
        <v>149.25</v>
      </c>
      <c r="J33" s="32">
        <f t="shared" si="7"/>
        <v>22275.5625</v>
      </c>
      <c r="K33" s="32">
        <f t="shared" si="8"/>
        <v>3.7062329277377702E-2</v>
      </c>
      <c r="L33" s="41"/>
      <c r="M33" s="51" t="s">
        <v>152</v>
      </c>
      <c r="N33" s="41"/>
      <c r="O33" s="40" t="s">
        <v>143</v>
      </c>
      <c r="P33" s="40"/>
      <c r="Q33" s="40"/>
      <c r="R33" s="40">
        <v>105429.88261960789</v>
      </c>
      <c r="S33" s="40">
        <v>254.88627450980383</v>
      </c>
      <c r="T33" s="50">
        <v>5.6305204878040471E-2</v>
      </c>
    </row>
    <row r="34" spans="1:20" ht="15.75" thickBot="1">
      <c r="A34" s="80" t="s">
        <v>73</v>
      </c>
      <c r="B34" s="81">
        <v>4651</v>
      </c>
      <c r="C34" s="32">
        <f t="shared" si="0"/>
        <v>4151.25</v>
      </c>
      <c r="D34" s="32">
        <f t="shared" si="1"/>
        <v>4128.9375</v>
      </c>
      <c r="E34" s="32">
        <f t="shared" si="2"/>
        <v>4173.5625</v>
      </c>
      <c r="F34" s="32">
        <f t="shared" si="3"/>
        <v>14.875</v>
      </c>
      <c r="G34" s="32">
        <f t="shared" si="4"/>
        <v>4022.1458333333335</v>
      </c>
      <c r="H34" s="32">
        <f t="shared" si="5"/>
        <v>628.85416666666652</v>
      </c>
      <c r="I34" s="32">
        <f t="shared" si="6"/>
        <v>628.85416666666652</v>
      </c>
      <c r="J34" s="32">
        <f t="shared" si="7"/>
        <v>395457.56293402758</v>
      </c>
      <c r="K34" s="32">
        <f t="shared" si="8"/>
        <v>0.13520837812656772</v>
      </c>
      <c r="L34" s="41"/>
      <c r="M34" s="41"/>
      <c r="N34" s="41"/>
      <c r="O34" s="40" t="s">
        <v>144</v>
      </c>
      <c r="P34" s="40"/>
      <c r="Q34" s="40"/>
      <c r="R34" s="40">
        <v>2321869.0343333236</v>
      </c>
      <c r="S34" s="40">
        <v>1401.2933333333301</v>
      </c>
      <c r="T34" s="50">
        <v>0.22369864301064382</v>
      </c>
    </row>
    <row r="35" spans="1:20" ht="15.75" thickBot="1">
      <c r="A35" s="80" t="s">
        <v>74</v>
      </c>
      <c r="B35" s="81">
        <v>4020</v>
      </c>
      <c r="C35" s="32">
        <f t="shared" si="0"/>
        <v>4173.5</v>
      </c>
      <c r="D35" s="32">
        <f t="shared" si="1"/>
        <v>4129.5625</v>
      </c>
      <c r="E35" s="32">
        <f t="shared" si="2"/>
        <v>4217.4375</v>
      </c>
      <c r="F35" s="32">
        <f t="shared" si="3"/>
        <v>29.291666666666664</v>
      </c>
      <c r="G35" s="32">
        <f t="shared" si="4"/>
        <v>4188.4375</v>
      </c>
      <c r="H35" s="32">
        <f t="shared" si="5"/>
        <v>-168.4375</v>
      </c>
      <c r="I35" s="32">
        <f t="shared" si="6"/>
        <v>168.4375</v>
      </c>
      <c r="J35" s="32">
        <f t="shared" si="7"/>
        <v>28371.19140625</v>
      </c>
      <c r="K35" s="32">
        <f t="shared" si="8"/>
        <v>4.1899875621890549E-2</v>
      </c>
      <c r="L35" s="41"/>
      <c r="M35" s="41"/>
      <c r="N35" s="41"/>
      <c r="O35" s="41"/>
      <c r="P35" s="41"/>
      <c r="Q35" s="41"/>
      <c r="R35" s="41"/>
      <c r="S35" s="41"/>
    </row>
    <row r="36" spans="1:20" ht="15.75" thickBot="1">
      <c r="A36" s="80" t="s">
        <v>75</v>
      </c>
      <c r="B36" s="81">
        <v>4226</v>
      </c>
      <c r="C36" s="32">
        <f t="shared" si="0"/>
        <v>4231</v>
      </c>
      <c r="D36" s="32">
        <f t="shared" si="1"/>
        <v>4159.1875</v>
      </c>
      <c r="E36" s="32">
        <f t="shared" si="2"/>
        <v>4302.8125</v>
      </c>
      <c r="F36" s="32">
        <f t="shared" si="3"/>
        <v>47.875</v>
      </c>
      <c r="G36" s="32">
        <f t="shared" si="4"/>
        <v>4246.729166666667</v>
      </c>
      <c r="H36" s="32">
        <f t="shared" si="5"/>
        <v>-20.72916666666697</v>
      </c>
      <c r="I36" s="32">
        <f t="shared" si="6"/>
        <v>20.72916666666697</v>
      </c>
      <c r="J36" s="32">
        <f t="shared" si="7"/>
        <v>429.69835069445702</v>
      </c>
      <c r="K36" s="32">
        <f t="shared" si="8"/>
        <v>4.9051506546774655E-3</v>
      </c>
      <c r="L36" s="41"/>
      <c r="M36" s="41"/>
      <c r="N36" s="41"/>
      <c r="O36" s="41"/>
      <c r="P36" s="41"/>
      <c r="Q36" s="41"/>
      <c r="R36" s="41"/>
      <c r="S36" s="41"/>
    </row>
    <row r="37" spans="1:20" ht="15.75" thickBot="1">
      <c r="A37" s="80" t="s">
        <v>76</v>
      </c>
      <c r="B37" s="81">
        <v>4361</v>
      </c>
      <c r="C37" s="32">
        <f t="shared" si="0"/>
        <v>4314.5</v>
      </c>
      <c r="D37" s="32">
        <f t="shared" si="1"/>
        <v>4217.5625</v>
      </c>
      <c r="E37" s="32">
        <f t="shared" si="2"/>
        <v>4411.4375</v>
      </c>
      <c r="F37" s="32">
        <f t="shared" si="3"/>
        <v>64.625</v>
      </c>
      <c r="G37" s="32">
        <f t="shared" si="4"/>
        <v>4350.6875</v>
      </c>
      <c r="H37" s="32">
        <f t="shared" si="5"/>
        <v>10.3125</v>
      </c>
      <c r="I37" s="32">
        <f t="shared" si="6"/>
        <v>10.3125</v>
      </c>
      <c r="J37" s="32">
        <f t="shared" si="7"/>
        <v>106.34765625</v>
      </c>
      <c r="K37" s="32">
        <f t="shared" si="8"/>
        <v>2.3647099289153864E-3</v>
      </c>
      <c r="L37" s="41"/>
      <c r="M37" s="41"/>
      <c r="N37" s="41"/>
      <c r="O37" s="41"/>
      <c r="P37" s="41"/>
      <c r="Q37" s="41"/>
      <c r="R37" s="41"/>
      <c r="S37" s="41"/>
    </row>
    <row r="38" spans="1:20" ht="15.75" thickBot="1">
      <c r="A38" s="80" t="s">
        <v>77</v>
      </c>
      <c r="B38" s="81">
        <v>4454</v>
      </c>
      <c r="C38" s="32">
        <f t="shared" si="0"/>
        <v>4265.25</v>
      </c>
      <c r="D38" s="32">
        <f t="shared" si="1"/>
        <v>4246.0625</v>
      </c>
      <c r="E38" s="32">
        <f t="shared" si="2"/>
        <v>4284.4375</v>
      </c>
      <c r="F38" s="32">
        <f t="shared" si="3"/>
        <v>12.791666666666666</v>
      </c>
      <c r="G38" s="32">
        <f t="shared" si="4"/>
        <v>4476.0625</v>
      </c>
      <c r="H38" s="32">
        <f t="shared" si="5"/>
        <v>-22.0625</v>
      </c>
      <c r="I38" s="32">
        <f t="shared" si="6"/>
        <v>22.0625</v>
      </c>
      <c r="J38" s="32">
        <f t="shared" si="7"/>
        <v>486.75390625</v>
      </c>
      <c r="K38" s="32">
        <f t="shared" si="8"/>
        <v>4.9534126627750336E-3</v>
      </c>
      <c r="L38" s="41"/>
      <c r="M38" s="41"/>
      <c r="N38" s="41"/>
      <c r="O38" s="41"/>
      <c r="P38" s="41"/>
      <c r="Q38" s="41"/>
      <c r="R38" s="41"/>
      <c r="S38" s="41"/>
    </row>
    <row r="39" spans="1:20" ht="15.75" thickBot="1">
      <c r="A39" s="80" t="s">
        <v>78</v>
      </c>
      <c r="B39" s="81">
        <v>4372</v>
      </c>
      <c r="C39" s="32">
        <f t="shared" si="0"/>
        <v>4353.25</v>
      </c>
      <c r="D39" s="32">
        <f t="shared" si="1"/>
        <v>4291</v>
      </c>
      <c r="E39" s="32">
        <f t="shared" si="2"/>
        <v>4415.5</v>
      </c>
      <c r="F39" s="32">
        <f t="shared" si="3"/>
        <v>41.5</v>
      </c>
      <c r="G39" s="32">
        <f t="shared" si="4"/>
        <v>4297.229166666667</v>
      </c>
      <c r="H39" s="32">
        <f t="shared" si="5"/>
        <v>74.77083333333303</v>
      </c>
      <c r="I39" s="32">
        <f t="shared" si="6"/>
        <v>74.77083333333303</v>
      </c>
      <c r="J39" s="32">
        <f t="shared" si="7"/>
        <v>5590.6775173610658</v>
      </c>
      <c r="K39" s="32">
        <f t="shared" si="8"/>
        <v>1.7102203415675442E-2</v>
      </c>
      <c r="L39" s="41"/>
      <c r="M39" s="41"/>
      <c r="N39" s="41"/>
      <c r="O39" s="41"/>
      <c r="P39" s="41"/>
      <c r="Q39" s="41"/>
      <c r="R39" s="41"/>
      <c r="S39" s="41"/>
    </row>
    <row r="40" spans="1:20" ht="15.75" thickBot="1">
      <c r="A40" s="80" t="s">
        <v>79</v>
      </c>
      <c r="B40" s="81">
        <v>4582</v>
      </c>
      <c r="C40" s="32">
        <f t="shared" ref="C40:C63" si="9">AVERAGE(B37:B40)</f>
        <v>4442.25</v>
      </c>
      <c r="D40" s="32">
        <f t="shared" si="1"/>
        <v>4343.8125</v>
      </c>
      <c r="E40" s="32">
        <f t="shared" si="2"/>
        <v>4540.6875</v>
      </c>
      <c r="F40" s="32">
        <f t="shared" si="3"/>
        <v>65.625</v>
      </c>
      <c r="G40" s="32">
        <f t="shared" si="4"/>
        <v>4457</v>
      </c>
      <c r="H40" s="32">
        <f t="shared" si="5"/>
        <v>125</v>
      </c>
      <c r="I40" s="32">
        <f t="shared" si="6"/>
        <v>125</v>
      </c>
      <c r="J40" s="32">
        <f t="shared" si="7"/>
        <v>15625</v>
      </c>
      <c r="K40" s="32">
        <f t="shared" si="8"/>
        <v>2.7280663465735485E-2</v>
      </c>
      <c r="L40" s="41"/>
      <c r="M40" s="41"/>
      <c r="N40" s="41"/>
      <c r="O40" s="41"/>
      <c r="P40" s="41"/>
      <c r="Q40" s="41"/>
      <c r="R40" s="41"/>
      <c r="S40" s="41"/>
    </row>
    <row r="41" spans="1:20" ht="15.75" thickBot="1">
      <c r="A41" s="80" t="s">
        <v>80</v>
      </c>
      <c r="B41" s="81">
        <v>4558</v>
      </c>
      <c r="C41" s="32">
        <f t="shared" si="9"/>
        <v>4491.5</v>
      </c>
      <c r="D41" s="32">
        <f t="shared" si="1"/>
        <v>4388.0625</v>
      </c>
      <c r="E41" s="32">
        <f t="shared" si="2"/>
        <v>4594.9375</v>
      </c>
      <c r="F41" s="32">
        <f t="shared" si="3"/>
        <v>68.958333333333329</v>
      </c>
      <c r="G41" s="32">
        <f t="shared" si="4"/>
        <v>4606.3125</v>
      </c>
      <c r="H41" s="32">
        <f t="shared" si="5"/>
        <v>-48.3125</v>
      </c>
      <c r="I41" s="32">
        <f t="shared" si="6"/>
        <v>48.3125</v>
      </c>
      <c r="J41" s="32">
        <f t="shared" si="7"/>
        <v>2334.09765625</v>
      </c>
      <c r="K41" s="32">
        <f t="shared" si="8"/>
        <v>1.0599495392716103E-2</v>
      </c>
      <c r="L41" s="41"/>
      <c r="M41" s="41"/>
      <c r="N41" s="41"/>
      <c r="O41" s="41"/>
      <c r="P41" s="41"/>
      <c r="Q41" s="41"/>
      <c r="R41" s="41"/>
      <c r="S41" s="41"/>
    </row>
    <row r="42" spans="1:20" ht="15.75" thickBot="1">
      <c r="A42" s="80" t="s">
        <v>81</v>
      </c>
      <c r="B42" s="81">
        <v>4900</v>
      </c>
      <c r="C42" s="32">
        <f t="shared" si="9"/>
        <v>4603</v>
      </c>
      <c r="D42" s="32">
        <f t="shared" si="1"/>
        <v>4472.5</v>
      </c>
      <c r="E42" s="32">
        <f t="shared" si="2"/>
        <v>4733.5</v>
      </c>
      <c r="F42" s="32">
        <f t="shared" si="3"/>
        <v>87</v>
      </c>
      <c r="G42" s="32">
        <f t="shared" si="4"/>
        <v>4663.895833333333</v>
      </c>
      <c r="H42" s="32">
        <f t="shared" si="5"/>
        <v>236.10416666666697</v>
      </c>
      <c r="I42" s="32">
        <f t="shared" si="6"/>
        <v>236.10416666666697</v>
      </c>
      <c r="J42" s="32">
        <f t="shared" si="7"/>
        <v>55745.177517361255</v>
      </c>
      <c r="K42" s="32">
        <f t="shared" si="8"/>
        <v>4.8184523809523871E-2</v>
      </c>
      <c r="L42" s="41"/>
      <c r="M42" s="41"/>
      <c r="N42" s="41"/>
      <c r="O42" s="41"/>
      <c r="P42" s="41"/>
      <c r="Q42" s="41"/>
      <c r="R42" s="41"/>
      <c r="S42" s="41"/>
    </row>
    <row r="43" spans="1:20" ht="15.75" thickBot="1">
      <c r="A43" s="80" t="s">
        <v>82</v>
      </c>
      <c r="B43" s="81">
        <v>4438</v>
      </c>
      <c r="C43" s="32">
        <f t="shared" si="9"/>
        <v>4619.5</v>
      </c>
      <c r="D43" s="32">
        <f t="shared" ref="D43:D74" si="10">AVERAGE(C40:C43)</f>
        <v>4539.0625</v>
      </c>
      <c r="E43" s="32">
        <f t="shared" si="2"/>
        <v>4699.9375</v>
      </c>
      <c r="F43" s="32">
        <f t="shared" si="3"/>
        <v>53.625</v>
      </c>
      <c r="G43" s="32">
        <f t="shared" si="4"/>
        <v>4820.5</v>
      </c>
      <c r="H43" s="32">
        <f t="shared" si="5"/>
        <v>-382.5</v>
      </c>
      <c r="I43" s="32">
        <f t="shared" si="6"/>
        <v>382.5</v>
      </c>
      <c r="J43" s="32">
        <f t="shared" si="7"/>
        <v>146306.25</v>
      </c>
      <c r="K43" s="32">
        <f t="shared" si="8"/>
        <v>8.6187471834159535E-2</v>
      </c>
      <c r="L43" s="41"/>
      <c r="M43" s="41"/>
      <c r="N43" s="41"/>
      <c r="O43" s="41"/>
      <c r="P43" s="41"/>
      <c r="Q43" s="41"/>
      <c r="R43" s="41"/>
      <c r="S43" s="41"/>
    </row>
    <row r="44" spans="1:20" ht="15.75" thickBot="1">
      <c r="A44" s="80" t="s">
        <v>83</v>
      </c>
      <c r="B44" s="81">
        <v>4571</v>
      </c>
      <c r="C44" s="32">
        <f t="shared" si="9"/>
        <v>4616.75</v>
      </c>
      <c r="D44" s="32">
        <f t="shared" si="10"/>
        <v>4582.6875</v>
      </c>
      <c r="E44" s="32">
        <f t="shared" si="2"/>
        <v>4650.8125</v>
      </c>
      <c r="F44" s="32">
        <f t="shared" si="3"/>
        <v>22.708333333333332</v>
      </c>
      <c r="G44" s="32">
        <f t="shared" ref="G44:G64" si="11">F43+E43</f>
        <v>4753.5625</v>
      </c>
      <c r="H44" s="32">
        <f t="shared" si="5"/>
        <v>-182.5625</v>
      </c>
      <c r="I44" s="32">
        <f t="shared" si="6"/>
        <v>182.5625</v>
      </c>
      <c r="J44" s="32">
        <f t="shared" si="7"/>
        <v>33329.06640625</v>
      </c>
      <c r="K44" s="32">
        <f t="shared" si="8"/>
        <v>3.9939291183548456E-2</v>
      </c>
      <c r="L44" s="41"/>
      <c r="M44" s="41"/>
      <c r="N44" s="41"/>
      <c r="O44" s="41"/>
      <c r="P44" s="41"/>
      <c r="Q44" s="41"/>
      <c r="R44" s="41"/>
      <c r="S44" s="41"/>
    </row>
    <row r="45" spans="1:20" ht="30.75" thickBot="1">
      <c r="A45" s="80" t="s">
        <v>84</v>
      </c>
      <c r="B45" s="81">
        <v>4771</v>
      </c>
      <c r="C45" s="32">
        <f t="shared" si="9"/>
        <v>4670</v>
      </c>
      <c r="D45" s="32">
        <f t="shared" si="10"/>
        <v>4627.3125</v>
      </c>
      <c r="E45" s="32">
        <f t="shared" si="2"/>
        <v>4712.6875</v>
      </c>
      <c r="F45" s="32">
        <f t="shared" si="3"/>
        <v>28.458333333333332</v>
      </c>
      <c r="G45" s="32">
        <f t="shared" si="11"/>
        <v>4673.520833333333</v>
      </c>
      <c r="H45" s="32">
        <f t="shared" si="5"/>
        <v>97.47916666666697</v>
      </c>
      <c r="I45" s="32">
        <f t="shared" si="6"/>
        <v>97.47916666666697</v>
      </c>
      <c r="J45" s="32">
        <f t="shared" si="7"/>
        <v>9502.1879340278374</v>
      </c>
      <c r="K45" s="32">
        <f t="shared" si="8"/>
        <v>2.0431600642772368E-2</v>
      </c>
      <c r="L45" s="41"/>
      <c r="M45" s="41"/>
      <c r="N45" s="41"/>
      <c r="O45" s="41"/>
      <c r="P45" s="41"/>
      <c r="Q45" s="41"/>
      <c r="R45" s="41"/>
      <c r="S45" s="41"/>
    </row>
    <row r="46" spans="1:20" ht="15.75" thickBot="1">
      <c r="A46" s="80" t="s">
        <v>85</v>
      </c>
      <c r="B46" s="81">
        <v>4752</v>
      </c>
      <c r="C46" s="32">
        <f t="shared" si="9"/>
        <v>4633</v>
      </c>
      <c r="D46" s="32">
        <f t="shared" si="10"/>
        <v>4634.8125</v>
      </c>
      <c r="E46" s="32">
        <f t="shared" si="2"/>
        <v>4631.1875</v>
      </c>
      <c r="F46" s="32">
        <f t="shared" si="3"/>
        <v>-1.2083333333333333</v>
      </c>
      <c r="G46" s="32">
        <f t="shared" si="11"/>
        <v>4741.145833333333</v>
      </c>
      <c r="H46" s="32">
        <f t="shared" si="5"/>
        <v>10.85416666666697</v>
      </c>
      <c r="I46" s="32">
        <f t="shared" si="6"/>
        <v>10.85416666666697</v>
      </c>
      <c r="J46" s="32">
        <f t="shared" si="7"/>
        <v>117.81293402778437</v>
      </c>
      <c r="K46" s="32">
        <f t="shared" si="8"/>
        <v>2.2841259820427125E-3</v>
      </c>
      <c r="L46" s="41"/>
      <c r="M46" s="41"/>
      <c r="N46" s="41"/>
      <c r="O46" s="41"/>
      <c r="P46" s="41"/>
      <c r="Q46" s="41"/>
      <c r="R46" s="41"/>
      <c r="S46" s="41"/>
    </row>
    <row r="47" spans="1:20" ht="15.75" thickBot="1">
      <c r="A47" s="80" t="s">
        <v>86</v>
      </c>
      <c r="B47" s="81">
        <v>4736</v>
      </c>
      <c r="C47" s="32">
        <f t="shared" si="9"/>
        <v>4707.5</v>
      </c>
      <c r="D47" s="32">
        <f t="shared" si="10"/>
        <v>4656.8125</v>
      </c>
      <c r="E47" s="32">
        <f t="shared" si="2"/>
        <v>4758.1875</v>
      </c>
      <c r="F47" s="32">
        <f t="shared" si="3"/>
        <v>33.791666666666664</v>
      </c>
      <c r="G47" s="32">
        <f t="shared" si="11"/>
        <v>4629.979166666667</v>
      </c>
      <c r="H47" s="32">
        <f t="shared" si="5"/>
        <v>106.02083333333303</v>
      </c>
      <c r="I47" s="32">
        <f t="shared" si="6"/>
        <v>106.02083333333303</v>
      </c>
      <c r="J47" s="32">
        <f t="shared" si="7"/>
        <v>11240.41710069438</v>
      </c>
      <c r="K47" s="32">
        <f t="shared" si="8"/>
        <v>2.2386155686936873E-2</v>
      </c>
      <c r="L47" s="41"/>
      <c r="M47" s="41"/>
      <c r="N47" s="41"/>
      <c r="O47" s="41"/>
      <c r="P47" s="41"/>
      <c r="Q47" s="41"/>
      <c r="R47" s="41"/>
      <c r="S47" s="41"/>
    </row>
    <row r="48" spans="1:20" ht="15.75" thickBot="1">
      <c r="A48" s="80" t="s">
        <v>87</v>
      </c>
      <c r="B48" s="81">
        <v>4804</v>
      </c>
      <c r="C48" s="32">
        <f t="shared" si="9"/>
        <v>4765.75</v>
      </c>
      <c r="D48" s="32">
        <f t="shared" si="10"/>
        <v>4694.0625</v>
      </c>
      <c r="E48" s="32">
        <f t="shared" si="2"/>
        <v>4837.4375</v>
      </c>
      <c r="F48" s="32">
        <f t="shared" si="3"/>
        <v>47.791666666666664</v>
      </c>
      <c r="G48" s="32">
        <f t="shared" si="11"/>
        <v>4791.979166666667</v>
      </c>
      <c r="H48" s="32">
        <f t="shared" si="5"/>
        <v>12.02083333333303</v>
      </c>
      <c r="I48" s="32">
        <f t="shared" si="6"/>
        <v>12.02083333333303</v>
      </c>
      <c r="J48" s="32">
        <f t="shared" si="7"/>
        <v>144.5004340277705</v>
      </c>
      <c r="K48" s="32">
        <f t="shared" si="8"/>
        <v>2.502255065223362E-3</v>
      </c>
      <c r="L48" s="41"/>
      <c r="M48" s="41"/>
      <c r="N48" s="41"/>
      <c r="O48" s="41"/>
      <c r="P48" s="41"/>
      <c r="Q48" s="41"/>
      <c r="R48" s="41"/>
      <c r="S48" s="41"/>
    </row>
    <row r="49" spans="1:19" ht="15.75" thickBot="1">
      <c r="A49" s="80" t="s">
        <v>88</v>
      </c>
      <c r="B49" s="81">
        <v>4963</v>
      </c>
      <c r="C49" s="32">
        <f t="shared" si="9"/>
        <v>4813.75</v>
      </c>
      <c r="D49" s="32">
        <f t="shared" si="10"/>
        <v>4730</v>
      </c>
      <c r="E49" s="32">
        <f t="shared" si="2"/>
        <v>4897.5</v>
      </c>
      <c r="F49" s="32">
        <f t="shared" si="3"/>
        <v>55.833333333333329</v>
      </c>
      <c r="G49" s="32">
        <f t="shared" si="11"/>
        <v>4885.229166666667</v>
      </c>
      <c r="H49" s="32">
        <f t="shared" si="5"/>
        <v>77.77083333333303</v>
      </c>
      <c r="I49" s="32">
        <f t="shared" si="6"/>
        <v>77.77083333333303</v>
      </c>
      <c r="J49" s="32">
        <f t="shared" si="7"/>
        <v>6048.302517361064</v>
      </c>
      <c r="K49" s="32">
        <f t="shared" si="8"/>
        <v>1.567012559607758E-2</v>
      </c>
      <c r="L49" s="41"/>
      <c r="M49" s="41"/>
      <c r="N49" s="41"/>
      <c r="O49" s="41"/>
      <c r="P49" s="41"/>
      <c r="Q49" s="41"/>
      <c r="R49" s="41"/>
      <c r="S49" s="41"/>
    </row>
    <row r="50" spans="1:19" ht="15.75" thickBot="1">
      <c r="A50" s="80" t="s">
        <v>89</v>
      </c>
      <c r="B50" s="81">
        <v>5376</v>
      </c>
      <c r="C50" s="32">
        <f t="shared" si="9"/>
        <v>4969.75</v>
      </c>
      <c r="D50" s="32">
        <f t="shared" si="10"/>
        <v>4814.1875</v>
      </c>
      <c r="E50" s="32">
        <f t="shared" si="2"/>
        <v>5125.3125</v>
      </c>
      <c r="F50" s="32">
        <f t="shared" si="3"/>
        <v>103.70833333333333</v>
      </c>
      <c r="G50" s="32">
        <f t="shared" si="11"/>
        <v>4953.333333333333</v>
      </c>
      <c r="H50" s="32">
        <f t="shared" si="5"/>
        <v>422.66666666666697</v>
      </c>
      <c r="I50" s="32">
        <f t="shared" si="6"/>
        <v>422.66666666666697</v>
      </c>
      <c r="J50" s="32">
        <f t="shared" si="7"/>
        <v>178647.11111111136</v>
      </c>
      <c r="K50" s="32">
        <f t="shared" si="8"/>
        <v>7.86210317460318E-2</v>
      </c>
      <c r="L50" s="41"/>
      <c r="M50" s="41"/>
      <c r="N50" s="41"/>
      <c r="O50" s="41"/>
      <c r="P50" s="41"/>
      <c r="Q50" s="41"/>
      <c r="R50" s="41"/>
      <c r="S50" s="41"/>
    </row>
    <row r="51" spans="1:19" ht="15.75" thickBot="1">
      <c r="A51" s="80" t="s">
        <v>90</v>
      </c>
      <c r="B51" s="81">
        <v>4815</v>
      </c>
      <c r="C51" s="32">
        <f t="shared" si="9"/>
        <v>4989.5</v>
      </c>
      <c r="D51" s="32">
        <f t="shared" si="10"/>
        <v>4884.6875</v>
      </c>
      <c r="E51" s="32">
        <f t="shared" si="2"/>
        <v>5094.3125</v>
      </c>
      <c r="F51" s="32">
        <f t="shared" si="3"/>
        <v>69.875</v>
      </c>
      <c r="G51" s="32">
        <f t="shared" si="11"/>
        <v>5229.020833333333</v>
      </c>
      <c r="H51" s="32">
        <f t="shared" si="5"/>
        <v>-414.02083333333303</v>
      </c>
      <c r="I51" s="32">
        <f t="shared" si="6"/>
        <v>414.02083333333303</v>
      </c>
      <c r="J51" s="32">
        <f t="shared" si="7"/>
        <v>171413.25043402752</v>
      </c>
      <c r="K51" s="32">
        <f t="shared" si="8"/>
        <v>8.5985635167878091E-2</v>
      </c>
      <c r="L51" s="41"/>
      <c r="M51" s="41"/>
      <c r="N51" s="41"/>
      <c r="O51" s="41"/>
      <c r="P51" s="41"/>
      <c r="Q51" s="41"/>
      <c r="R51" s="41"/>
      <c r="S51" s="41"/>
    </row>
    <row r="52" spans="1:19" ht="15.75" thickBot="1">
      <c r="A52" s="80" t="s">
        <v>91</v>
      </c>
      <c r="B52" s="81">
        <v>5525</v>
      </c>
      <c r="C52" s="32">
        <f t="shared" si="9"/>
        <v>5169.75</v>
      </c>
      <c r="D52" s="32">
        <f t="shared" si="10"/>
        <v>4985.6875</v>
      </c>
      <c r="E52" s="32">
        <f t="shared" si="2"/>
        <v>5353.8125</v>
      </c>
      <c r="F52" s="32">
        <f t="shared" si="3"/>
        <v>122.70833333333333</v>
      </c>
      <c r="G52" s="32">
        <f t="shared" si="11"/>
        <v>5164.1875</v>
      </c>
      <c r="H52" s="32">
        <f t="shared" si="5"/>
        <v>360.8125</v>
      </c>
      <c r="I52" s="32">
        <f t="shared" si="6"/>
        <v>360.8125</v>
      </c>
      <c r="J52" s="32">
        <f t="shared" si="7"/>
        <v>130185.66015625</v>
      </c>
      <c r="K52" s="32">
        <f t="shared" si="8"/>
        <v>6.5305429864253389E-2</v>
      </c>
      <c r="L52" s="41"/>
      <c r="M52" s="41"/>
      <c r="N52" s="41"/>
      <c r="O52" s="41"/>
      <c r="P52" s="41"/>
      <c r="Q52" s="41"/>
      <c r="R52" s="41"/>
      <c r="S52" s="41"/>
    </row>
    <row r="53" spans="1:19" ht="15.75" thickBot="1">
      <c r="A53" s="80" t="s">
        <v>92</v>
      </c>
      <c r="B53" s="81">
        <v>5429</v>
      </c>
      <c r="C53" s="32">
        <f t="shared" si="9"/>
        <v>5286.25</v>
      </c>
      <c r="D53" s="32">
        <f t="shared" si="10"/>
        <v>5103.8125</v>
      </c>
      <c r="E53" s="32">
        <f t="shared" si="2"/>
        <v>5468.6875</v>
      </c>
      <c r="F53" s="32">
        <f t="shared" si="3"/>
        <v>121.625</v>
      </c>
      <c r="G53" s="32">
        <f t="shared" si="11"/>
        <v>5476.520833333333</v>
      </c>
      <c r="H53" s="32">
        <f t="shared" si="5"/>
        <v>-47.52083333333303</v>
      </c>
      <c r="I53" s="32">
        <f t="shared" si="6"/>
        <v>47.52083333333303</v>
      </c>
      <c r="J53" s="32">
        <f t="shared" si="7"/>
        <v>2258.2296006944157</v>
      </c>
      <c r="K53" s="32">
        <f t="shared" si="8"/>
        <v>8.7531466814022903E-3</v>
      </c>
      <c r="L53" s="41"/>
      <c r="M53" s="41"/>
      <c r="N53" s="41"/>
      <c r="O53" s="41"/>
      <c r="P53" s="41"/>
      <c r="Q53" s="41"/>
      <c r="R53" s="41"/>
      <c r="S53" s="41"/>
    </row>
    <row r="54" spans="1:19" ht="15.75" thickBot="1">
      <c r="A54" s="80" t="s">
        <v>93</v>
      </c>
      <c r="B54" s="81">
        <v>5393</v>
      </c>
      <c r="C54" s="32">
        <f t="shared" si="9"/>
        <v>5290.5</v>
      </c>
      <c r="D54" s="32">
        <f t="shared" si="10"/>
        <v>5184</v>
      </c>
      <c r="E54" s="32">
        <f t="shared" si="2"/>
        <v>5397</v>
      </c>
      <c r="F54" s="32">
        <f t="shared" si="3"/>
        <v>71</v>
      </c>
      <c r="G54" s="32">
        <f t="shared" si="11"/>
        <v>5590.3125</v>
      </c>
      <c r="H54" s="32">
        <f t="shared" si="5"/>
        <v>-197.3125</v>
      </c>
      <c r="I54" s="32">
        <f t="shared" si="6"/>
        <v>197.3125</v>
      </c>
      <c r="J54" s="32">
        <f t="shared" si="7"/>
        <v>38932.22265625</v>
      </c>
      <c r="K54" s="32">
        <f t="shared" si="8"/>
        <v>3.6586779158167992E-2</v>
      </c>
      <c r="L54" s="41"/>
      <c r="M54" s="41"/>
      <c r="N54" s="41"/>
      <c r="O54" s="41"/>
      <c r="P54" s="41"/>
      <c r="Q54" s="41"/>
      <c r="R54" s="41"/>
      <c r="S54" s="41"/>
    </row>
    <row r="55" spans="1:19" ht="15.75" thickBot="1">
      <c r="A55" s="80" t="s">
        <v>94</v>
      </c>
      <c r="B55" s="81">
        <v>4975</v>
      </c>
      <c r="C55" s="32">
        <f t="shared" si="9"/>
        <v>5330.5</v>
      </c>
      <c r="D55" s="32">
        <f t="shared" si="10"/>
        <v>5269.25</v>
      </c>
      <c r="E55" s="32">
        <f t="shared" si="2"/>
        <v>5391.75</v>
      </c>
      <c r="F55" s="32">
        <f t="shared" si="3"/>
        <v>40.833333333333329</v>
      </c>
      <c r="G55" s="32">
        <f t="shared" si="11"/>
        <v>5468</v>
      </c>
      <c r="H55" s="32">
        <f t="shared" si="5"/>
        <v>-493</v>
      </c>
      <c r="I55" s="32">
        <f t="shared" si="6"/>
        <v>493</v>
      </c>
      <c r="J55" s="32">
        <f t="shared" si="7"/>
        <v>243049</v>
      </c>
      <c r="K55" s="32">
        <f t="shared" si="8"/>
        <v>9.909547738693468E-2</v>
      </c>
      <c r="L55" s="41"/>
      <c r="M55" s="41"/>
      <c r="N55" s="41"/>
      <c r="O55" s="41"/>
      <c r="P55" s="41"/>
      <c r="Q55" s="41"/>
      <c r="R55" s="41"/>
      <c r="S55" s="41"/>
    </row>
    <row r="56" spans="1:19" ht="15.75" thickBot="1">
      <c r="A56" s="80" t="s">
        <v>95</v>
      </c>
      <c r="B56" s="81">
        <v>5406</v>
      </c>
      <c r="C56" s="32">
        <f t="shared" si="9"/>
        <v>5300.75</v>
      </c>
      <c r="D56" s="32">
        <f t="shared" si="10"/>
        <v>5302</v>
      </c>
      <c r="E56" s="32">
        <f t="shared" si="2"/>
        <v>5299.5</v>
      </c>
      <c r="F56" s="32">
        <f t="shared" si="3"/>
        <v>-0.83333333333333326</v>
      </c>
      <c r="G56" s="32">
        <f t="shared" si="11"/>
        <v>5432.583333333333</v>
      </c>
      <c r="H56" s="32">
        <f t="shared" si="5"/>
        <v>-26.58333333333303</v>
      </c>
      <c r="I56" s="32">
        <f t="shared" si="6"/>
        <v>26.58333333333303</v>
      </c>
      <c r="J56" s="32">
        <f t="shared" si="7"/>
        <v>706.67361111109494</v>
      </c>
      <c r="K56" s="32">
        <f t="shared" si="8"/>
        <v>4.9173757553335239E-3</v>
      </c>
      <c r="L56" s="41"/>
      <c r="M56" s="41"/>
      <c r="N56" s="41"/>
      <c r="O56" s="41"/>
      <c r="P56" s="41"/>
      <c r="Q56" s="41"/>
      <c r="R56" s="41"/>
      <c r="S56" s="41"/>
    </row>
    <row r="57" spans="1:19" ht="30.75" thickBot="1">
      <c r="A57" s="80" t="s">
        <v>96</v>
      </c>
      <c r="B57" s="81">
        <v>5065</v>
      </c>
      <c r="C57" s="32">
        <f t="shared" si="9"/>
        <v>5209.75</v>
      </c>
      <c r="D57" s="32">
        <f t="shared" si="10"/>
        <v>5282.875</v>
      </c>
      <c r="E57" s="32">
        <f t="shared" si="2"/>
        <v>5136.625</v>
      </c>
      <c r="F57" s="32">
        <f t="shared" si="3"/>
        <v>-48.75</v>
      </c>
      <c r="G57" s="32">
        <f t="shared" si="11"/>
        <v>5298.666666666667</v>
      </c>
      <c r="H57" s="32">
        <f t="shared" si="5"/>
        <v>-233.66666666666697</v>
      </c>
      <c r="I57" s="32">
        <f t="shared" si="6"/>
        <v>233.66666666666697</v>
      </c>
      <c r="J57" s="32">
        <f t="shared" si="7"/>
        <v>54600.111111111255</v>
      </c>
      <c r="K57" s="32">
        <f t="shared" si="8"/>
        <v>4.6133596577821713E-2</v>
      </c>
      <c r="L57" s="41"/>
      <c r="M57" s="41"/>
      <c r="N57" s="41"/>
      <c r="O57" s="41"/>
      <c r="P57" s="41"/>
      <c r="Q57" s="41"/>
      <c r="R57" s="41"/>
      <c r="S57" s="41"/>
    </row>
    <row r="58" spans="1:19" ht="15.75" thickBot="1">
      <c r="A58" s="80" t="s">
        <v>97</v>
      </c>
      <c r="B58" s="81">
        <v>5577</v>
      </c>
      <c r="C58" s="32">
        <f t="shared" si="9"/>
        <v>5255.75</v>
      </c>
      <c r="D58" s="32">
        <f t="shared" si="10"/>
        <v>5274.1875</v>
      </c>
      <c r="E58" s="32">
        <f t="shared" si="2"/>
        <v>5237.3125</v>
      </c>
      <c r="F58" s="32">
        <f t="shared" si="3"/>
        <v>-12.291666666666666</v>
      </c>
      <c r="G58" s="32">
        <f t="shared" si="11"/>
        <v>5087.875</v>
      </c>
      <c r="H58" s="32">
        <f t="shared" si="5"/>
        <v>489.125</v>
      </c>
      <c r="I58" s="32">
        <f t="shared" si="6"/>
        <v>489.125</v>
      </c>
      <c r="J58" s="32">
        <f t="shared" si="7"/>
        <v>239243.265625</v>
      </c>
      <c r="K58" s="32">
        <f t="shared" si="8"/>
        <v>8.7703962703962704E-2</v>
      </c>
      <c r="L58" s="41"/>
      <c r="M58" s="41"/>
      <c r="N58" s="41"/>
      <c r="O58" s="41"/>
      <c r="P58" s="41"/>
      <c r="Q58" s="41"/>
      <c r="R58" s="41"/>
      <c r="S58" s="41"/>
    </row>
    <row r="59" spans="1:19" ht="15.75" thickBot="1">
      <c r="A59" s="80" t="s">
        <v>98</v>
      </c>
      <c r="B59" s="81">
        <v>5148</v>
      </c>
      <c r="C59" s="32">
        <f t="shared" si="9"/>
        <v>5299</v>
      </c>
      <c r="D59" s="32">
        <f t="shared" si="10"/>
        <v>5266.3125</v>
      </c>
      <c r="E59" s="32">
        <f t="shared" si="2"/>
        <v>5331.6875</v>
      </c>
      <c r="F59" s="32">
        <f t="shared" si="3"/>
        <v>21.791666666666664</v>
      </c>
      <c r="G59" s="32">
        <f t="shared" si="11"/>
        <v>5225.020833333333</v>
      </c>
      <c r="H59" s="32">
        <f t="shared" si="5"/>
        <v>-77.02083333333303</v>
      </c>
      <c r="I59" s="32">
        <f t="shared" si="6"/>
        <v>77.02083333333303</v>
      </c>
      <c r="J59" s="32">
        <f t="shared" si="7"/>
        <v>5932.208767361064</v>
      </c>
      <c r="K59" s="32">
        <f t="shared" si="8"/>
        <v>1.4961311836311778E-2</v>
      </c>
      <c r="L59" s="41"/>
      <c r="M59" s="41"/>
      <c r="N59" s="41"/>
      <c r="O59" s="41"/>
      <c r="P59" s="41"/>
      <c r="Q59" s="41"/>
      <c r="R59" s="41"/>
      <c r="S59" s="41"/>
    </row>
    <row r="60" spans="1:19" ht="15.75" thickBot="1">
      <c r="A60" s="80" t="s">
        <v>99</v>
      </c>
      <c r="B60" s="81">
        <v>5145</v>
      </c>
      <c r="C60" s="32">
        <f t="shared" si="9"/>
        <v>5233.75</v>
      </c>
      <c r="D60" s="32">
        <f t="shared" si="10"/>
        <v>5249.5625</v>
      </c>
      <c r="E60" s="32">
        <f t="shared" si="2"/>
        <v>5217.9375</v>
      </c>
      <c r="F60" s="32">
        <f t="shared" si="3"/>
        <v>-10.541666666666666</v>
      </c>
      <c r="G60" s="32">
        <f t="shared" si="11"/>
        <v>5353.479166666667</v>
      </c>
      <c r="H60" s="32">
        <f t="shared" si="5"/>
        <v>-208.47916666666697</v>
      </c>
      <c r="I60" s="32">
        <f t="shared" si="6"/>
        <v>208.47916666666697</v>
      </c>
      <c r="J60" s="32">
        <f t="shared" si="7"/>
        <v>43463.562934027905</v>
      </c>
      <c r="K60" s="32">
        <f t="shared" si="8"/>
        <v>4.0520732102364815E-2</v>
      </c>
      <c r="L60" s="41"/>
      <c r="M60" s="41"/>
      <c r="N60" s="41"/>
      <c r="O60" s="41"/>
      <c r="P60" s="41"/>
      <c r="Q60" s="41"/>
      <c r="R60" s="41"/>
      <c r="S60" s="41"/>
    </row>
    <row r="61" spans="1:19" ht="15.75" thickBot="1">
      <c r="A61" s="80" t="s">
        <v>100</v>
      </c>
      <c r="B61" s="81">
        <v>5860</v>
      </c>
      <c r="C61" s="32">
        <f t="shared" si="9"/>
        <v>5432.5</v>
      </c>
      <c r="D61" s="32">
        <f t="shared" si="10"/>
        <v>5305.25</v>
      </c>
      <c r="E61" s="32">
        <f t="shared" si="2"/>
        <v>5559.75</v>
      </c>
      <c r="F61" s="32">
        <f t="shared" si="3"/>
        <v>84.833333333333329</v>
      </c>
      <c r="G61" s="32">
        <f t="shared" si="11"/>
        <v>5207.395833333333</v>
      </c>
      <c r="H61" s="32">
        <f t="shared" si="5"/>
        <v>652.60416666666697</v>
      </c>
      <c r="I61" s="32">
        <f t="shared" si="6"/>
        <v>652.60416666666697</v>
      </c>
      <c r="J61" s="32">
        <f t="shared" si="7"/>
        <v>425892.19835069485</v>
      </c>
      <c r="K61" s="32">
        <f t="shared" si="8"/>
        <v>0.11136589874857798</v>
      </c>
      <c r="L61" s="41"/>
      <c r="M61" s="41"/>
      <c r="N61" s="41"/>
      <c r="O61" s="41"/>
      <c r="P61" s="41"/>
      <c r="Q61" s="41"/>
      <c r="R61" s="41"/>
      <c r="S61" s="41"/>
    </row>
    <row r="62" spans="1:19" ht="15.75" thickBot="1">
      <c r="A62" s="80" t="s">
        <v>101</v>
      </c>
      <c r="B62" s="81">
        <v>5970</v>
      </c>
      <c r="C62" s="32">
        <f t="shared" si="9"/>
        <v>5530.75</v>
      </c>
      <c r="D62" s="32">
        <f t="shared" si="10"/>
        <v>5374</v>
      </c>
      <c r="E62" s="32">
        <f t="shared" si="2"/>
        <v>5687.5</v>
      </c>
      <c r="F62" s="32">
        <f t="shared" si="3"/>
        <v>104.5</v>
      </c>
      <c r="G62" s="32">
        <f t="shared" si="11"/>
        <v>5644.583333333333</v>
      </c>
      <c r="H62" s="32">
        <f t="shared" si="5"/>
        <v>325.41666666666697</v>
      </c>
      <c r="I62" s="32">
        <f t="shared" si="6"/>
        <v>325.41666666666697</v>
      </c>
      <c r="J62" s="32">
        <f t="shared" si="7"/>
        <v>105896.00694444464</v>
      </c>
      <c r="K62" s="32">
        <f t="shared" si="8"/>
        <v>5.4508654383026295E-2</v>
      </c>
      <c r="L62" s="41"/>
      <c r="M62" s="41"/>
      <c r="N62" s="41"/>
      <c r="O62" s="41"/>
      <c r="P62" s="41"/>
      <c r="Q62" s="41"/>
      <c r="R62" s="41"/>
      <c r="S62" s="41"/>
    </row>
    <row r="63" spans="1:19" ht="15.75" thickBot="1">
      <c r="A63" s="80" t="s">
        <v>102</v>
      </c>
      <c r="B63" s="81">
        <v>6016</v>
      </c>
      <c r="C63" s="32">
        <f t="shared" si="9"/>
        <v>5747.75</v>
      </c>
      <c r="D63" s="32">
        <f t="shared" si="10"/>
        <v>5486.1875</v>
      </c>
      <c r="E63" s="32">
        <f>2*C63-D63</f>
        <v>6009.3125</v>
      </c>
      <c r="F63" s="32">
        <f t="shared" si="3"/>
        <v>174.375</v>
      </c>
      <c r="G63" s="32">
        <f t="shared" si="11"/>
        <v>5792</v>
      </c>
      <c r="H63" s="32">
        <f t="shared" ref="H63:H76" si="12">B63-G63</f>
        <v>224</v>
      </c>
      <c r="I63" s="32">
        <f>ABS(H63)</f>
        <v>224</v>
      </c>
      <c r="J63" s="32">
        <f>H63^2</f>
        <v>50176</v>
      </c>
      <c r="K63" s="32">
        <f t="shared" ref="K63:K76" si="13">I63/B63</f>
        <v>3.7234042553191488E-2</v>
      </c>
      <c r="L63" s="41"/>
      <c r="M63" s="41"/>
      <c r="N63" s="41"/>
      <c r="O63" s="41"/>
      <c r="P63" s="41"/>
      <c r="Q63" s="41"/>
      <c r="R63" s="41"/>
      <c r="S63" s="41"/>
    </row>
    <row r="64" spans="1:19" ht="15.75" thickBot="1">
      <c r="A64" s="80" t="s">
        <v>103</v>
      </c>
      <c r="B64" s="81">
        <v>6851</v>
      </c>
      <c r="C64" s="32">
        <f>AVERAGE(B61:B64)</f>
        <v>6174.25</v>
      </c>
      <c r="D64" s="32">
        <f t="shared" si="10"/>
        <v>5721.3125</v>
      </c>
      <c r="E64" s="32">
        <f>2*C64-D64</f>
        <v>6627.1875</v>
      </c>
      <c r="F64" s="32">
        <f>(2/($H$2-1))*(C64-D64)</f>
        <v>301.95833333333331</v>
      </c>
      <c r="G64" s="32">
        <f t="shared" si="11"/>
        <v>6183.6875</v>
      </c>
      <c r="H64" s="32">
        <f t="shared" si="12"/>
        <v>667.3125</v>
      </c>
      <c r="I64" s="32">
        <f t="shared" si="6"/>
        <v>667.3125</v>
      </c>
      <c r="J64" s="32">
        <f t="shared" si="7"/>
        <v>445305.97265625</v>
      </c>
      <c r="K64" s="32">
        <f t="shared" si="13"/>
        <v>9.7403663698730117E-2</v>
      </c>
      <c r="L64" s="41"/>
      <c r="M64" s="41"/>
      <c r="N64" s="41"/>
      <c r="O64" s="41"/>
      <c r="P64" s="41"/>
      <c r="Q64" s="41"/>
      <c r="R64" s="41"/>
      <c r="S64" s="41"/>
    </row>
    <row r="65" spans="1:19" ht="15.75" thickBot="1">
      <c r="A65" s="83" t="s">
        <v>104</v>
      </c>
      <c r="B65" s="84">
        <v>5798</v>
      </c>
      <c r="C65" s="35"/>
      <c r="D65" s="35"/>
      <c r="E65" s="35"/>
      <c r="F65" s="35"/>
      <c r="G65" s="48">
        <f>$E$64+$F$64*(ROW(A65)-ROW(A$64))</f>
        <v>6929.145833333333</v>
      </c>
      <c r="H65" s="48">
        <f t="shared" si="12"/>
        <v>-1131.145833333333</v>
      </c>
      <c r="I65" s="48">
        <f t="shared" ref="I65:I76" si="14">ABS(H65)</f>
        <v>1131.145833333333</v>
      </c>
      <c r="J65" s="48">
        <f t="shared" ref="J65:J76" si="15">H65^2</f>
        <v>1279490.8962673603</v>
      </c>
      <c r="K65" s="48">
        <f t="shared" si="13"/>
        <v>0.19509241692537652</v>
      </c>
      <c r="L65" s="41"/>
      <c r="M65" s="41"/>
      <c r="N65" s="41"/>
      <c r="O65" s="41"/>
      <c r="P65" s="41"/>
      <c r="Q65" s="41"/>
      <c r="R65" s="41"/>
      <c r="S65" s="41"/>
    </row>
    <row r="66" spans="1:19" ht="15.75" thickBot="1">
      <c r="A66" s="83" t="s">
        <v>105</v>
      </c>
      <c r="B66" s="84">
        <v>6462</v>
      </c>
      <c r="C66" s="35"/>
      <c r="D66" s="35"/>
      <c r="E66" s="35"/>
      <c r="F66" s="35"/>
      <c r="G66" s="48">
        <f t="shared" ref="G66:G75" si="16">$E$64+$F$64*(ROW(A66)-ROW(A$64))</f>
        <v>7231.104166666667</v>
      </c>
      <c r="H66" s="48">
        <f t="shared" si="12"/>
        <v>-769.10416666666697</v>
      </c>
      <c r="I66" s="48">
        <f t="shared" si="14"/>
        <v>769.10416666666697</v>
      </c>
      <c r="J66" s="48">
        <f t="shared" si="15"/>
        <v>591521.21918402822</v>
      </c>
      <c r="K66" s="48">
        <f t="shared" si="13"/>
        <v>0.1190195243990509</v>
      </c>
      <c r="L66" s="41"/>
      <c r="M66" s="41"/>
      <c r="N66" s="41"/>
      <c r="O66" s="41"/>
      <c r="P66" s="41"/>
      <c r="Q66" s="41"/>
      <c r="R66" s="41"/>
      <c r="S66" s="41"/>
    </row>
    <row r="67" spans="1:19" ht="15.75" thickBot="1">
      <c r="A67" s="83" t="s">
        <v>106</v>
      </c>
      <c r="B67" s="84">
        <v>6220</v>
      </c>
      <c r="C67" s="35"/>
      <c r="D67" s="35"/>
      <c r="E67" s="35"/>
      <c r="F67" s="35"/>
      <c r="G67" s="48">
        <f t="shared" si="16"/>
        <v>7533.0625</v>
      </c>
      <c r="H67" s="48">
        <f t="shared" si="12"/>
        <v>-1313.0625</v>
      </c>
      <c r="I67" s="48">
        <f t="shared" si="14"/>
        <v>1313.0625</v>
      </c>
      <c r="J67" s="48">
        <f t="shared" si="15"/>
        <v>1724133.12890625</v>
      </c>
      <c r="K67" s="48">
        <f t="shared" si="13"/>
        <v>0.2111032958199357</v>
      </c>
      <c r="L67" s="41"/>
      <c r="M67" s="41"/>
      <c r="N67" s="41"/>
      <c r="O67" s="41"/>
      <c r="P67" s="41"/>
      <c r="Q67" s="41"/>
      <c r="R67" s="41"/>
      <c r="S67" s="41"/>
    </row>
    <row r="68" spans="1:19" ht="15.75" thickBot="1">
      <c r="A68" s="83" t="s">
        <v>107</v>
      </c>
      <c r="B68" s="84">
        <v>6172</v>
      </c>
      <c r="C68" s="35"/>
      <c r="D68" s="35"/>
      <c r="E68" s="35"/>
      <c r="F68" s="35"/>
      <c r="G68" s="48">
        <f t="shared" si="16"/>
        <v>7835.020833333333</v>
      </c>
      <c r="H68" s="48">
        <f t="shared" si="12"/>
        <v>-1663.020833333333</v>
      </c>
      <c r="I68" s="48">
        <f t="shared" si="14"/>
        <v>1663.020833333333</v>
      </c>
      <c r="J68" s="48">
        <f t="shared" si="15"/>
        <v>2765638.2921006936</v>
      </c>
      <c r="K68" s="48">
        <f t="shared" si="13"/>
        <v>0.26944601965867354</v>
      </c>
      <c r="L68" s="41"/>
      <c r="M68" s="41"/>
      <c r="N68" s="41"/>
      <c r="O68" s="41"/>
      <c r="P68" s="41"/>
      <c r="Q68" s="41"/>
      <c r="R68" s="41"/>
      <c r="S68" s="41"/>
    </row>
    <row r="69" spans="1:19" ht="30.75" thickBot="1">
      <c r="A69" s="83" t="s">
        <v>108</v>
      </c>
      <c r="B69" s="84">
        <v>5751</v>
      </c>
      <c r="C69" s="35"/>
      <c r="D69" s="35"/>
      <c r="E69" s="35"/>
      <c r="F69" s="35"/>
      <c r="G69" s="48">
        <f t="shared" si="16"/>
        <v>8136.9791666666661</v>
      </c>
      <c r="H69" s="48">
        <f t="shared" si="12"/>
        <v>-2385.9791666666661</v>
      </c>
      <c r="I69" s="48">
        <f t="shared" si="14"/>
        <v>2385.9791666666661</v>
      </c>
      <c r="J69" s="48">
        <f t="shared" si="15"/>
        <v>5692896.5837673582</v>
      </c>
      <c r="K69" s="48">
        <f t="shared" si="13"/>
        <v>0.41488074537761538</v>
      </c>
      <c r="L69" s="41"/>
      <c r="M69" s="41"/>
      <c r="N69" s="41"/>
      <c r="O69" s="41"/>
      <c r="P69" s="41"/>
      <c r="Q69" s="41"/>
      <c r="R69" s="41"/>
      <c r="S69" s="41"/>
    </row>
    <row r="70" spans="1:19" ht="15.75" thickBot="1">
      <c r="A70" s="83" t="s">
        <v>109</v>
      </c>
      <c r="B70" s="84">
        <v>6396</v>
      </c>
      <c r="C70" s="35"/>
      <c r="D70" s="35"/>
      <c r="E70" s="35"/>
      <c r="F70" s="35"/>
      <c r="G70" s="48">
        <f>$E$64+$F$64*(ROW(A70)-ROW(A$64))</f>
        <v>8438.9375</v>
      </c>
      <c r="H70" s="48">
        <f t="shared" si="12"/>
        <v>-2042.9375</v>
      </c>
      <c r="I70" s="48">
        <f t="shared" si="14"/>
        <v>2042.9375</v>
      </c>
      <c r="J70" s="48">
        <f t="shared" si="15"/>
        <v>4173593.62890625</v>
      </c>
      <c r="K70" s="48">
        <f t="shared" si="13"/>
        <v>0.3194086147592245</v>
      </c>
      <c r="L70" s="41"/>
      <c r="M70" s="41"/>
      <c r="N70" s="41"/>
      <c r="O70" s="41"/>
      <c r="P70" s="41"/>
      <c r="Q70" s="41"/>
      <c r="R70" s="41"/>
      <c r="S70" s="41"/>
    </row>
    <row r="71" spans="1:19" ht="15.75" thickBot="1">
      <c r="A71" s="83" t="s">
        <v>110</v>
      </c>
      <c r="B71" s="84">
        <v>6047</v>
      </c>
      <c r="C71" s="35"/>
      <c r="D71" s="35"/>
      <c r="E71" s="35"/>
      <c r="F71" s="35"/>
      <c r="G71" s="48">
        <f t="shared" si="16"/>
        <v>8740.8958333333321</v>
      </c>
      <c r="H71" s="48">
        <f t="shared" si="12"/>
        <v>-2693.8958333333321</v>
      </c>
      <c r="I71" s="48">
        <f t="shared" si="14"/>
        <v>2693.8958333333321</v>
      </c>
      <c r="J71" s="48">
        <f t="shared" si="15"/>
        <v>7257074.7608506875</v>
      </c>
      <c r="K71" s="48">
        <f t="shared" si="13"/>
        <v>0.44549294415963819</v>
      </c>
      <c r="L71" s="41"/>
      <c r="M71" s="41"/>
      <c r="N71" s="41"/>
      <c r="O71" s="41"/>
      <c r="P71" s="41"/>
      <c r="Q71" s="41"/>
      <c r="R71" s="41"/>
      <c r="S71" s="41"/>
    </row>
    <row r="72" spans="1:19" ht="15.75" thickBot="1">
      <c r="A72" s="83" t="s">
        <v>111</v>
      </c>
      <c r="B72" s="84">
        <v>6352</v>
      </c>
      <c r="C72" s="35"/>
      <c r="D72" s="35"/>
      <c r="E72" s="35"/>
      <c r="F72" s="35"/>
      <c r="G72" s="48">
        <f t="shared" si="16"/>
        <v>9042.8541666666661</v>
      </c>
      <c r="H72" s="48">
        <f t="shared" si="12"/>
        <v>-2690.8541666666661</v>
      </c>
      <c r="I72" s="48">
        <f t="shared" si="14"/>
        <v>2690.8541666666661</v>
      </c>
      <c r="J72" s="48">
        <f t="shared" si="15"/>
        <v>7240696.1462673582</v>
      </c>
      <c r="K72" s="48">
        <f t="shared" si="13"/>
        <v>0.42362313706968924</v>
      </c>
      <c r="L72" s="41"/>
      <c r="M72" s="41"/>
      <c r="N72" s="41"/>
      <c r="O72" s="41"/>
      <c r="P72" s="41"/>
      <c r="Q72" s="41"/>
      <c r="R72" s="41"/>
      <c r="S72" s="41"/>
    </row>
    <row r="73" spans="1:19" ht="15.75" thickBot="1">
      <c r="A73" s="83" t="s">
        <v>112</v>
      </c>
      <c r="B73" s="84">
        <v>6125</v>
      </c>
      <c r="C73" s="35"/>
      <c r="D73" s="35"/>
      <c r="E73" s="35"/>
      <c r="F73" s="35"/>
      <c r="G73" s="48">
        <f t="shared" si="16"/>
        <v>9344.8125</v>
      </c>
      <c r="H73" s="48">
        <f t="shared" si="12"/>
        <v>-3219.8125</v>
      </c>
      <c r="I73" s="48">
        <f t="shared" si="14"/>
        <v>3219.8125</v>
      </c>
      <c r="J73" s="48">
        <f t="shared" si="15"/>
        <v>10367192.53515625</v>
      </c>
      <c r="K73" s="48">
        <f t="shared" si="13"/>
        <v>0.52568367346938771</v>
      </c>
      <c r="L73" s="41"/>
      <c r="M73" s="41"/>
      <c r="N73" s="41"/>
      <c r="O73" s="41"/>
      <c r="P73" s="41"/>
      <c r="Q73" s="41"/>
      <c r="R73" s="41"/>
      <c r="S73" s="41"/>
    </row>
    <row r="74" spans="1:19" ht="15.75" thickBot="1">
      <c r="A74" s="83" t="s">
        <v>113</v>
      </c>
      <c r="B74" s="84">
        <v>6480</v>
      </c>
      <c r="C74" s="35"/>
      <c r="D74" s="35"/>
      <c r="E74" s="35"/>
      <c r="F74" s="35"/>
      <c r="G74" s="48">
        <f>$E$64+$F$64*(ROW(A74)-ROW(A$64))</f>
        <v>9646.7708333333321</v>
      </c>
      <c r="H74" s="48">
        <f t="shared" si="12"/>
        <v>-3166.7708333333321</v>
      </c>
      <c r="I74" s="48">
        <f t="shared" si="14"/>
        <v>3166.7708333333321</v>
      </c>
      <c r="J74" s="48">
        <f t="shared" si="15"/>
        <v>10028437.510850687</v>
      </c>
      <c r="K74" s="48">
        <f t="shared" si="13"/>
        <v>0.48869920267489692</v>
      </c>
      <c r="L74" s="41"/>
      <c r="M74" s="41"/>
      <c r="N74" s="41"/>
      <c r="O74" s="41"/>
      <c r="P74" s="41"/>
      <c r="Q74" s="41"/>
      <c r="R74" s="41"/>
      <c r="S74" s="41"/>
    </row>
    <row r="75" spans="1:19" ht="15.75" thickBot="1">
      <c r="A75" s="83" t="s">
        <v>114</v>
      </c>
      <c r="B75" s="84">
        <v>6313</v>
      </c>
      <c r="C75" s="35"/>
      <c r="D75" s="35"/>
      <c r="E75" s="35"/>
      <c r="F75" s="35"/>
      <c r="G75" s="48">
        <f t="shared" si="16"/>
        <v>9948.7291666666661</v>
      </c>
      <c r="H75" s="48">
        <f t="shared" si="12"/>
        <v>-3635.7291666666661</v>
      </c>
      <c r="I75" s="48">
        <f t="shared" si="14"/>
        <v>3635.7291666666661</v>
      </c>
      <c r="J75" s="48">
        <f t="shared" si="15"/>
        <v>13218526.57335069</v>
      </c>
      <c r="K75" s="48">
        <f t="shared" si="13"/>
        <v>0.57591147895876227</v>
      </c>
      <c r="L75" s="41"/>
      <c r="M75" s="41"/>
      <c r="N75" s="41"/>
      <c r="O75" s="41"/>
      <c r="P75" s="41"/>
      <c r="Q75" s="41"/>
      <c r="R75" s="41"/>
      <c r="S75" s="41"/>
    </row>
    <row r="76" spans="1:19" ht="15.75" thickBot="1">
      <c r="A76" s="83" t="s">
        <v>115</v>
      </c>
      <c r="B76" s="84">
        <v>7891</v>
      </c>
      <c r="C76" s="48"/>
      <c r="D76" s="48"/>
      <c r="E76" s="48"/>
      <c r="F76" s="48"/>
      <c r="G76" s="48">
        <f>$E$64+$F$64*(ROW(A76)-ROW(A$64))</f>
        <v>10250.6875</v>
      </c>
      <c r="H76" s="48">
        <f t="shared" si="12"/>
        <v>-2359.6875</v>
      </c>
      <c r="I76" s="48">
        <f t="shared" si="14"/>
        <v>2359.6875</v>
      </c>
      <c r="J76" s="48">
        <f t="shared" si="15"/>
        <v>5568125.09765625</v>
      </c>
      <c r="K76" s="48">
        <f t="shared" si="13"/>
        <v>0.2990352933721962</v>
      </c>
      <c r="L76" s="41"/>
      <c r="M76" s="41"/>
      <c r="N76" s="41"/>
      <c r="O76" s="41"/>
      <c r="P76" s="41"/>
      <c r="Q76" s="41"/>
      <c r="R76" s="41"/>
      <c r="S76" s="41"/>
    </row>
    <row r="77" spans="1:19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</row>
    <row r="78" spans="1:19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</row>
    <row r="79" spans="1:1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</row>
    <row r="80" spans="1:19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</row>
    <row r="81" spans="1:19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</row>
    <row r="82" spans="1:19">
      <c r="A82" s="41"/>
      <c r="B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</row>
    <row r="83" spans="1:19">
      <c r="L83" s="41"/>
      <c r="M83" s="41"/>
      <c r="N83" s="41"/>
      <c r="O83" s="41"/>
      <c r="P83" s="41"/>
      <c r="Q83" s="41"/>
      <c r="R83" s="41"/>
      <c r="S83" s="41"/>
    </row>
    <row r="84" spans="1:19">
      <c r="L84" s="41"/>
      <c r="M84" s="41"/>
      <c r="N84" s="41"/>
      <c r="O84" s="41"/>
      <c r="P84" s="41"/>
      <c r="Q84" s="41"/>
      <c r="R84" s="41"/>
      <c r="S84" s="41"/>
    </row>
    <row r="85" spans="1:19">
      <c r="L85" s="41"/>
      <c r="M85" s="41"/>
      <c r="N85" s="41"/>
      <c r="O85" s="41"/>
      <c r="P85" s="41"/>
      <c r="Q85" s="41"/>
      <c r="R85" s="41"/>
      <c r="S85" s="41"/>
    </row>
    <row r="86" spans="1:19">
      <c r="L86" s="41"/>
      <c r="M86" s="41"/>
      <c r="N86" s="41"/>
      <c r="O86" s="41"/>
      <c r="P86" s="41"/>
      <c r="Q86" s="41"/>
      <c r="R86" s="41"/>
      <c r="S86" s="41"/>
    </row>
    <row r="87" spans="1:19">
      <c r="L87" s="41"/>
      <c r="M87" s="41"/>
      <c r="N87" s="41"/>
      <c r="O87" s="41"/>
      <c r="P87" s="41"/>
      <c r="Q87" s="41"/>
      <c r="R87" s="41"/>
      <c r="S87" s="41"/>
    </row>
    <row r="88" spans="1:19">
      <c r="L88" s="41"/>
      <c r="M88" s="41"/>
      <c r="N88" s="41"/>
      <c r="O88" s="41"/>
      <c r="P88" s="41"/>
      <c r="Q88" s="41"/>
      <c r="R88" s="41"/>
      <c r="S88" s="41"/>
    </row>
    <row r="89" spans="1:19">
      <c r="L89" s="41"/>
      <c r="M89" s="41"/>
      <c r="N89" s="41"/>
      <c r="O89" s="41"/>
      <c r="P89" s="41"/>
      <c r="Q89" s="41"/>
      <c r="R89" s="41"/>
      <c r="S89" s="41"/>
    </row>
    <row r="90" spans="1:19">
      <c r="L90" s="41"/>
      <c r="M90" s="41"/>
      <c r="N90" s="41"/>
      <c r="O90" s="41"/>
      <c r="P90" s="41"/>
      <c r="Q90" s="41"/>
      <c r="R90" s="41"/>
      <c r="S90" s="41"/>
    </row>
    <row r="91" spans="1:19">
      <c r="L91" s="41"/>
      <c r="M91" s="41"/>
      <c r="N91" s="41"/>
      <c r="O91" s="41"/>
      <c r="P91" s="41"/>
      <c r="Q91" s="41"/>
      <c r="R91" s="41"/>
      <c r="S91" s="41"/>
    </row>
    <row r="92" spans="1:19">
      <c r="L92" s="41"/>
      <c r="M92" s="41"/>
      <c r="N92" s="41"/>
      <c r="O92" s="41"/>
      <c r="P92" s="41"/>
      <c r="Q92" s="41"/>
      <c r="R92" s="41"/>
      <c r="S92" s="41"/>
    </row>
    <row r="93" spans="1:19">
      <c r="L93" s="41"/>
      <c r="M93" s="41"/>
      <c r="N93" s="41"/>
      <c r="O93" s="41"/>
      <c r="P93" s="41"/>
      <c r="Q93" s="41"/>
      <c r="R93" s="41"/>
      <c r="S93" s="41"/>
    </row>
    <row r="94" spans="1:19">
      <c r="L94" s="41"/>
      <c r="M94" s="41"/>
      <c r="N94" s="41"/>
      <c r="O94" s="41"/>
      <c r="P94" s="41"/>
      <c r="Q94" s="41"/>
      <c r="R94" s="41"/>
      <c r="S94" s="41"/>
    </row>
    <row r="95" spans="1:19">
      <c r="L95" s="41"/>
      <c r="M95" s="41"/>
      <c r="N95" s="41"/>
      <c r="O95" s="41"/>
      <c r="P95" s="41"/>
      <c r="Q95" s="41"/>
      <c r="R95" s="41"/>
      <c r="S95" s="41"/>
    </row>
    <row r="96" spans="1:19">
      <c r="L96" s="41"/>
      <c r="M96" s="41"/>
      <c r="N96" s="41"/>
      <c r="O96" s="41"/>
      <c r="P96" s="41"/>
      <c r="Q96" s="41"/>
      <c r="R96" s="41"/>
      <c r="S96" s="41"/>
    </row>
    <row r="97" spans="12:19">
      <c r="L97" s="41"/>
      <c r="M97" s="41"/>
      <c r="N97" s="41"/>
      <c r="O97" s="41"/>
      <c r="P97" s="41"/>
      <c r="Q97" s="41"/>
      <c r="R97" s="41"/>
      <c r="S97" s="41"/>
    </row>
    <row r="98" spans="12:19">
      <c r="L98" s="41"/>
      <c r="M98" s="41"/>
      <c r="N98" s="41"/>
      <c r="O98" s="41"/>
      <c r="P98" s="41"/>
      <c r="Q98" s="41"/>
      <c r="R98" s="41"/>
      <c r="S98" s="41"/>
    </row>
    <row r="99" spans="12:19">
      <c r="L99" s="41"/>
      <c r="M99" s="41"/>
      <c r="N99" s="41"/>
      <c r="O99" s="41"/>
      <c r="P99" s="41"/>
      <c r="Q99" s="41"/>
      <c r="R99" s="41"/>
      <c r="S99" s="41"/>
    </row>
    <row r="100" spans="12:19">
      <c r="L100" s="41"/>
      <c r="M100" s="41"/>
      <c r="N100" s="41"/>
      <c r="O100" s="41"/>
      <c r="P100" s="41"/>
      <c r="Q100" s="41"/>
      <c r="R100" s="41"/>
      <c r="S100" s="41"/>
    </row>
    <row r="101" spans="12:19">
      <c r="L101" s="41"/>
      <c r="M101" s="41"/>
      <c r="N101" s="41"/>
      <c r="O101" s="41"/>
      <c r="P101" s="41"/>
      <c r="Q101" s="41"/>
      <c r="R101" s="41"/>
      <c r="S101" s="41"/>
    </row>
    <row r="102" spans="12:19">
      <c r="L102" s="41"/>
      <c r="M102" s="41"/>
      <c r="N102" s="41"/>
      <c r="O102" s="41"/>
      <c r="P102" s="41"/>
      <c r="Q102" s="41"/>
      <c r="R102" s="41"/>
      <c r="S102" s="41"/>
    </row>
    <row r="103" spans="12:19">
      <c r="L103" s="41"/>
      <c r="M103" s="41"/>
      <c r="N103" s="41"/>
      <c r="O103" s="41"/>
      <c r="P103" s="41"/>
      <c r="Q103" s="41"/>
      <c r="R103" s="41"/>
      <c r="S103" s="41"/>
    </row>
    <row r="104" spans="12:19">
      <c r="L104" s="41"/>
      <c r="M104" s="41"/>
      <c r="N104" s="41"/>
      <c r="O104" s="41"/>
      <c r="P104" s="41"/>
      <c r="Q104" s="41"/>
      <c r="R104" s="41"/>
      <c r="S104" s="41"/>
    </row>
    <row r="105" spans="12:19">
      <c r="L105" s="41"/>
      <c r="M105" s="41"/>
      <c r="N105" s="41"/>
      <c r="O105" s="41"/>
      <c r="P105" s="41"/>
      <c r="Q105" s="41"/>
      <c r="R105" s="41"/>
      <c r="S105" s="41"/>
    </row>
    <row r="106" spans="12:19">
      <c r="L106" s="41"/>
      <c r="M106" s="41"/>
      <c r="N106" s="41"/>
      <c r="O106" s="41"/>
      <c r="P106" s="41"/>
      <c r="Q106" s="41"/>
      <c r="R106" s="41"/>
      <c r="S106" s="41"/>
    </row>
    <row r="107" spans="12:19">
      <c r="L107" s="41"/>
      <c r="M107" s="41"/>
      <c r="N107" s="41"/>
      <c r="O107" s="41"/>
      <c r="P107" s="41"/>
      <c r="Q107" s="41"/>
      <c r="R107" s="41"/>
      <c r="S107" s="41"/>
    </row>
    <row r="108" spans="12:19">
      <c r="L108" s="41"/>
      <c r="M108" s="41"/>
      <c r="N108" s="41"/>
      <c r="O108" s="41"/>
      <c r="P108" s="41"/>
      <c r="Q108" s="41"/>
      <c r="R108" s="41"/>
      <c r="S108" s="41"/>
    </row>
    <row r="109" spans="12:19">
      <c r="L109" s="41"/>
      <c r="M109" s="41"/>
      <c r="N109" s="41"/>
      <c r="O109" s="41"/>
      <c r="P109" s="41"/>
      <c r="Q109" s="41"/>
      <c r="R109" s="41"/>
      <c r="S109" s="41"/>
    </row>
    <row r="110" spans="12:19">
      <c r="L110" s="41"/>
      <c r="M110" s="41"/>
      <c r="N110" s="41"/>
      <c r="O110" s="41"/>
      <c r="P110" s="41"/>
      <c r="Q110" s="41"/>
      <c r="R110" s="41"/>
      <c r="S110" s="41"/>
    </row>
    <row r="111" spans="12:19">
      <c r="L111" s="41"/>
      <c r="M111" s="41"/>
      <c r="N111" s="41"/>
      <c r="O111" s="41"/>
      <c r="P111" s="41"/>
      <c r="Q111" s="41"/>
      <c r="R111" s="41"/>
      <c r="S111" s="41"/>
    </row>
    <row r="112" spans="12:19">
      <c r="L112" s="41"/>
      <c r="M112" s="41"/>
      <c r="N112" s="41"/>
      <c r="O112" s="41"/>
      <c r="P112" s="41"/>
      <c r="Q112" s="41"/>
      <c r="R112" s="41"/>
      <c r="S112" s="41"/>
    </row>
    <row r="113" spans="12:19">
      <c r="L113" s="41"/>
      <c r="M113" s="41"/>
      <c r="N113" s="41"/>
      <c r="O113" s="41"/>
      <c r="P113" s="41"/>
      <c r="Q113" s="41"/>
      <c r="R113" s="41"/>
      <c r="S113" s="41"/>
    </row>
    <row r="114" spans="12:19">
      <c r="L114" s="41"/>
      <c r="M114" s="41"/>
      <c r="N114" s="41"/>
      <c r="O114" s="41"/>
      <c r="P114" s="41"/>
      <c r="Q114" s="41"/>
      <c r="R114" s="41"/>
      <c r="S114" s="41"/>
    </row>
    <row r="115" spans="12:19">
      <c r="L115" s="41"/>
      <c r="M115" s="41"/>
      <c r="N115" s="41"/>
      <c r="O115" s="41"/>
      <c r="P115" s="41"/>
      <c r="Q115" s="41"/>
      <c r="R115" s="41"/>
      <c r="S115" s="41"/>
    </row>
    <row r="116" spans="12:19">
      <c r="L116" s="41"/>
      <c r="M116" s="41"/>
      <c r="N116" s="41"/>
      <c r="O116" s="41"/>
      <c r="P116" s="41"/>
      <c r="Q116" s="41"/>
      <c r="R116" s="41"/>
      <c r="S116" s="41"/>
    </row>
    <row r="117" spans="12:19">
      <c r="L117" s="41"/>
      <c r="M117" s="41"/>
      <c r="N117" s="41"/>
      <c r="O117" s="41"/>
      <c r="P117" s="41"/>
      <c r="Q117" s="41"/>
      <c r="R117" s="41"/>
      <c r="S117" s="41"/>
    </row>
    <row r="118" spans="12:19">
      <c r="L118" s="41"/>
      <c r="M118" s="41"/>
      <c r="N118" s="41"/>
      <c r="O118" s="41"/>
      <c r="P118" s="41"/>
      <c r="Q118" s="41"/>
      <c r="R118" s="41"/>
      <c r="S118" s="41"/>
    </row>
    <row r="119" spans="12:19">
      <c r="L119" s="41"/>
      <c r="M119" s="41"/>
      <c r="N119" s="41"/>
      <c r="O119" s="41"/>
      <c r="P119" s="41"/>
      <c r="Q119" s="41"/>
      <c r="R119" s="41"/>
      <c r="S119" s="41"/>
    </row>
    <row r="120" spans="12:19">
      <c r="L120" s="41"/>
      <c r="M120" s="41"/>
      <c r="N120" s="41"/>
      <c r="O120" s="41"/>
      <c r="P120" s="41"/>
      <c r="Q120" s="41"/>
      <c r="R120" s="41"/>
      <c r="S120" s="41"/>
    </row>
    <row r="121" spans="12:19">
      <c r="L121" s="41"/>
      <c r="M121" s="41"/>
      <c r="N121" s="41"/>
      <c r="O121" s="41"/>
      <c r="P121" s="41"/>
      <c r="Q121" s="41"/>
      <c r="R121" s="41"/>
      <c r="S121" s="41"/>
    </row>
    <row r="122" spans="12:19">
      <c r="L122" s="41"/>
      <c r="M122" s="41"/>
      <c r="N122" s="41"/>
      <c r="O122" s="41"/>
      <c r="P122" s="41"/>
      <c r="Q122" s="41"/>
      <c r="R122" s="41"/>
      <c r="S122" s="41"/>
    </row>
    <row r="123" spans="12:19">
      <c r="L123" s="41"/>
      <c r="M123" s="41"/>
      <c r="N123" s="41"/>
      <c r="O123" s="41"/>
      <c r="P123" s="41"/>
      <c r="Q123" s="41"/>
      <c r="R123" s="41"/>
      <c r="S123" s="41"/>
    </row>
    <row r="124" spans="12:19">
      <c r="L124" s="41"/>
      <c r="M124" s="41"/>
      <c r="N124" s="41"/>
      <c r="O124" s="41"/>
      <c r="P124" s="41"/>
      <c r="Q124" s="41"/>
      <c r="R124" s="41"/>
      <c r="S124" s="41"/>
    </row>
    <row r="125" spans="12:19">
      <c r="L125" s="41"/>
      <c r="M125" s="41"/>
      <c r="N125" s="41"/>
      <c r="O125" s="41"/>
      <c r="P125" s="41"/>
      <c r="Q125" s="41"/>
      <c r="R125" s="41"/>
      <c r="S125" s="41"/>
    </row>
    <row r="126" spans="12:19">
      <c r="L126" s="41"/>
      <c r="M126" s="41"/>
      <c r="N126" s="41"/>
      <c r="O126" s="41"/>
      <c r="P126" s="41"/>
      <c r="Q126" s="41"/>
      <c r="R126" s="41"/>
      <c r="S126" s="41"/>
    </row>
    <row r="127" spans="12:19">
      <c r="L127" s="41"/>
      <c r="M127" s="41"/>
      <c r="N127" s="41"/>
      <c r="O127" s="41"/>
      <c r="P127" s="41"/>
      <c r="Q127" s="41"/>
      <c r="R127" s="41"/>
      <c r="S127" s="41"/>
    </row>
    <row r="128" spans="12:19">
      <c r="L128" s="41"/>
      <c r="M128" s="41"/>
      <c r="N128" s="41"/>
      <c r="O128" s="41"/>
      <c r="P128" s="41"/>
      <c r="Q128" s="41"/>
      <c r="R128" s="41"/>
      <c r="S128" s="41"/>
    </row>
    <row r="129" spans="12:19">
      <c r="L129" s="41"/>
      <c r="M129" s="41"/>
      <c r="N129" s="41"/>
      <c r="O129" s="41"/>
      <c r="P129" s="41"/>
      <c r="Q129" s="41"/>
      <c r="R129" s="41"/>
      <c r="S129" s="41"/>
    </row>
    <row r="130" spans="12:19">
      <c r="L130" s="41"/>
      <c r="M130" s="41"/>
      <c r="N130" s="41"/>
      <c r="O130" s="41"/>
      <c r="P130" s="41"/>
      <c r="Q130" s="41"/>
      <c r="R130" s="41"/>
      <c r="S130" s="41"/>
    </row>
    <row r="131" spans="12:19">
      <c r="L131" s="41"/>
      <c r="M131" s="41"/>
      <c r="N131" s="41"/>
      <c r="O131" s="41"/>
      <c r="P131" s="41"/>
      <c r="Q131" s="41"/>
      <c r="R131" s="41"/>
      <c r="S131" s="41"/>
    </row>
    <row r="132" spans="12:19">
      <c r="L132" s="41"/>
      <c r="M132" s="41"/>
      <c r="N132" s="41"/>
      <c r="O132" s="41"/>
      <c r="P132" s="41"/>
      <c r="Q132" s="41"/>
      <c r="R132" s="41"/>
      <c r="S132" s="41"/>
    </row>
    <row r="133" spans="12:19">
      <c r="L133" s="41"/>
      <c r="M133" s="41"/>
      <c r="N133" s="41"/>
      <c r="O133" s="41"/>
      <c r="P133" s="41"/>
      <c r="Q133" s="41"/>
      <c r="R133" s="41"/>
      <c r="S133" s="41"/>
    </row>
    <row r="134" spans="12:19">
      <c r="L134" s="41"/>
      <c r="M134" s="41"/>
      <c r="N134" s="41"/>
      <c r="O134" s="41"/>
      <c r="P134" s="41"/>
      <c r="Q134" s="41"/>
      <c r="R134" s="41"/>
      <c r="S134" s="41"/>
    </row>
    <row r="135" spans="12:19">
      <c r="L135" s="41"/>
      <c r="M135" s="41"/>
      <c r="N135" s="41"/>
      <c r="O135" s="41"/>
      <c r="P135" s="41"/>
      <c r="Q135" s="41"/>
      <c r="R135" s="41"/>
      <c r="S135" s="41"/>
    </row>
    <row r="136" spans="12:19">
      <c r="L136" s="41"/>
      <c r="M136" s="41"/>
      <c r="N136" s="41"/>
      <c r="O136" s="41"/>
      <c r="P136" s="41"/>
      <c r="Q136" s="41"/>
      <c r="R136" s="41"/>
      <c r="S136" s="41"/>
    </row>
    <row r="137" spans="12:19">
      <c r="L137" s="41"/>
      <c r="M137" s="41"/>
      <c r="N137" s="41"/>
      <c r="O137" s="41"/>
      <c r="P137" s="41"/>
      <c r="Q137" s="41"/>
      <c r="R137" s="41"/>
      <c r="S137" s="41"/>
    </row>
    <row r="138" spans="12:19">
      <c r="L138" s="41"/>
      <c r="M138" s="41"/>
      <c r="N138" s="41"/>
      <c r="O138" s="41"/>
      <c r="P138" s="41"/>
      <c r="Q138" s="41"/>
      <c r="R138" s="41"/>
      <c r="S138" s="41"/>
    </row>
    <row r="139" spans="12:19">
      <c r="L139" s="41"/>
      <c r="M139" s="41"/>
      <c r="N139" s="41"/>
      <c r="O139" s="41"/>
      <c r="P139" s="41"/>
      <c r="Q139" s="41"/>
      <c r="R139" s="41"/>
      <c r="S139" s="41"/>
    </row>
    <row r="140" spans="12:19">
      <c r="L140" s="41"/>
      <c r="M140" s="41"/>
      <c r="N140" s="41"/>
      <c r="O140" s="41"/>
      <c r="P140" s="41"/>
      <c r="Q140" s="41"/>
      <c r="R140" s="41"/>
      <c r="S140" s="41"/>
    </row>
    <row r="141" spans="12:19">
      <c r="L141" s="41"/>
      <c r="M141" s="41"/>
      <c r="N141" s="41"/>
      <c r="O141" s="41"/>
      <c r="P141" s="41"/>
      <c r="Q141" s="41"/>
      <c r="R141" s="41"/>
      <c r="S141" s="41"/>
    </row>
    <row r="142" spans="12:19">
      <c r="L142" s="41"/>
      <c r="M142" s="41"/>
      <c r="N142" s="41"/>
      <c r="O142" s="41"/>
      <c r="P142" s="41"/>
      <c r="Q142" s="41"/>
      <c r="R142" s="41"/>
      <c r="S142" s="41"/>
    </row>
    <row r="143" spans="12:19">
      <c r="L143" s="41"/>
      <c r="M143" s="41"/>
      <c r="N143" s="41"/>
      <c r="O143" s="41"/>
      <c r="P143" s="41"/>
      <c r="Q143" s="41"/>
      <c r="R143" s="41"/>
      <c r="S143" s="41"/>
    </row>
    <row r="144" spans="12:19">
      <c r="L144" s="41"/>
      <c r="M144" s="41"/>
      <c r="N144" s="41"/>
      <c r="O144" s="41"/>
      <c r="P144" s="41"/>
      <c r="Q144" s="41"/>
      <c r="R144" s="41"/>
      <c r="S144" s="41"/>
    </row>
    <row r="145" spans="12:19">
      <c r="L145" s="41"/>
      <c r="M145" s="41"/>
      <c r="N145" s="41"/>
      <c r="O145" s="41"/>
      <c r="P145" s="41"/>
      <c r="Q145" s="41"/>
      <c r="R145" s="41"/>
      <c r="S145" s="41"/>
    </row>
    <row r="146" spans="12:19">
      <c r="L146" s="41"/>
      <c r="M146" s="41"/>
      <c r="N146" s="41"/>
      <c r="O146" s="41"/>
      <c r="P146" s="41"/>
      <c r="Q146" s="41"/>
      <c r="R146" s="41"/>
      <c r="S146" s="41"/>
    </row>
    <row r="147" spans="12:19">
      <c r="L147" s="41"/>
      <c r="M147" s="41"/>
      <c r="N147" s="41"/>
      <c r="O147" s="41"/>
      <c r="P147" s="41"/>
      <c r="Q147" s="41"/>
      <c r="R147" s="41"/>
      <c r="S147" s="41"/>
    </row>
    <row r="148" spans="12:19">
      <c r="L148" s="41"/>
      <c r="M148" s="41"/>
      <c r="N148" s="41"/>
      <c r="O148" s="41"/>
      <c r="P148" s="41"/>
      <c r="Q148" s="41"/>
      <c r="R148" s="41"/>
      <c r="S148" s="41"/>
    </row>
    <row r="149" spans="12:19">
      <c r="L149" s="41"/>
      <c r="M149" s="41"/>
      <c r="N149" s="41"/>
      <c r="O149" s="41"/>
      <c r="P149" s="41"/>
      <c r="Q149" s="41"/>
      <c r="R149" s="41"/>
      <c r="S149" s="41"/>
    </row>
    <row r="150" spans="12:19">
      <c r="L150" s="41"/>
      <c r="M150" s="41"/>
      <c r="N150" s="41"/>
      <c r="O150" s="41"/>
      <c r="P150" s="41"/>
      <c r="Q150" s="41"/>
      <c r="R150" s="41"/>
      <c r="S150" s="41"/>
    </row>
    <row r="151" spans="12:19">
      <c r="L151" s="41"/>
      <c r="M151" s="41"/>
      <c r="N151" s="41"/>
      <c r="O151" s="41"/>
      <c r="P151" s="41"/>
      <c r="Q151" s="41"/>
      <c r="R151" s="41"/>
      <c r="S151" s="41"/>
    </row>
    <row r="152" spans="12:19">
      <c r="L152" s="41"/>
      <c r="M152" s="41"/>
      <c r="N152" s="41"/>
      <c r="O152" s="41"/>
      <c r="P152" s="41"/>
      <c r="Q152" s="41"/>
      <c r="R152" s="41"/>
      <c r="S152" s="41"/>
    </row>
    <row r="153" spans="12:19">
      <c r="L153" s="41"/>
      <c r="M153" s="41"/>
      <c r="N153" s="41"/>
      <c r="O153" s="41"/>
      <c r="P153" s="41"/>
      <c r="Q153" s="41"/>
      <c r="R153" s="41"/>
      <c r="S153" s="41"/>
    </row>
    <row r="154" spans="12:19">
      <c r="L154" s="41"/>
      <c r="M154" s="41"/>
      <c r="N154" s="41"/>
      <c r="O154" s="41"/>
      <c r="P154" s="41"/>
      <c r="Q154" s="41"/>
      <c r="R154" s="41"/>
      <c r="S154" s="41"/>
    </row>
    <row r="155" spans="12:19">
      <c r="L155" s="41"/>
      <c r="M155" s="41"/>
      <c r="N155" s="41"/>
      <c r="O155" s="41"/>
      <c r="P155" s="41"/>
      <c r="Q155" s="41"/>
      <c r="R155" s="41"/>
      <c r="S155" s="41"/>
    </row>
    <row r="156" spans="12:19">
      <c r="L156" s="41"/>
      <c r="M156" s="41"/>
      <c r="N156" s="41"/>
      <c r="O156" s="41"/>
      <c r="P156" s="41"/>
      <c r="Q156" s="41"/>
      <c r="R156" s="41"/>
      <c r="S156" s="41"/>
    </row>
    <row r="157" spans="12:19">
      <c r="L157" s="41"/>
      <c r="M157" s="41"/>
      <c r="N157" s="41"/>
      <c r="O157" s="41"/>
      <c r="P157" s="41"/>
      <c r="Q157" s="41"/>
      <c r="R157" s="41"/>
      <c r="S157" s="41"/>
    </row>
    <row r="158" spans="12:19">
      <c r="L158" s="41"/>
      <c r="M158" s="41"/>
      <c r="N158" s="41"/>
      <c r="O158" s="41"/>
      <c r="P158" s="41"/>
      <c r="Q158" s="41"/>
      <c r="R158" s="41"/>
      <c r="S158" s="41"/>
    </row>
    <row r="159" spans="12:19">
      <c r="L159" s="41"/>
      <c r="M159" s="41"/>
      <c r="N159" s="41"/>
      <c r="O159" s="41"/>
      <c r="P159" s="41"/>
      <c r="Q159" s="41"/>
      <c r="R159" s="41"/>
      <c r="S159" s="41"/>
    </row>
    <row r="160" spans="12:19">
      <c r="L160" s="41"/>
      <c r="M160" s="41"/>
      <c r="N160" s="41"/>
      <c r="O160" s="41"/>
      <c r="P160" s="41"/>
      <c r="Q160" s="41"/>
      <c r="R160" s="41"/>
      <c r="S160" s="41"/>
    </row>
    <row r="161" spans="12:19">
      <c r="L161" s="41"/>
      <c r="M161" s="41"/>
      <c r="N161" s="41"/>
      <c r="O161" s="41"/>
      <c r="P161" s="41"/>
      <c r="Q161" s="41"/>
      <c r="R161" s="41"/>
      <c r="S161" s="41"/>
    </row>
    <row r="162" spans="12:19">
      <c r="L162" s="41"/>
      <c r="M162" s="41"/>
      <c r="N162" s="41"/>
      <c r="O162" s="41"/>
      <c r="P162" s="41"/>
      <c r="Q162" s="41"/>
      <c r="R162" s="41"/>
      <c r="S162" s="41"/>
    </row>
    <row r="163" spans="12:19">
      <c r="L163" s="41"/>
      <c r="M163" s="41"/>
      <c r="N163" s="41"/>
      <c r="O163" s="41"/>
      <c r="P163" s="41"/>
      <c r="Q163" s="41"/>
      <c r="R163" s="41"/>
      <c r="S163" s="41"/>
    </row>
    <row r="164" spans="12:19">
      <c r="L164" s="41"/>
      <c r="M164" s="41"/>
      <c r="N164" s="41"/>
      <c r="O164" s="41"/>
      <c r="P164" s="41"/>
      <c r="Q164" s="41"/>
      <c r="R164" s="41"/>
      <c r="S164" s="41"/>
    </row>
    <row r="165" spans="12:19">
      <c r="L165" s="41"/>
      <c r="M165" s="41"/>
      <c r="N165" s="41"/>
      <c r="O165" s="41"/>
      <c r="P165" s="41"/>
      <c r="Q165" s="41"/>
      <c r="R165" s="41"/>
      <c r="S165" s="41"/>
    </row>
    <row r="166" spans="12:19">
      <c r="L166" s="41"/>
      <c r="M166" s="41"/>
      <c r="N166" s="41"/>
      <c r="O166" s="41"/>
      <c r="P166" s="41"/>
      <c r="Q166" s="41"/>
      <c r="R166" s="41"/>
      <c r="S166" s="41"/>
    </row>
    <row r="167" spans="12:19">
      <c r="L167" s="41"/>
      <c r="M167" s="41"/>
      <c r="N167" s="41"/>
      <c r="O167" s="41"/>
      <c r="P167" s="41"/>
      <c r="Q167" s="41"/>
      <c r="R167" s="41"/>
      <c r="S167" s="41"/>
    </row>
    <row r="168" spans="12:19">
      <c r="L168" s="41"/>
      <c r="M168" s="41"/>
      <c r="N168" s="41"/>
      <c r="O168" s="41"/>
      <c r="P168" s="41"/>
      <c r="Q168" s="41"/>
      <c r="R168" s="41"/>
      <c r="S168" s="41"/>
    </row>
    <row r="169" spans="12:19">
      <c r="L169" s="41"/>
      <c r="M169" s="41"/>
      <c r="N169" s="41"/>
      <c r="O169" s="41"/>
      <c r="P169" s="41"/>
      <c r="Q169" s="41"/>
      <c r="R169" s="41"/>
      <c r="S169" s="41"/>
    </row>
    <row r="170" spans="12:19">
      <c r="L170" s="41"/>
      <c r="M170" s="41"/>
      <c r="N170" s="41"/>
      <c r="O170" s="41"/>
      <c r="P170" s="41"/>
      <c r="Q170" s="41"/>
      <c r="R170" s="41"/>
      <c r="S170" s="41"/>
    </row>
    <row r="171" spans="12:19">
      <c r="L171" s="41"/>
      <c r="M171" s="41"/>
      <c r="N171" s="41"/>
      <c r="O171" s="41"/>
      <c r="P171" s="41"/>
      <c r="Q171" s="41"/>
      <c r="R171" s="41"/>
      <c r="S171" s="41"/>
    </row>
    <row r="172" spans="12:19">
      <c r="L172" s="41"/>
      <c r="M172" s="41"/>
      <c r="N172" s="41"/>
      <c r="O172" s="41"/>
      <c r="P172" s="41"/>
      <c r="Q172" s="41"/>
      <c r="R172" s="41"/>
      <c r="S172" s="41"/>
    </row>
    <row r="173" spans="12:19">
      <c r="L173" s="41"/>
      <c r="M173" s="41"/>
      <c r="N173" s="41"/>
      <c r="O173" s="41"/>
      <c r="P173" s="41"/>
      <c r="Q173" s="41"/>
      <c r="R173" s="41"/>
      <c r="S173" s="41"/>
    </row>
    <row r="174" spans="12:19">
      <c r="L174" s="41"/>
      <c r="M174" s="41"/>
      <c r="N174" s="41"/>
      <c r="O174" s="41"/>
      <c r="P174" s="41"/>
      <c r="Q174" s="41"/>
      <c r="R174" s="41"/>
      <c r="S174" s="41"/>
    </row>
    <row r="175" spans="12:19">
      <c r="L175" s="41"/>
      <c r="M175" s="41"/>
      <c r="N175" s="41"/>
      <c r="O175" s="41"/>
      <c r="P175" s="41"/>
      <c r="Q175" s="41"/>
      <c r="R175" s="41"/>
      <c r="S175" s="41"/>
    </row>
    <row r="176" spans="12:19">
      <c r="L176" s="41"/>
      <c r="M176" s="41"/>
      <c r="N176" s="41"/>
      <c r="O176" s="41"/>
      <c r="P176" s="41"/>
      <c r="Q176" s="41"/>
      <c r="R176" s="41"/>
      <c r="S176" s="41"/>
    </row>
    <row r="177" spans="12:19">
      <c r="L177" s="41"/>
      <c r="M177" s="41"/>
      <c r="N177" s="41"/>
      <c r="O177" s="41"/>
      <c r="P177" s="41"/>
      <c r="Q177" s="41"/>
      <c r="R177" s="41"/>
      <c r="S177" s="41"/>
    </row>
    <row r="178" spans="12:19">
      <c r="L178" s="41"/>
      <c r="M178" s="41"/>
      <c r="N178" s="41"/>
      <c r="O178" s="41"/>
      <c r="P178" s="41"/>
      <c r="Q178" s="41"/>
      <c r="R178" s="41"/>
      <c r="S178" s="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8"/>
  <sheetViews>
    <sheetView workbookViewId="0">
      <selection activeCell="B5" sqref="B5"/>
    </sheetView>
  </sheetViews>
  <sheetFormatPr baseColWidth="10" defaultColWidth="9.140625" defaultRowHeight="15"/>
  <cols>
    <col min="1" max="9" width="9.140625" style="43"/>
    <col min="10" max="10" width="11.5703125" style="43" bestFit="1" customWidth="1"/>
    <col min="11" max="16" width="9.140625" style="43"/>
    <col min="17" max="18" width="14.5703125" style="43" bestFit="1" customWidth="1"/>
    <col min="19" max="19" width="11" style="43" bestFit="1" customWidth="1"/>
    <col min="20" max="20" width="9.28515625" style="43" bestFit="1" customWidth="1"/>
    <col min="21" max="16384" width="9.140625" style="43"/>
  </cols>
  <sheetData>
    <row r="1" spans="1:21">
      <c r="A1" s="41"/>
      <c r="B1" s="41"/>
      <c r="C1" s="41"/>
      <c r="D1" s="41"/>
      <c r="E1" s="41"/>
      <c r="F1" s="42" t="s">
        <v>145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21">
      <c r="A2" s="41"/>
      <c r="B2" s="41"/>
      <c r="C2" s="41"/>
      <c r="D2" s="41"/>
      <c r="E2" s="41"/>
      <c r="F2" s="41"/>
      <c r="G2" s="44" t="s">
        <v>146</v>
      </c>
      <c r="H2" s="44">
        <v>3</v>
      </c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</row>
    <row r="3" spans="1:2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</row>
    <row r="4" spans="1:21" ht="45.75" thickBot="1">
      <c r="A4" s="44" t="s">
        <v>2</v>
      </c>
      <c r="B4" s="44" t="s">
        <v>166</v>
      </c>
      <c r="C4" s="45" t="s">
        <v>147</v>
      </c>
      <c r="D4" s="45" t="s">
        <v>148</v>
      </c>
      <c r="E4" s="45" t="s">
        <v>149</v>
      </c>
      <c r="F4" s="45" t="s">
        <v>150</v>
      </c>
      <c r="G4" s="45" t="s">
        <v>157</v>
      </c>
      <c r="H4" s="45" t="s">
        <v>26</v>
      </c>
      <c r="I4" s="45" t="s">
        <v>31</v>
      </c>
      <c r="J4" s="45" t="s">
        <v>140</v>
      </c>
      <c r="K4" s="45" t="s">
        <v>141</v>
      </c>
      <c r="L4" s="41"/>
      <c r="M4" s="41"/>
      <c r="N4" s="41"/>
      <c r="O4" s="41"/>
      <c r="P4" s="41"/>
      <c r="Q4" s="41"/>
      <c r="R4" s="41"/>
      <c r="S4" s="41"/>
    </row>
    <row r="5" spans="1:21" ht="15.75" thickBot="1">
      <c r="A5" s="80" t="s">
        <v>37</v>
      </c>
      <c r="B5" s="81">
        <v>2954</v>
      </c>
      <c r="C5" s="32"/>
      <c r="D5" s="32"/>
      <c r="E5" s="32"/>
      <c r="F5" s="32"/>
      <c r="G5" s="32"/>
      <c r="H5" s="32"/>
      <c r="I5" s="32"/>
      <c r="J5" s="32"/>
      <c r="K5" s="32"/>
      <c r="L5" s="41"/>
      <c r="M5" s="41"/>
      <c r="N5" s="36"/>
      <c r="O5" s="36"/>
      <c r="P5" s="36"/>
      <c r="Q5" s="36"/>
      <c r="R5" s="36"/>
      <c r="S5" s="36"/>
      <c r="T5" s="46"/>
      <c r="U5" s="46"/>
    </row>
    <row r="6" spans="1:21" ht="15.75" thickBot="1">
      <c r="A6" s="80" t="s">
        <v>43</v>
      </c>
      <c r="B6" s="81">
        <v>3297</v>
      </c>
      <c r="C6" s="32"/>
      <c r="D6" s="32"/>
      <c r="E6" s="32"/>
      <c r="F6" s="32"/>
      <c r="G6" s="32"/>
      <c r="H6" s="32"/>
      <c r="I6" s="32"/>
      <c r="J6" s="32"/>
      <c r="K6" s="32"/>
      <c r="L6" s="41"/>
      <c r="M6" s="41"/>
      <c r="N6" s="36"/>
      <c r="O6" s="36"/>
      <c r="P6" s="36"/>
      <c r="Q6" s="30" t="s">
        <v>142</v>
      </c>
      <c r="R6" s="30" t="s">
        <v>0</v>
      </c>
      <c r="S6" s="30" t="s">
        <v>1</v>
      </c>
      <c r="T6" s="46"/>
      <c r="U6" s="46"/>
    </row>
    <row r="7" spans="1:21" ht="15.75" thickBot="1">
      <c r="A7" s="80" t="s">
        <v>44</v>
      </c>
      <c r="B7" s="81">
        <v>3344</v>
      </c>
      <c r="C7" s="32">
        <f>AVERAGE(B5:B7)</f>
        <v>3198.3333333333335</v>
      </c>
      <c r="D7" s="32"/>
      <c r="E7" s="32"/>
      <c r="F7" s="32"/>
      <c r="G7" s="32"/>
      <c r="H7" s="32"/>
      <c r="I7" s="32"/>
      <c r="J7" s="32"/>
      <c r="K7" s="32"/>
      <c r="L7" s="41"/>
      <c r="M7" s="47"/>
      <c r="N7" s="37" t="s">
        <v>143</v>
      </c>
      <c r="O7" s="37"/>
      <c r="P7" s="36"/>
      <c r="Q7" s="40">
        <f>AVERAGE(J10:J64)</f>
        <v>112632.91358024697</v>
      </c>
      <c r="R7" s="40">
        <f>AVERAGE(I10:I64)</f>
        <v>260.20606060606065</v>
      </c>
      <c r="S7" s="38">
        <f>AVERAGE(K10:K64)</f>
        <v>5.9083850123915975E-2</v>
      </c>
      <c r="T7" s="46"/>
      <c r="U7" s="46"/>
    </row>
    <row r="8" spans="1:21" ht="15.75" thickBot="1">
      <c r="A8" s="80" t="s">
        <v>45</v>
      </c>
      <c r="B8" s="81">
        <v>3526</v>
      </c>
      <c r="C8" s="32">
        <f t="shared" ref="C8:D63" si="0">AVERAGE(B6:B8)</f>
        <v>3389</v>
      </c>
      <c r="D8" s="32"/>
      <c r="E8" s="32"/>
      <c r="F8" s="32"/>
      <c r="G8" s="32"/>
      <c r="H8" s="32"/>
      <c r="I8" s="32"/>
      <c r="J8" s="32"/>
      <c r="K8" s="32"/>
      <c r="L8" s="41"/>
      <c r="M8" s="47"/>
      <c r="N8" s="37" t="s">
        <v>144</v>
      </c>
      <c r="O8" s="37"/>
      <c r="P8" s="36"/>
      <c r="Q8" s="40">
        <f>AVERAGE(J65:J76)</f>
        <v>6210426.916666667</v>
      </c>
      <c r="R8" s="40">
        <f>AVERAGE(I65:I76)</f>
        <v>2322.5833333333335</v>
      </c>
      <c r="S8" s="38">
        <f>AVERAGE(K65:K76)</f>
        <v>0.36751292488633419</v>
      </c>
      <c r="T8" s="46"/>
      <c r="U8" s="46"/>
    </row>
    <row r="9" spans="1:21" ht="13.5" customHeight="1" thickBot="1">
      <c r="A9" s="80" t="s">
        <v>46</v>
      </c>
      <c r="B9" s="81">
        <v>3651</v>
      </c>
      <c r="C9" s="32">
        <f t="shared" si="0"/>
        <v>3507</v>
      </c>
      <c r="D9" s="32">
        <f>AVERAGE(C7:C9)</f>
        <v>3364.7777777777778</v>
      </c>
      <c r="E9" s="32">
        <f>2*C9-D9</f>
        <v>3649.2222222222222</v>
      </c>
      <c r="F9" s="32">
        <f>(2/($H$2-1))*(C9-D9)</f>
        <v>142.22222222222217</v>
      </c>
      <c r="G9" s="32"/>
      <c r="H9" s="32"/>
      <c r="I9" s="32"/>
      <c r="J9" s="32"/>
      <c r="K9" s="32"/>
      <c r="L9" s="41"/>
      <c r="M9" s="41"/>
      <c r="N9" s="36"/>
      <c r="O9" s="36"/>
      <c r="P9" s="36"/>
      <c r="Q9" s="36"/>
      <c r="R9" s="36"/>
      <c r="S9" s="36"/>
      <c r="T9" s="46"/>
      <c r="U9" s="46"/>
    </row>
    <row r="10" spans="1:21" ht="15.75" thickBot="1">
      <c r="A10" s="80" t="s">
        <v>47</v>
      </c>
      <c r="B10" s="81">
        <v>3684</v>
      </c>
      <c r="C10" s="32">
        <f t="shared" si="0"/>
        <v>3620.3333333333335</v>
      </c>
      <c r="D10" s="32">
        <f t="shared" si="0"/>
        <v>3505.4444444444448</v>
      </c>
      <c r="E10" s="32">
        <f t="shared" ref="E10:E62" si="1">2*C10-D10</f>
        <v>3735.2222222222222</v>
      </c>
      <c r="F10" s="32">
        <f t="shared" ref="F10:F62" si="2">(2/($H$2-1))*(C10-D10)</f>
        <v>114.88888888888869</v>
      </c>
      <c r="G10" s="32">
        <f t="shared" ref="G10:G41" si="3">F9+E9</f>
        <v>3791.4444444444443</v>
      </c>
      <c r="H10" s="32">
        <f>B10-G10</f>
        <v>-107.44444444444434</v>
      </c>
      <c r="I10" s="32">
        <f>ABS(H10)</f>
        <v>107.44444444444434</v>
      </c>
      <c r="J10" s="32">
        <f>H10^2</f>
        <v>11544.308641975287</v>
      </c>
      <c r="K10" s="32">
        <f>I10/B10</f>
        <v>2.9165158643985979E-2</v>
      </c>
      <c r="L10" s="41"/>
      <c r="M10" s="41"/>
      <c r="N10" s="36"/>
      <c r="O10" s="36"/>
      <c r="P10" s="36"/>
      <c r="Q10" s="36"/>
      <c r="R10" s="36"/>
      <c r="S10" s="36"/>
      <c r="T10" s="46"/>
      <c r="U10" s="46"/>
    </row>
    <row r="11" spans="1:21" ht="15.75" thickBot="1">
      <c r="A11" s="80" t="s">
        <v>48</v>
      </c>
      <c r="B11" s="81">
        <v>3528</v>
      </c>
      <c r="C11" s="32">
        <f t="shared" si="0"/>
        <v>3621</v>
      </c>
      <c r="D11" s="32">
        <f t="shared" si="0"/>
        <v>3582.7777777777778</v>
      </c>
      <c r="E11" s="32">
        <f t="shared" si="1"/>
        <v>3659.2222222222222</v>
      </c>
      <c r="F11" s="32">
        <f t="shared" si="2"/>
        <v>38.222222222222172</v>
      </c>
      <c r="G11" s="32">
        <f t="shared" si="3"/>
        <v>3850.1111111111109</v>
      </c>
      <c r="H11" s="32">
        <f t="shared" ref="H11:H62" si="4">B11-G11</f>
        <v>-322.11111111111086</v>
      </c>
      <c r="I11" s="32">
        <f t="shared" ref="I11:I62" si="5">ABS(H11)</f>
        <v>322.11111111111086</v>
      </c>
      <c r="J11" s="32">
        <f t="shared" ref="J11:J62" si="6">H11^2</f>
        <v>103755.5679012344</v>
      </c>
      <c r="K11" s="32">
        <f t="shared" ref="K11:K62" si="7">I11/B11</f>
        <v>9.1301335348954321E-2</v>
      </c>
      <c r="L11" s="41"/>
      <c r="M11" s="41"/>
      <c r="N11" s="41"/>
      <c r="O11" s="41"/>
      <c r="P11" s="41"/>
      <c r="Q11" s="41"/>
      <c r="R11" s="41"/>
      <c r="S11" s="41"/>
    </row>
    <row r="12" spans="1:21" ht="15.75" thickBot="1">
      <c r="A12" s="80" t="s">
        <v>49</v>
      </c>
      <c r="B12" s="81">
        <v>3629</v>
      </c>
      <c r="C12" s="32">
        <f t="shared" si="0"/>
        <v>3613.6666666666665</v>
      </c>
      <c r="D12" s="32">
        <f t="shared" si="0"/>
        <v>3618.3333333333335</v>
      </c>
      <c r="E12" s="32">
        <f t="shared" si="1"/>
        <v>3608.9999999999995</v>
      </c>
      <c r="F12" s="32">
        <f t="shared" si="2"/>
        <v>-4.6666666666669698</v>
      </c>
      <c r="G12" s="32">
        <f t="shared" si="3"/>
        <v>3697.4444444444443</v>
      </c>
      <c r="H12" s="32">
        <f t="shared" si="4"/>
        <v>-68.444444444444343</v>
      </c>
      <c r="I12" s="32">
        <f t="shared" si="5"/>
        <v>68.444444444444343</v>
      </c>
      <c r="J12" s="32">
        <f t="shared" si="6"/>
        <v>4684.6419753086284</v>
      </c>
      <c r="K12" s="32">
        <f t="shared" si="7"/>
        <v>1.8860414561709657E-2</v>
      </c>
      <c r="L12" s="41"/>
      <c r="M12" s="41"/>
      <c r="N12" s="41"/>
      <c r="O12" s="41"/>
      <c r="P12" s="41"/>
      <c r="Q12" s="41"/>
      <c r="R12" s="41"/>
      <c r="S12" s="41"/>
    </row>
    <row r="13" spans="1:21" ht="15.75" thickBot="1">
      <c r="A13" s="80" t="s">
        <v>51</v>
      </c>
      <c r="B13" s="81">
        <v>3740</v>
      </c>
      <c r="C13" s="32">
        <f t="shared" si="0"/>
        <v>3632.3333333333335</v>
      </c>
      <c r="D13" s="32">
        <f t="shared" si="0"/>
        <v>3622.3333333333335</v>
      </c>
      <c r="E13" s="32">
        <f t="shared" si="1"/>
        <v>3642.3333333333335</v>
      </c>
      <c r="F13" s="32">
        <f t="shared" si="2"/>
        <v>10</v>
      </c>
      <c r="G13" s="32">
        <f t="shared" si="3"/>
        <v>3604.3333333333326</v>
      </c>
      <c r="H13" s="32">
        <f t="shared" si="4"/>
        <v>135.66666666666742</v>
      </c>
      <c r="I13" s="32">
        <f t="shared" si="5"/>
        <v>135.66666666666742</v>
      </c>
      <c r="J13" s="32">
        <f t="shared" si="6"/>
        <v>18405.444444444649</v>
      </c>
      <c r="K13" s="32">
        <f t="shared" si="7"/>
        <v>3.6274509803921773E-2</v>
      </c>
      <c r="L13" s="41"/>
      <c r="M13" s="41"/>
      <c r="N13" s="41"/>
      <c r="O13" s="41"/>
      <c r="P13" s="41"/>
      <c r="Q13" s="41"/>
      <c r="R13" s="41"/>
      <c r="S13" s="41"/>
    </row>
    <row r="14" spans="1:21" ht="15.75" thickBot="1">
      <c r="A14" s="80" t="s">
        <v>52</v>
      </c>
      <c r="B14" s="81">
        <v>3301</v>
      </c>
      <c r="C14" s="32">
        <f t="shared" si="0"/>
        <v>3556.6666666666665</v>
      </c>
      <c r="D14" s="32">
        <f t="shared" si="0"/>
        <v>3600.8888888888887</v>
      </c>
      <c r="E14" s="32">
        <f t="shared" si="1"/>
        <v>3512.4444444444443</v>
      </c>
      <c r="F14" s="32">
        <f t="shared" si="2"/>
        <v>-44.222222222222172</v>
      </c>
      <c r="G14" s="32">
        <f t="shared" si="3"/>
        <v>3652.3333333333335</v>
      </c>
      <c r="H14" s="32">
        <f t="shared" si="4"/>
        <v>-351.33333333333348</v>
      </c>
      <c r="I14" s="32">
        <f t="shared" si="5"/>
        <v>351.33333333333348</v>
      </c>
      <c r="J14" s="32">
        <f t="shared" si="6"/>
        <v>123435.11111111121</v>
      </c>
      <c r="K14" s="32">
        <f t="shared" si="7"/>
        <v>0.10643239422397258</v>
      </c>
      <c r="L14" s="41"/>
      <c r="M14" s="41"/>
      <c r="N14" s="41"/>
      <c r="O14" s="41"/>
      <c r="P14" s="41"/>
      <c r="Q14" s="41"/>
      <c r="R14" s="41"/>
      <c r="S14" s="41"/>
    </row>
    <row r="15" spans="1:21" ht="15.75" thickBot="1">
      <c r="A15" s="80" t="s">
        <v>53</v>
      </c>
      <c r="B15" s="81">
        <v>3255</v>
      </c>
      <c r="C15" s="32">
        <f t="shared" si="0"/>
        <v>3432</v>
      </c>
      <c r="D15" s="32">
        <f t="shared" si="0"/>
        <v>3540.3333333333335</v>
      </c>
      <c r="E15" s="32">
        <f t="shared" si="1"/>
        <v>3323.6666666666665</v>
      </c>
      <c r="F15" s="32">
        <f t="shared" si="2"/>
        <v>-108.33333333333348</v>
      </c>
      <c r="G15" s="32">
        <f t="shared" si="3"/>
        <v>3468.2222222222222</v>
      </c>
      <c r="H15" s="32">
        <f t="shared" si="4"/>
        <v>-213.22222222222217</v>
      </c>
      <c r="I15" s="32">
        <f t="shared" si="5"/>
        <v>213.22222222222217</v>
      </c>
      <c r="J15" s="32">
        <f t="shared" si="6"/>
        <v>45463.716049382696</v>
      </c>
      <c r="K15" s="32">
        <f t="shared" si="7"/>
        <v>6.5506059054446134E-2</v>
      </c>
      <c r="L15" s="41"/>
      <c r="M15" s="41"/>
      <c r="N15" s="41"/>
      <c r="O15" s="41"/>
      <c r="P15" s="41"/>
      <c r="Q15" s="41"/>
      <c r="R15" s="41"/>
      <c r="S15" s="41"/>
    </row>
    <row r="16" spans="1:21" ht="15.75" thickBot="1">
      <c r="A16" s="80" t="s">
        <v>54</v>
      </c>
      <c r="B16" s="81">
        <v>3672</v>
      </c>
      <c r="C16" s="32">
        <f t="shared" si="0"/>
        <v>3409.3333333333335</v>
      </c>
      <c r="D16" s="32">
        <f t="shared" si="0"/>
        <v>3466</v>
      </c>
      <c r="E16" s="32">
        <f t="shared" si="1"/>
        <v>3352.666666666667</v>
      </c>
      <c r="F16" s="32">
        <f t="shared" si="2"/>
        <v>-56.666666666666515</v>
      </c>
      <c r="G16" s="32">
        <f t="shared" si="3"/>
        <v>3215.333333333333</v>
      </c>
      <c r="H16" s="32">
        <f t="shared" si="4"/>
        <v>456.66666666666697</v>
      </c>
      <c r="I16" s="32">
        <f t="shared" si="5"/>
        <v>456.66666666666697</v>
      </c>
      <c r="J16" s="32">
        <f t="shared" si="6"/>
        <v>208544.44444444473</v>
      </c>
      <c r="K16" s="32">
        <f t="shared" si="7"/>
        <v>0.12436456063907053</v>
      </c>
      <c r="L16" s="41"/>
      <c r="M16" s="41"/>
      <c r="N16" s="41"/>
      <c r="O16" s="41"/>
      <c r="P16" s="41"/>
      <c r="Q16" s="41"/>
      <c r="R16" s="41"/>
      <c r="S16" s="41"/>
    </row>
    <row r="17" spans="1:20" ht="15.75" thickBot="1">
      <c r="A17" s="80" t="s">
        <v>55</v>
      </c>
      <c r="B17" s="81">
        <v>3590</v>
      </c>
      <c r="C17" s="32">
        <f t="shared" si="0"/>
        <v>3505.6666666666665</v>
      </c>
      <c r="D17" s="32">
        <f t="shared" si="0"/>
        <v>3449</v>
      </c>
      <c r="E17" s="32">
        <f t="shared" si="1"/>
        <v>3562.333333333333</v>
      </c>
      <c r="F17" s="32">
        <f t="shared" si="2"/>
        <v>56.666666666666515</v>
      </c>
      <c r="G17" s="32">
        <f t="shared" si="3"/>
        <v>3296.0000000000005</v>
      </c>
      <c r="H17" s="32">
        <f t="shared" si="4"/>
        <v>293.99999999999955</v>
      </c>
      <c r="I17" s="32">
        <f t="shared" si="5"/>
        <v>293.99999999999955</v>
      </c>
      <c r="J17" s="32">
        <f t="shared" si="6"/>
        <v>86435.999999999738</v>
      </c>
      <c r="K17" s="32">
        <f t="shared" si="7"/>
        <v>8.1894150417827175E-2</v>
      </c>
      <c r="L17" s="41"/>
      <c r="M17" s="41"/>
      <c r="N17" s="41"/>
      <c r="O17" s="41"/>
      <c r="P17" s="41"/>
      <c r="Q17" s="41"/>
      <c r="R17" s="41"/>
      <c r="S17" s="41"/>
    </row>
    <row r="18" spans="1:20" ht="15.75" thickBot="1">
      <c r="A18" s="80" t="s">
        <v>56</v>
      </c>
      <c r="B18" s="81">
        <v>3797</v>
      </c>
      <c r="C18" s="32">
        <f t="shared" si="0"/>
        <v>3686.3333333333335</v>
      </c>
      <c r="D18" s="32">
        <f t="shared" si="0"/>
        <v>3533.7777777777778</v>
      </c>
      <c r="E18" s="32">
        <f t="shared" si="1"/>
        <v>3838.8888888888891</v>
      </c>
      <c r="F18" s="32">
        <f t="shared" si="2"/>
        <v>152.55555555555566</v>
      </c>
      <c r="G18" s="32">
        <f t="shared" si="3"/>
        <v>3618.9999999999995</v>
      </c>
      <c r="H18" s="32">
        <f t="shared" si="4"/>
        <v>178.00000000000045</v>
      </c>
      <c r="I18" s="32">
        <f t="shared" si="5"/>
        <v>178.00000000000045</v>
      </c>
      <c r="J18" s="32">
        <f t="shared" si="6"/>
        <v>31684.00000000016</v>
      </c>
      <c r="K18" s="32">
        <f t="shared" si="7"/>
        <v>4.6879115090861324E-2</v>
      </c>
      <c r="L18" s="41"/>
      <c r="M18" s="41"/>
      <c r="N18" s="41"/>
      <c r="O18" s="41"/>
      <c r="P18" s="41"/>
      <c r="Q18" s="41"/>
      <c r="R18" s="41"/>
      <c r="S18" s="41"/>
    </row>
    <row r="19" spans="1:20" ht="15.75" thickBot="1">
      <c r="A19" s="80" t="s">
        <v>57</v>
      </c>
      <c r="B19" s="81">
        <v>3566</v>
      </c>
      <c r="C19" s="32">
        <f t="shared" si="0"/>
        <v>3651</v>
      </c>
      <c r="D19" s="32">
        <f t="shared" si="0"/>
        <v>3614.3333333333335</v>
      </c>
      <c r="E19" s="32">
        <f t="shared" si="1"/>
        <v>3687.6666666666665</v>
      </c>
      <c r="F19" s="32">
        <f t="shared" si="2"/>
        <v>36.666666666666515</v>
      </c>
      <c r="G19" s="32">
        <f t="shared" si="3"/>
        <v>3991.4444444444448</v>
      </c>
      <c r="H19" s="32">
        <f t="shared" si="4"/>
        <v>-425.4444444444448</v>
      </c>
      <c r="I19" s="32">
        <f t="shared" si="5"/>
        <v>425.4444444444448</v>
      </c>
      <c r="J19" s="32">
        <f t="shared" si="6"/>
        <v>181002.97530864229</v>
      </c>
      <c r="K19" s="32">
        <f t="shared" si="7"/>
        <v>0.11930578924409557</v>
      </c>
      <c r="L19" s="41"/>
      <c r="M19" s="41"/>
      <c r="N19" s="41"/>
      <c r="O19" s="41"/>
      <c r="P19" s="41"/>
      <c r="Q19" s="41"/>
      <c r="R19" s="41"/>
      <c r="S19" s="41"/>
    </row>
    <row r="20" spans="1:20" ht="15.75" thickBot="1">
      <c r="A20" s="80" t="s">
        <v>58</v>
      </c>
      <c r="B20" s="81">
        <v>3621</v>
      </c>
      <c r="C20" s="32">
        <f t="shared" si="0"/>
        <v>3661.3333333333335</v>
      </c>
      <c r="D20" s="32">
        <f t="shared" si="0"/>
        <v>3666.2222222222226</v>
      </c>
      <c r="E20" s="32">
        <f t="shared" si="1"/>
        <v>3656.4444444444443</v>
      </c>
      <c r="F20" s="32">
        <f t="shared" si="2"/>
        <v>-4.8888888888891415</v>
      </c>
      <c r="G20" s="32">
        <f t="shared" si="3"/>
        <v>3724.333333333333</v>
      </c>
      <c r="H20" s="32">
        <f t="shared" si="4"/>
        <v>-103.33333333333303</v>
      </c>
      <c r="I20" s="32">
        <f t="shared" si="5"/>
        <v>103.33333333333303</v>
      </c>
      <c r="J20" s="32">
        <f t="shared" si="6"/>
        <v>10677.777777777716</v>
      </c>
      <c r="K20" s="32">
        <f t="shared" si="7"/>
        <v>2.8537236490840383E-2</v>
      </c>
      <c r="L20" s="41"/>
      <c r="M20" s="41"/>
      <c r="N20" s="41"/>
      <c r="O20" s="41"/>
      <c r="P20" s="41"/>
      <c r="Q20" s="41"/>
      <c r="R20" s="41"/>
      <c r="S20" s="41"/>
    </row>
    <row r="21" spans="1:20" ht="30.75" thickBot="1">
      <c r="A21" s="80" t="s">
        <v>60</v>
      </c>
      <c r="B21" s="81">
        <v>3664</v>
      </c>
      <c r="C21" s="32">
        <f t="shared" si="0"/>
        <v>3617</v>
      </c>
      <c r="D21" s="32">
        <f t="shared" si="0"/>
        <v>3643.1111111111113</v>
      </c>
      <c r="E21" s="32">
        <f t="shared" si="1"/>
        <v>3590.8888888888887</v>
      </c>
      <c r="F21" s="32">
        <f t="shared" si="2"/>
        <v>-26.111111111111313</v>
      </c>
      <c r="G21" s="32">
        <f t="shared" si="3"/>
        <v>3651.5555555555552</v>
      </c>
      <c r="H21" s="32">
        <f t="shared" si="4"/>
        <v>12.444444444444798</v>
      </c>
      <c r="I21" s="32">
        <f t="shared" si="5"/>
        <v>12.444444444444798</v>
      </c>
      <c r="J21" s="32">
        <f t="shared" si="6"/>
        <v>154.86419753087301</v>
      </c>
      <c r="K21" s="32">
        <f t="shared" si="7"/>
        <v>3.3964095099467246E-3</v>
      </c>
      <c r="L21" s="41"/>
      <c r="M21" s="41"/>
      <c r="N21" s="41"/>
      <c r="O21" s="41"/>
      <c r="P21" s="41"/>
      <c r="Q21" s="41"/>
      <c r="R21" s="41"/>
      <c r="S21" s="41"/>
    </row>
    <row r="22" spans="1:20" ht="15.75" thickBot="1">
      <c r="A22" s="80" t="s">
        <v>61</v>
      </c>
      <c r="B22" s="81">
        <v>3986</v>
      </c>
      <c r="C22" s="32">
        <f t="shared" si="0"/>
        <v>3757</v>
      </c>
      <c r="D22" s="32">
        <f t="shared" si="0"/>
        <v>3678.4444444444448</v>
      </c>
      <c r="E22" s="32">
        <f t="shared" si="1"/>
        <v>3835.5555555555552</v>
      </c>
      <c r="F22" s="32">
        <f t="shared" si="2"/>
        <v>78.555555555555202</v>
      </c>
      <c r="G22" s="32">
        <f t="shared" si="3"/>
        <v>3564.7777777777774</v>
      </c>
      <c r="H22" s="32">
        <f t="shared" si="4"/>
        <v>421.22222222222263</v>
      </c>
      <c r="I22" s="32">
        <f t="shared" si="5"/>
        <v>421.22222222222263</v>
      </c>
      <c r="J22" s="32">
        <f t="shared" si="6"/>
        <v>177428.16049382751</v>
      </c>
      <c r="K22" s="32">
        <f t="shared" si="7"/>
        <v>0.10567541952388927</v>
      </c>
      <c r="L22" s="41"/>
      <c r="M22" s="41"/>
      <c r="N22" s="41"/>
      <c r="O22" s="41"/>
      <c r="P22" s="41"/>
      <c r="Q22" s="41"/>
      <c r="R22" s="41"/>
      <c r="S22" s="41"/>
    </row>
    <row r="23" spans="1:20" ht="15.75" thickBot="1">
      <c r="A23" s="80" t="s">
        <v>62</v>
      </c>
      <c r="B23" s="81">
        <v>3512</v>
      </c>
      <c r="C23" s="32">
        <f t="shared" si="0"/>
        <v>3720.6666666666665</v>
      </c>
      <c r="D23" s="32">
        <f t="shared" si="0"/>
        <v>3698.2222222222222</v>
      </c>
      <c r="E23" s="32">
        <f t="shared" si="1"/>
        <v>3743.1111111111109</v>
      </c>
      <c r="F23" s="32">
        <f t="shared" si="2"/>
        <v>22.444444444444343</v>
      </c>
      <c r="G23" s="32">
        <f t="shared" si="3"/>
        <v>3914.1111111111104</v>
      </c>
      <c r="H23" s="32">
        <f t="shared" si="4"/>
        <v>-402.1111111111104</v>
      </c>
      <c r="I23" s="32">
        <f t="shared" si="5"/>
        <v>402.1111111111104</v>
      </c>
      <c r="J23" s="32">
        <f t="shared" si="6"/>
        <v>161693.34567901178</v>
      </c>
      <c r="K23" s="32">
        <f t="shared" si="7"/>
        <v>0.11449633004302688</v>
      </c>
      <c r="L23" s="41"/>
      <c r="M23" s="41"/>
      <c r="N23" s="41"/>
      <c r="O23" s="41"/>
      <c r="P23" s="41"/>
      <c r="Q23" s="41"/>
      <c r="R23" s="41"/>
      <c r="S23" s="41"/>
    </row>
    <row r="24" spans="1:20" ht="15.75" thickBot="1">
      <c r="A24" s="80" t="s">
        <v>63</v>
      </c>
      <c r="B24" s="81">
        <v>3684</v>
      </c>
      <c r="C24" s="32">
        <f t="shared" si="0"/>
        <v>3727.3333333333335</v>
      </c>
      <c r="D24" s="32">
        <f t="shared" si="0"/>
        <v>3735</v>
      </c>
      <c r="E24" s="32">
        <f t="shared" si="1"/>
        <v>3719.666666666667</v>
      </c>
      <c r="F24" s="32">
        <f t="shared" si="2"/>
        <v>-7.6666666666665151</v>
      </c>
      <c r="G24" s="32">
        <f t="shared" si="3"/>
        <v>3765.5555555555552</v>
      </c>
      <c r="H24" s="32">
        <f t="shared" si="4"/>
        <v>-81.555555555555202</v>
      </c>
      <c r="I24" s="32">
        <f t="shared" si="5"/>
        <v>81.555555555555202</v>
      </c>
      <c r="J24" s="32">
        <f t="shared" si="6"/>
        <v>6651.3086419752508</v>
      </c>
      <c r="K24" s="32">
        <f t="shared" si="7"/>
        <v>2.2137772952105103E-2</v>
      </c>
      <c r="L24" s="41"/>
      <c r="M24" s="41"/>
      <c r="N24" s="41"/>
      <c r="O24" s="41"/>
      <c r="P24" s="41"/>
      <c r="Q24" s="41"/>
      <c r="R24" s="41"/>
      <c r="S24" s="41"/>
    </row>
    <row r="25" spans="1:20" ht="15.75" thickBot="1">
      <c r="A25" s="80" t="s">
        <v>64</v>
      </c>
      <c r="B25" s="81">
        <v>3567</v>
      </c>
      <c r="C25" s="32">
        <f t="shared" si="0"/>
        <v>3587.6666666666665</v>
      </c>
      <c r="D25" s="32">
        <f t="shared" si="0"/>
        <v>3678.5555555555552</v>
      </c>
      <c r="E25" s="32">
        <f t="shared" si="1"/>
        <v>3496.7777777777778</v>
      </c>
      <c r="F25" s="32">
        <f t="shared" si="2"/>
        <v>-90.888888888888687</v>
      </c>
      <c r="G25" s="32">
        <f t="shared" si="3"/>
        <v>3712.0000000000005</v>
      </c>
      <c r="H25" s="32">
        <f t="shared" si="4"/>
        <v>-145.00000000000045</v>
      </c>
      <c r="I25" s="32">
        <f t="shared" si="5"/>
        <v>145.00000000000045</v>
      </c>
      <c r="J25" s="32">
        <f t="shared" si="6"/>
        <v>21025.000000000131</v>
      </c>
      <c r="K25" s="32">
        <f t="shared" si="7"/>
        <v>4.0650406504065172E-2</v>
      </c>
      <c r="L25" s="41"/>
      <c r="M25" s="41"/>
      <c r="N25" s="41"/>
      <c r="O25" s="41"/>
      <c r="P25" s="41"/>
      <c r="Q25" s="41"/>
      <c r="R25" s="41"/>
      <c r="S25" s="41"/>
    </row>
    <row r="26" spans="1:20" ht="15.75" thickBot="1">
      <c r="A26" s="80" t="s">
        <v>65</v>
      </c>
      <c r="B26" s="81">
        <v>3618</v>
      </c>
      <c r="C26" s="32">
        <f t="shared" si="0"/>
        <v>3623</v>
      </c>
      <c r="D26" s="32">
        <f t="shared" si="0"/>
        <v>3646</v>
      </c>
      <c r="E26" s="32">
        <f t="shared" si="1"/>
        <v>3600</v>
      </c>
      <c r="F26" s="32">
        <f t="shared" si="2"/>
        <v>-23</v>
      </c>
      <c r="G26" s="32">
        <f t="shared" si="3"/>
        <v>3405.8888888888891</v>
      </c>
      <c r="H26" s="32">
        <f t="shared" si="4"/>
        <v>212.11111111111086</v>
      </c>
      <c r="I26" s="32">
        <f t="shared" si="5"/>
        <v>212.11111111111086</v>
      </c>
      <c r="J26" s="32">
        <f t="shared" si="6"/>
        <v>44991.123456790017</v>
      </c>
      <c r="K26" s="32">
        <f t="shared" si="7"/>
        <v>5.8626619986487244E-2</v>
      </c>
      <c r="L26" s="41"/>
      <c r="M26" s="41"/>
      <c r="N26" s="41"/>
      <c r="O26" s="41"/>
      <c r="P26" s="41"/>
      <c r="Q26" s="41"/>
      <c r="R26" s="41"/>
      <c r="S26" s="41"/>
    </row>
    <row r="27" spans="1:20" ht="15.75" thickBot="1">
      <c r="A27" s="80" t="s">
        <v>66</v>
      </c>
      <c r="B27" s="81">
        <v>3650</v>
      </c>
      <c r="C27" s="32">
        <f t="shared" si="0"/>
        <v>3611.6666666666665</v>
      </c>
      <c r="D27" s="32">
        <f t="shared" si="0"/>
        <v>3607.4444444444439</v>
      </c>
      <c r="E27" s="32">
        <f t="shared" si="1"/>
        <v>3615.8888888888891</v>
      </c>
      <c r="F27" s="32">
        <f t="shared" si="2"/>
        <v>4.2222222222226264</v>
      </c>
      <c r="G27" s="32">
        <f t="shared" si="3"/>
        <v>3577</v>
      </c>
      <c r="H27" s="32">
        <f t="shared" si="4"/>
        <v>73</v>
      </c>
      <c r="I27" s="32">
        <f t="shared" si="5"/>
        <v>73</v>
      </c>
      <c r="J27" s="32">
        <f t="shared" si="6"/>
        <v>5329</v>
      </c>
      <c r="K27" s="32">
        <f t="shared" si="7"/>
        <v>0.02</v>
      </c>
      <c r="L27" s="41"/>
      <c r="M27" s="41"/>
      <c r="N27" s="41"/>
      <c r="O27" s="41"/>
      <c r="P27" s="41"/>
      <c r="Q27" s="41"/>
      <c r="R27" s="41"/>
      <c r="S27" s="41"/>
    </row>
    <row r="28" spans="1:20" ht="15.75" thickBot="1">
      <c r="A28" s="80" t="s">
        <v>67</v>
      </c>
      <c r="B28" s="81">
        <v>4230</v>
      </c>
      <c r="C28" s="32">
        <f t="shared" si="0"/>
        <v>3832.6666666666665</v>
      </c>
      <c r="D28" s="32">
        <f t="shared" si="0"/>
        <v>3689.1111111111109</v>
      </c>
      <c r="E28" s="32">
        <f t="shared" si="1"/>
        <v>3976.2222222222222</v>
      </c>
      <c r="F28" s="32">
        <f t="shared" si="2"/>
        <v>143.55555555555566</v>
      </c>
      <c r="G28" s="32">
        <f t="shared" si="3"/>
        <v>3620.1111111111118</v>
      </c>
      <c r="H28" s="32">
        <f t="shared" si="4"/>
        <v>609.88888888888823</v>
      </c>
      <c r="I28" s="32">
        <f t="shared" si="5"/>
        <v>609.88888888888823</v>
      </c>
      <c r="J28" s="32">
        <f t="shared" si="6"/>
        <v>371964.45679012267</v>
      </c>
      <c r="K28" s="32">
        <f t="shared" si="7"/>
        <v>0.14418177042290503</v>
      </c>
      <c r="L28" s="41"/>
      <c r="M28" s="41"/>
      <c r="N28" s="41"/>
      <c r="O28" s="41"/>
      <c r="P28" s="41"/>
      <c r="Q28" s="41"/>
      <c r="R28" s="41"/>
      <c r="S28" s="41"/>
    </row>
    <row r="29" spans="1:20" ht="15.75" thickBot="1">
      <c r="A29" s="80" t="s">
        <v>68</v>
      </c>
      <c r="B29" s="81">
        <v>4153</v>
      </c>
      <c r="C29" s="32">
        <f t="shared" si="0"/>
        <v>4011</v>
      </c>
      <c r="D29" s="32">
        <f t="shared" si="0"/>
        <v>3818.4444444444439</v>
      </c>
      <c r="E29" s="32">
        <f t="shared" si="1"/>
        <v>4203.5555555555566</v>
      </c>
      <c r="F29" s="32">
        <f t="shared" si="2"/>
        <v>192.55555555555611</v>
      </c>
      <c r="G29" s="32">
        <f t="shared" si="3"/>
        <v>4119.7777777777774</v>
      </c>
      <c r="H29" s="32">
        <f t="shared" si="4"/>
        <v>33.222222222222626</v>
      </c>
      <c r="I29" s="32">
        <f t="shared" si="5"/>
        <v>33.222222222222626</v>
      </c>
      <c r="J29" s="32">
        <f t="shared" si="6"/>
        <v>1103.716049382743</v>
      </c>
      <c r="K29" s="32">
        <f t="shared" si="7"/>
        <v>7.9995719292614079E-3</v>
      </c>
      <c r="L29" s="41"/>
      <c r="M29" s="41"/>
      <c r="N29" s="41"/>
      <c r="O29" s="41"/>
      <c r="P29" s="41"/>
      <c r="Q29" s="41"/>
      <c r="R29" s="41"/>
      <c r="S29" s="41"/>
    </row>
    <row r="30" spans="1:20" ht="15.75" thickBot="1">
      <c r="A30" s="80" t="s">
        <v>69</v>
      </c>
      <c r="B30" s="81">
        <v>4370</v>
      </c>
      <c r="C30" s="32">
        <f t="shared" si="0"/>
        <v>4251</v>
      </c>
      <c r="D30" s="32">
        <f t="shared" si="0"/>
        <v>4031.5555555555552</v>
      </c>
      <c r="E30" s="32">
        <f t="shared" si="1"/>
        <v>4470.4444444444453</v>
      </c>
      <c r="F30" s="32">
        <f t="shared" si="2"/>
        <v>219.4444444444448</v>
      </c>
      <c r="G30" s="32">
        <f t="shared" si="3"/>
        <v>4396.1111111111131</v>
      </c>
      <c r="H30" s="32">
        <f t="shared" si="4"/>
        <v>-26.111111111113132</v>
      </c>
      <c r="I30" s="32">
        <f t="shared" si="5"/>
        <v>26.111111111113132</v>
      </c>
      <c r="J30" s="32">
        <f t="shared" si="6"/>
        <v>681.79012345689569</v>
      </c>
      <c r="K30" s="32">
        <f t="shared" si="7"/>
        <v>5.9750826341219984E-3</v>
      </c>
      <c r="L30" s="41"/>
      <c r="M30" s="41"/>
      <c r="N30" s="41"/>
      <c r="O30" s="41"/>
      <c r="P30" s="41"/>
      <c r="Q30" s="41"/>
      <c r="R30" s="41"/>
      <c r="S30" s="41"/>
    </row>
    <row r="31" spans="1:20" ht="15.75" thickBot="1">
      <c r="A31" s="80" t="s">
        <v>70</v>
      </c>
      <c r="B31" s="81">
        <v>3931</v>
      </c>
      <c r="C31" s="32">
        <f t="shared" si="0"/>
        <v>4151.333333333333</v>
      </c>
      <c r="D31" s="32">
        <f t="shared" si="0"/>
        <v>4137.7777777777774</v>
      </c>
      <c r="E31" s="32">
        <f t="shared" si="1"/>
        <v>4164.8888888888887</v>
      </c>
      <c r="F31" s="32">
        <f t="shared" si="2"/>
        <v>13.555555555555657</v>
      </c>
      <c r="G31" s="32">
        <f t="shared" si="3"/>
        <v>4689.8888888888905</v>
      </c>
      <c r="H31" s="32">
        <f t="shared" si="4"/>
        <v>-758.88888888889051</v>
      </c>
      <c r="I31" s="32">
        <f t="shared" si="5"/>
        <v>758.88888888889051</v>
      </c>
      <c r="J31" s="32">
        <f t="shared" si="6"/>
        <v>575912.3456790148</v>
      </c>
      <c r="K31" s="32">
        <f t="shared" si="7"/>
        <v>0.19305237570310113</v>
      </c>
      <c r="L31" s="41"/>
      <c r="M31" s="41"/>
      <c r="N31" s="41"/>
      <c r="O31" s="41"/>
      <c r="P31" s="41"/>
      <c r="Q31" s="41"/>
      <c r="R31" s="41"/>
      <c r="S31" s="41"/>
    </row>
    <row r="32" spans="1:20" ht="15.75" thickBot="1">
      <c r="A32" s="80" t="s">
        <v>71</v>
      </c>
      <c r="B32" s="81">
        <v>3996</v>
      </c>
      <c r="C32" s="32">
        <f t="shared" si="0"/>
        <v>4099</v>
      </c>
      <c r="D32" s="32">
        <f t="shared" si="0"/>
        <v>4167.1111111111104</v>
      </c>
      <c r="E32" s="32">
        <f t="shared" si="1"/>
        <v>4030.8888888888896</v>
      </c>
      <c r="F32" s="32">
        <f t="shared" si="2"/>
        <v>-68.111111111110404</v>
      </c>
      <c r="G32" s="32">
        <f t="shared" si="3"/>
        <v>4178.4444444444443</v>
      </c>
      <c r="H32" s="32">
        <f t="shared" si="4"/>
        <v>-182.44444444444434</v>
      </c>
      <c r="I32" s="32">
        <f t="shared" si="5"/>
        <v>182.44444444444434</v>
      </c>
      <c r="J32" s="32">
        <f t="shared" si="6"/>
        <v>33285.975308641937</v>
      </c>
      <c r="K32" s="32">
        <f t="shared" si="7"/>
        <v>4.5656767878990076E-2</v>
      </c>
      <c r="L32" s="41"/>
      <c r="M32" s="41"/>
      <c r="N32" s="41"/>
      <c r="O32" s="40"/>
      <c r="P32" s="40"/>
      <c r="Q32" s="40"/>
      <c r="R32" s="40" t="s">
        <v>142</v>
      </c>
      <c r="S32" s="40" t="s">
        <v>0</v>
      </c>
      <c r="T32" s="49" t="s">
        <v>1</v>
      </c>
    </row>
    <row r="33" spans="1:20" ht="30.75" thickBot="1">
      <c r="A33" s="80" t="s">
        <v>72</v>
      </c>
      <c r="B33" s="81">
        <v>4027</v>
      </c>
      <c r="C33" s="32">
        <f t="shared" si="0"/>
        <v>3984.6666666666665</v>
      </c>
      <c r="D33" s="32">
        <f t="shared" si="0"/>
        <v>4078.3333333333326</v>
      </c>
      <c r="E33" s="32">
        <f t="shared" si="1"/>
        <v>3891.0000000000005</v>
      </c>
      <c r="F33" s="32">
        <f t="shared" si="2"/>
        <v>-93.66666666666606</v>
      </c>
      <c r="G33" s="32">
        <f t="shared" si="3"/>
        <v>3962.7777777777792</v>
      </c>
      <c r="H33" s="32">
        <f t="shared" si="4"/>
        <v>64.222222222220807</v>
      </c>
      <c r="I33" s="32">
        <f t="shared" si="5"/>
        <v>64.222222222220807</v>
      </c>
      <c r="J33" s="32">
        <f t="shared" si="6"/>
        <v>4124.4938271603123</v>
      </c>
      <c r="K33" s="32">
        <f t="shared" si="7"/>
        <v>1.5947907182076188E-2</v>
      </c>
      <c r="L33" s="41"/>
      <c r="M33" s="51" t="s">
        <v>152</v>
      </c>
      <c r="N33" s="41"/>
      <c r="O33" s="40" t="s">
        <v>143</v>
      </c>
      <c r="P33" s="40"/>
      <c r="Q33" s="40"/>
      <c r="R33" s="40">
        <v>105429.88261960789</v>
      </c>
      <c r="S33" s="40">
        <v>254.88627450980383</v>
      </c>
      <c r="T33" s="50">
        <v>5.6305204878040471E-2</v>
      </c>
    </row>
    <row r="34" spans="1:20" ht="15.75" thickBot="1">
      <c r="A34" s="80" t="s">
        <v>73</v>
      </c>
      <c r="B34" s="81">
        <v>4651</v>
      </c>
      <c r="C34" s="32">
        <f t="shared" si="0"/>
        <v>4224.666666666667</v>
      </c>
      <c r="D34" s="32">
        <f t="shared" si="0"/>
        <v>4102.7777777777774</v>
      </c>
      <c r="E34" s="32">
        <f t="shared" si="1"/>
        <v>4346.5555555555566</v>
      </c>
      <c r="F34" s="32">
        <f t="shared" si="2"/>
        <v>121.8888888888896</v>
      </c>
      <c r="G34" s="32">
        <f t="shared" si="3"/>
        <v>3797.3333333333344</v>
      </c>
      <c r="H34" s="32">
        <f t="shared" si="4"/>
        <v>853.66666666666561</v>
      </c>
      <c r="I34" s="32">
        <f t="shared" si="5"/>
        <v>853.66666666666561</v>
      </c>
      <c r="J34" s="32">
        <f t="shared" si="6"/>
        <v>728746.77777777601</v>
      </c>
      <c r="K34" s="32">
        <f t="shared" si="7"/>
        <v>0.18354475739984211</v>
      </c>
      <c r="L34" s="41"/>
      <c r="M34" s="41"/>
      <c r="N34" s="41"/>
      <c r="O34" s="40" t="s">
        <v>144</v>
      </c>
      <c r="P34" s="40"/>
      <c r="Q34" s="40"/>
      <c r="R34" s="40">
        <v>2321869.0343333236</v>
      </c>
      <c r="S34" s="40">
        <v>1401.2933333333301</v>
      </c>
      <c r="T34" s="50">
        <v>0.22369864301064382</v>
      </c>
    </row>
    <row r="35" spans="1:20" ht="15.75" thickBot="1">
      <c r="A35" s="80" t="s">
        <v>74</v>
      </c>
      <c r="B35" s="81">
        <v>4020</v>
      </c>
      <c r="C35" s="32">
        <f t="shared" si="0"/>
        <v>4232.666666666667</v>
      </c>
      <c r="D35" s="32">
        <f t="shared" si="0"/>
        <v>4147.333333333333</v>
      </c>
      <c r="E35" s="32">
        <f t="shared" si="1"/>
        <v>4318.0000000000009</v>
      </c>
      <c r="F35" s="32">
        <f t="shared" si="2"/>
        <v>85.33333333333394</v>
      </c>
      <c r="G35" s="32">
        <f t="shared" si="3"/>
        <v>4468.4444444444462</v>
      </c>
      <c r="H35" s="32">
        <f t="shared" si="4"/>
        <v>-448.44444444444616</v>
      </c>
      <c r="I35" s="32">
        <f t="shared" si="5"/>
        <v>448.44444444444616</v>
      </c>
      <c r="J35" s="32">
        <f t="shared" si="6"/>
        <v>201102.41975308795</v>
      </c>
      <c r="K35" s="32">
        <f t="shared" si="7"/>
        <v>0.11155334438916571</v>
      </c>
      <c r="L35" s="41"/>
      <c r="M35" s="41"/>
      <c r="N35" s="41"/>
      <c r="O35" s="41"/>
      <c r="P35" s="41"/>
      <c r="Q35" s="41"/>
      <c r="R35" s="41"/>
      <c r="S35" s="41"/>
    </row>
    <row r="36" spans="1:20" ht="15.75" thickBot="1">
      <c r="A36" s="80" t="s">
        <v>75</v>
      </c>
      <c r="B36" s="81">
        <v>4226</v>
      </c>
      <c r="C36" s="32">
        <f t="shared" si="0"/>
        <v>4299</v>
      </c>
      <c r="D36" s="32">
        <f t="shared" si="0"/>
        <v>4252.1111111111113</v>
      </c>
      <c r="E36" s="32">
        <f t="shared" si="1"/>
        <v>4345.8888888888887</v>
      </c>
      <c r="F36" s="32">
        <f t="shared" si="2"/>
        <v>46.888888888888687</v>
      </c>
      <c r="G36" s="32">
        <f t="shared" si="3"/>
        <v>4403.3333333333348</v>
      </c>
      <c r="H36" s="32">
        <f t="shared" si="4"/>
        <v>-177.33333333333485</v>
      </c>
      <c r="I36" s="32">
        <f t="shared" si="5"/>
        <v>177.33333333333485</v>
      </c>
      <c r="J36" s="32">
        <f t="shared" si="6"/>
        <v>31447.111111111648</v>
      </c>
      <c r="K36" s="32">
        <f t="shared" si="7"/>
        <v>4.1962454645843549E-2</v>
      </c>
      <c r="L36" s="41"/>
      <c r="M36" s="41"/>
      <c r="N36" s="41"/>
      <c r="O36" s="41"/>
      <c r="P36" s="41"/>
      <c r="Q36" s="41"/>
      <c r="R36" s="41"/>
      <c r="S36" s="41"/>
    </row>
    <row r="37" spans="1:20" ht="15.75" thickBot="1">
      <c r="A37" s="80" t="s">
        <v>76</v>
      </c>
      <c r="B37" s="81">
        <v>4361</v>
      </c>
      <c r="C37" s="32">
        <f t="shared" si="0"/>
        <v>4202.333333333333</v>
      </c>
      <c r="D37" s="32">
        <f t="shared" si="0"/>
        <v>4244.666666666667</v>
      </c>
      <c r="E37" s="32">
        <f t="shared" si="1"/>
        <v>4159.9999999999991</v>
      </c>
      <c r="F37" s="32">
        <f t="shared" si="2"/>
        <v>-42.33333333333394</v>
      </c>
      <c r="G37" s="32">
        <f t="shared" si="3"/>
        <v>4392.7777777777774</v>
      </c>
      <c r="H37" s="32">
        <f t="shared" si="4"/>
        <v>-31.777777777777374</v>
      </c>
      <c r="I37" s="32">
        <f t="shared" si="5"/>
        <v>31.777777777777374</v>
      </c>
      <c r="J37" s="32">
        <f t="shared" si="6"/>
        <v>1009.8271604938014</v>
      </c>
      <c r="K37" s="32">
        <f t="shared" si="7"/>
        <v>7.2868098550280605E-3</v>
      </c>
      <c r="L37" s="41"/>
      <c r="M37" s="41"/>
      <c r="N37" s="41"/>
      <c r="O37" s="41"/>
      <c r="P37" s="41"/>
      <c r="Q37" s="41"/>
      <c r="R37" s="41"/>
      <c r="S37" s="41"/>
    </row>
    <row r="38" spans="1:20" ht="15.75" thickBot="1">
      <c r="A38" s="80" t="s">
        <v>77</v>
      </c>
      <c r="B38" s="81">
        <v>4454</v>
      </c>
      <c r="C38" s="32">
        <f t="shared" si="0"/>
        <v>4347</v>
      </c>
      <c r="D38" s="32">
        <f t="shared" si="0"/>
        <v>4282.7777777777774</v>
      </c>
      <c r="E38" s="32">
        <f t="shared" si="1"/>
        <v>4411.2222222222226</v>
      </c>
      <c r="F38" s="32">
        <f t="shared" si="2"/>
        <v>64.222222222222626</v>
      </c>
      <c r="G38" s="32">
        <f t="shared" si="3"/>
        <v>4117.6666666666652</v>
      </c>
      <c r="H38" s="32">
        <f t="shared" si="4"/>
        <v>336.33333333333485</v>
      </c>
      <c r="I38" s="32">
        <f t="shared" si="5"/>
        <v>336.33333333333485</v>
      </c>
      <c r="J38" s="32">
        <f t="shared" si="6"/>
        <v>113120.11111111213</v>
      </c>
      <c r="K38" s="32">
        <f t="shared" si="7"/>
        <v>7.5512647807214825E-2</v>
      </c>
      <c r="L38" s="41"/>
      <c r="M38" s="41"/>
      <c r="N38" s="41"/>
      <c r="O38" s="41"/>
      <c r="P38" s="41"/>
      <c r="Q38" s="41"/>
      <c r="R38" s="41"/>
      <c r="S38" s="41"/>
    </row>
    <row r="39" spans="1:20" ht="15.75" thickBot="1">
      <c r="A39" s="80" t="s">
        <v>78</v>
      </c>
      <c r="B39" s="81">
        <v>4372</v>
      </c>
      <c r="C39" s="32">
        <f t="shared" si="0"/>
        <v>4395.666666666667</v>
      </c>
      <c r="D39" s="32">
        <f t="shared" si="0"/>
        <v>4315</v>
      </c>
      <c r="E39" s="32">
        <f t="shared" si="1"/>
        <v>4476.3333333333339</v>
      </c>
      <c r="F39" s="32">
        <f t="shared" si="2"/>
        <v>80.66666666666697</v>
      </c>
      <c r="G39" s="32">
        <f t="shared" si="3"/>
        <v>4475.4444444444453</v>
      </c>
      <c r="H39" s="32">
        <f t="shared" si="4"/>
        <v>-103.44444444444525</v>
      </c>
      <c r="I39" s="32">
        <f t="shared" si="5"/>
        <v>103.44444444444525</v>
      </c>
      <c r="J39" s="32">
        <f t="shared" si="6"/>
        <v>10700.75308641992</v>
      </c>
      <c r="K39" s="32">
        <f t="shared" si="7"/>
        <v>2.3660668903121056E-2</v>
      </c>
      <c r="L39" s="41"/>
      <c r="M39" s="41"/>
      <c r="N39" s="41"/>
      <c r="O39" s="41"/>
      <c r="P39" s="41"/>
      <c r="Q39" s="41"/>
      <c r="R39" s="41"/>
      <c r="S39" s="41"/>
    </row>
    <row r="40" spans="1:20" ht="15.75" thickBot="1">
      <c r="A40" s="80" t="s">
        <v>79</v>
      </c>
      <c r="B40" s="81">
        <v>4582</v>
      </c>
      <c r="C40" s="32">
        <f t="shared" si="0"/>
        <v>4469.333333333333</v>
      </c>
      <c r="D40" s="32">
        <f t="shared" si="0"/>
        <v>4404</v>
      </c>
      <c r="E40" s="32">
        <f t="shared" si="1"/>
        <v>4534.6666666666661</v>
      </c>
      <c r="F40" s="32">
        <f t="shared" si="2"/>
        <v>65.33333333333303</v>
      </c>
      <c r="G40" s="32">
        <f t="shared" si="3"/>
        <v>4557.0000000000009</v>
      </c>
      <c r="H40" s="32">
        <f t="shared" si="4"/>
        <v>24.999999999999091</v>
      </c>
      <c r="I40" s="32">
        <f t="shared" si="5"/>
        <v>24.999999999999091</v>
      </c>
      <c r="J40" s="32">
        <f t="shared" si="6"/>
        <v>624.99999999995453</v>
      </c>
      <c r="K40" s="32">
        <f t="shared" si="7"/>
        <v>5.4561326931468991E-3</v>
      </c>
      <c r="L40" s="41"/>
      <c r="M40" s="41"/>
      <c r="N40" s="41"/>
      <c r="O40" s="41"/>
      <c r="P40" s="41"/>
      <c r="Q40" s="41"/>
      <c r="R40" s="41"/>
      <c r="S40" s="41"/>
    </row>
    <row r="41" spans="1:20" ht="15.75" thickBot="1">
      <c r="A41" s="80" t="s">
        <v>80</v>
      </c>
      <c r="B41" s="81">
        <v>4558</v>
      </c>
      <c r="C41" s="32">
        <f t="shared" si="0"/>
        <v>4504</v>
      </c>
      <c r="D41" s="32">
        <f t="shared" si="0"/>
        <v>4456.333333333333</v>
      </c>
      <c r="E41" s="32">
        <f t="shared" si="1"/>
        <v>4551.666666666667</v>
      </c>
      <c r="F41" s="32">
        <f t="shared" si="2"/>
        <v>47.66666666666697</v>
      </c>
      <c r="G41" s="32">
        <f t="shared" si="3"/>
        <v>4599.9999999999991</v>
      </c>
      <c r="H41" s="32">
        <f t="shared" si="4"/>
        <v>-41.999999999999091</v>
      </c>
      <c r="I41" s="32">
        <f t="shared" si="5"/>
        <v>41.999999999999091</v>
      </c>
      <c r="J41" s="32">
        <f t="shared" si="6"/>
        <v>1763.9999999999236</v>
      </c>
      <c r="K41" s="32">
        <f t="shared" si="7"/>
        <v>9.2145677928914191E-3</v>
      </c>
      <c r="L41" s="41"/>
      <c r="M41" s="41"/>
      <c r="N41" s="41"/>
      <c r="O41" s="41"/>
      <c r="P41" s="41"/>
      <c r="Q41" s="41"/>
      <c r="R41" s="41"/>
      <c r="S41" s="41"/>
    </row>
    <row r="42" spans="1:20" ht="15.75" thickBot="1">
      <c r="A42" s="80" t="s">
        <v>81</v>
      </c>
      <c r="B42" s="81">
        <v>4900</v>
      </c>
      <c r="C42" s="32">
        <f t="shared" si="0"/>
        <v>4680</v>
      </c>
      <c r="D42" s="32">
        <f t="shared" si="0"/>
        <v>4551.1111111111104</v>
      </c>
      <c r="E42" s="32">
        <f t="shared" si="1"/>
        <v>4808.8888888888896</v>
      </c>
      <c r="F42" s="32">
        <f t="shared" si="2"/>
        <v>128.8888888888896</v>
      </c>
      <c r="G42" s="32">
        <f t="shared" ref="G42:G64" si="8">F41+E41</f>
        <v>4599.3333333333339</v>
      </c>
      <c r="H42" s="32">
        <f t="shared" si="4"/>
        <v>300.66666666666606</v>
      </c>
      <c r="I42" s="32">
        <f t="shared" si="5"/>
        <v>300.66666666666606</v>
      </c>
      <c r="J42" s="32">
        <f t="shared" si="6"/>
        <v>90400.444444444074</v>
      </c>
      <c r="K42" s="32">
        <f t="shared" si="7"/>
        <v>6.1360544217686948E-2</v>
      </c>
      <c r="L42" s="41"/>
      <c r="M42" s="41"/>
      <c r="N42" s="41"/>
      <c r="O42" s="41"/>
      <c r="P42" s="41"/>
      <c r="Q42" s="41"/>
      <c r="R42" s="41"/>
      <c r="S42" s="41"/>
    </row>
    <row r="43" spans="1:20" ht="15.75" thickBot="1">
      <c r="A43" s="80" t="s">
        <v>82</v>
      </c>
      <c r="B43" s="81">
        <v>4438</v>
      </c>
      <c r="C43" s="32">
        <f t="shared" si="0"/>
        <v>4632</v>
      </c>
      <c r="D43" s="32">
        <f t="shared" si="0"/>
        <v>4605.333333333333</v>
      </c>
      <c r="E43" s="32">
        <f t="shared" si="1"/>
        <v>4658.666666666667</v>
      </c>
      <c r="F43" s="32">
        <f t="shared" si="2"/>
        <v>26.66666666666697</v>
      </c>
      <c r="G43" s="32">
        <f t="shared" si="8"/>
        <v>4937.7777777777792</v>
      </c>
      <c r="H43" s="32">
        <f t="shared" si="4"/>
        <v>-499.77777777777919</v>
      </c>
      <c r="I43" s="32">
        <f t="shared" si="5"/>
        <v>499.77777777777919</v>
      </c>
      <c r="J43" s="32">
        <f t="shared" si="6"/>
        <v>249777.82716049525</v>
      </c>
      <c r="K43" s="32">
        <f t="shared" si="7"/>
        <v>0.112613289269441</v>
      </c>
      <c r="L43" s="41"/>
      <c r="M43" s="41"/>
      <c r="N43" s="41"/>
      <c r="O43" s="41"/>
      <c r="P43" s="41"/>
      <c r="Q43" s="41"/>
      <c r="R43" s="41"/>
      <c r="S43" s="41"/>
    </row>
    <row r="44" spans="1:20" ht="15.75" thickBot="1">
      <c r="A44" s="80" t="s">
        <v>83</v>
      </c>
      <c r="B44" s="81">
        <v>4571</v>
      </c>
      <c r="C44" s="32">
        <f t="shared" si="0"/>
        <v>4636.333333333333</v>
      </c>
      <c r="D44" s="32">
        <f t="shared" si="0"/>
        <v>4649.4444444444443</v>
      </c>
      <c r="E44" s="32">
        <f t="shared" si="1"/>
        <v>4623.2222222222217</v>
      </c>
      <c r="F44" s="32">
        <f t="shared" si="2"/>
        <v>-13.111111111111313</v>
      </c>
      <c r="G44" s="32">
        <f t="shared" si="8"/>
        <v>4685.3333333333339</v>
      </c>
      <c r="H44" s="32">
        <f t="shared" si="4"/>
        <v>-114.33333333333394</v>
      </c>
      <c r="I44" s="32">
        <f t="shared" si="5"/>
        <v>114.33333333333394</v>
      </c>
      <c r="J44" s="32">
        <f t="shared" si="6"/>
        <v>13072.11111111125</v>
      </c>
      <c r="K44" s="32">
        <f t="shared" si="7"/>
        <v>2.5012761613068025E-2</v>
      </c>
      <c r="L44" s="41"/>
      <c r="M44" s="41"/>
      <c r="N44" s="41"/>
      <c r="O44" s="41"/>
      <c r="P44" s="41"/>
      <c r="Q44" s="41"/>
      <c r="R44" s="41"/>
      <c r="S44" s="41"/>
    </row>
    <row r="45" spans="1:20" ht="30.75" thickBot="1">
      <c r="A45" s="80" t="s">
        <v>84</v>
      </c>
      <c r="B45" s="81">
        <v>4771</v>
      </c>
      <c r="C45" s="32">
        <f t="shared" si="0"/>
        <v>4593.333333333333</v>
      </c>
      <c r="D45" s="32">
        <f t="shared" si="0"/>
        <v>4620.5555555555547</v>
      </c>
      <c r="E45" s="32">
        <f t="shared" si="1"/>
        <v>4566.1111111111113</v>
      </c>
      <c r="F45" s="32">
        <f t="shared" si="2"/>
        <v>-27.222222222221717</v>
      </c>
      <c r="G45" s="32">
        <f t="shared" si="8"/>
        <v>4610.1111111111104</v>
      </c>
      <c r="H45" s="32">
        <f t="shared" si="4"/>
        <v>160.8888888888896</v>
      </c>
      <c r="I45" s="32">
        <f t="shared" si="5"/>
        <v>160.8888888888896</v>
      </c>
      <c r="J45" s="32">
        <f t="shared" si="6"/>
        <v>25885.234567901462</v>
      </c>
      <c r="K45" s="32">
        <f t="shared" si="7"/>
        <v>3.3722257155499813E-2</v>
      </c>
      <c r="L45" s="41"/>
      <c r="M45" s="41"/>
      <c r="N45" s="41"/>
      <c r="O45" s="41"/>
      <c r="P45" s="41"/>
      <c r="Q45" s="41"/>
      <c r="R45" s="41"/>
      <c r="S45" s="41"/>
    </row>
    <row r="46" spans="1:20" ht="15.75" thickBot="1">
      <c r="A46" s="80" t="s">
        <v>85</v>
      </c>
      <c r="B46" s="81">
        <v>4752</v>
      </c>
      <c r="C46" s="32">
        <f t="shared" si="0"/>
        <v>4698</v>
      </c>
      <c r="D46" s="32">
        <f t="shared" si="0"/>
        <v>4642.5555555555557</v>
      </c>
      <c r="E46" s="32">
        <f t="shared" si="1"/>
        <v>4753.4444444444443</v>
      </c>
      <c r="F46" s="32">
        <f t="shared" si="2"/>
        <v>55.444444444444343</v>
      </c>
      <c r="G46" s="32">
        <f t="shared" si="8"/>
        <v>4538.8888888888896</v>
      </c>
      <c r="H46" s="32">
        <f t="shared" si="4"/>
        <v>213.1111111111104</v>
      </c>
      <c r="I46" s="32">
        <f t="shared" si="5"/>
        <v>213.1111111111104</v>
      </c>
      <c r="J46" s="32">
        <f t="shared" si="6"/>
        <v>45416.345679012047</v>
      </c>
      <c r="K46" s="32">
        <f t="shared" si="7"/>
        <v>4.4846614291058587E-2</v>
      </c>
      <c r="L46" s="41"/>
      <c r="M46" s="41"/>
      <c r="N46" s="41"/>
      <c r="O46" s="41"/>
      <c r="P46" s="41"/>
      <c r="Q46" s="41"/>
      <c r="R46" s="41"/>
      <c r="S46" s="41"/>
    </row>
    <row r="47" spans="1:20" ht="15.75" thickBot="1">
      <c r="A47" s="80" t="s">
        <v>86</v>
      </c>
      <c r="B47" s="81">
        <v>4736</v>
      </c>
      <c r="C47" s="32">
        <f t="shared" si="0"/>
        <v>4753</v>
      </c>
      <c r="D47" s="32">
        <f t="shared" si="0"/>
        <v>4681.4444444444443</v>
      </c>
      <c r="E47" s="32">
        <f t="shared" si="1"/>
        <v>4824.5555555555557</v>
      </c>
      <c r="F47" s="32">
        <f t="shared" si="2"/>
        <v>71.555555555555657</v>
      </c>
      <c r="G47" s="32">
        <f t="shared" si="8"/>
        <v>4808.8888888888887</v>
      </c>
      <c r="H47" s="32">
        <f t="shared" si="4"/>
        <v>-72.888888888888687</v>
      </c>
      <c r="I47" s="32">
        <f t="shared" si="5"/>
        <v>72.888888888888687</v>
      </c>
      <c r="J47" s="32">
        <f t="shared" si="6"/>
        <v>5312.7901234567607</v>
      </c>
      <c r="K47" s="32">
        <f t="shared" si="7"/>
        <v>1.5390390390390347E-2</v>
      </c>
      <c r="L47" s="41"/>
      <c r="M47" s="41"/>
      <c r="N47" s="41"/>
      <c r="O47" s="41"/>
      <c r="P47" s="41"/>
      <c r="Q47" s="41"/>
      <c r="R47" s="41"/>
      <c r="S47" s="41"/>
    </row>
    <row r="48" spans="1:20" ht="15.75" thickBot="1">
      <c r="A48" s="80" t="s">
        <v>87</v>
      </c>
      <c r="B48" s="81">
        <v>4804</v>
      </c>
      <c r="C48" s="32">
        <f t="shared" si="0"/>
        <v>4764</v>
      </c>
      <c r="D48" s="32">
        <f t="shared" si="0"/>
        <v>4738.333333333333</v>
      </c>
      <c r="E48" s="32">
        <f t="shared" si="1"/>
        <v>4789.666666666667</v>
      </c>
      <c r="F48" s="32">
        <f t="shared" si="2"/>
        <v>25.66666666666697</v>
      </c>
      <c r="G48" s="32">
        <f t="shared" si="8"/>
        <v>4896.1111111111113</v>
      </c>
      <c r="H48" s="32">
        <f t="shared" si="4"/>
        <v>-92.111111111111313</v>
      </c>
      <c r="I48" s="32">
        <f t="shared" si="5"/>
        <v>92.111111111111313</v>
      </c>
      <c r="J48" s="32">
        <f t="shared" si="6"/>
        <v>8484.4567901234932</v>
      </c>
      <c r="K48" s="32">
        <f t="shared" si="7"/>
        <v>1.9173836617633496E-2</v>
      </c>
      <c r="L48" s="41"/>
      <c r="M48" s="41"/>
      <c r="N48" s="41"/>
      <c r="O48" s="41"/>
      <c r="P48" s="41"/>
      <c r="Q48" s="41"/>
      <c r="R48" s="41"/>
      <c r="S48" s="41"/>
    </row>
    <row r="49" spans="1:19" ht="15.75" thickBot="1">
      <c r="A49" s="80" t="s">
        <v>88</v>
      </c>
      <c r="B49" s="81">
        <v>4963</v>
      </c>
      <c r="C49" s="32">
        <f t="shared" si="0"/>
        <v>4834.333333333333</v>
      </c>
      <c r="D49" s="32">
        <f t="shared" si="0"/>
        <v>4783.7777777777774</v>
      </c>
      <c r="E49" s="32">
        <f t="shared" si="1"/>
        <v>4884.8888888888887</v>
      </c>
      <c r="F49" s="32">
        <f t="shared" si="2"/>
        <v>50.555555555555657</v>
      </c>
      <c r="G49" s="32">
        <f t="shared" si="8"/>
        <v>4815.3333333333339</v>
      </c>
      <c r="H49" s="32">
        <f t="shared" si="4"/>
        <v>147.66666666666606</v>
      </c>
      <c r="I49" s="32">
        <f t="shared" si="5"/>
        <v>147.66666666666606</v>
      </c>
      <c r="J49" s="32">
        <f t="shared" si="6"/>
        <v>21805.444444444267</v>
      </c>
      <c r="K49" s="32">
        <f t="shared" si="7"/>
        <v>2.9753509302169266E-2</v>
      </c>
      <c r="L49" s="41"/>
      <c r="M49" s="41"/>
      <c r="N49" s="41"/>
      <c r="O49" s="41"/>
      <c r="P49" s="41"/>
      <c r="Q49" s="41"/>
      <c r="R49" s="41"/>
      <c r="S49" s="41"/>
    </row>
    <row r="50" spans="1:19" ht="15.75" thickBot="1">
      <c r="A50" s="80" t="s">
        <v>89</v>
      </c>
      <c r="B50" s="81">
        <v>5376</v>
      </c>
      <c r="C50" s="32">
        <f t="shared" si="0"/>
        <v>5047.666666666667</v>
      </c>
      <c r="D50" s="32">
        <f t="shared" si="0"/>
        <v>4882</v>
      </c>
      <c r="E50" s="32">
        <f t="shared" si="1"/>
        <v>5213.3333333333339</v>
      </c>
      <c r="F50" s="32">
        <f t="shared" si="2"/>
        <v>165.66666666666697</v>
      </c>
      <c r="G50" s="32">
        <f t="shared" si="8"/>
        <v>4935.4444444444443</v>
      </c>
      <c r="H50" s="32">
        <f t="shared" si="4"/>
        <v>440.55555555555566</v>
      </c>
      <c r="I50" s="32">
        <f t="shared" si="5"/>
        <v>440.55555555555566</v>
      </c>
      <c r="J50" s="32">
        <f t="shared" si="6"/>
        <v>194089.19753086427</v>
      </c>
      <c r="K50" s="32">
        <f t="shared" si="7"/>
        <v>8.1948578042328066E-2</v>
      </c>
      <c r="L50" s="41"/>
      <c r="M50" s="41"/>
      <c r="N50" s="41"/>
      <c r="O50" s="41"/>
      <c r="P50" s="41"/>
      <c r="Q50" s="41"/>
      <c r="R50" s="41"/>
      <c r="S50" s="41"/>
    </row>
    <row r="51" spans="1:19" ht="15.75" thickBot="1">
      <c r="A51" s="80" t="s">
        <v>90</v>
      </c>
      <c r="B51" s="81">
        <v>4815</v>
      </c>
      <c r="C51" s="32">
        <f t="shared" si="0"/>
        <v>5051.333333333333</v>
      </c>
      <c r="D51" s="32">
        <f t="shared" si="0"/>
        <v>4977.7777777777774</v>
      </c>
      <c r="E51" s="32">
        <f t="shared" si="1"/>
        <v>5124.8888888888887</v>
      </c>
      <c r="F51" s="32">
        <f t="shared" si="2"/>
        <v>73.555555555555657</v>
      </c>
      <c r="G51" s="32">
        <f t="shared" si="8"/>
        <v>5379.0000000000009</v>
      </c>
      <c r="H51" s="32">
        <f t="shared" si="4"/>
        <v>-564.00000000000091</v>
      </c>
      <c r="I51" s="32">
        <f t="shared" si="5"/>
        <v>564.00000000000091</v>
      </c>
      <c r="J51" s="32">
        <f t="shared" si="6"/>
        <v>318096.00000000105</v>
      </c>
      <c r="K51" s="32">
        <f t="shared" si="7"/>
        <v>0.11713395638629302</v>
      </c>
      <c r="L51" s="41"/>
      <c r="M51" s="41"/>
      <c r="N51" s="41"/>
      <c r="O51" s="41"/>
      <c r="P51" s="41"/>
      <c r="Q51" s="41"/>
      <c r="R51" s="41"/>
      <c r="S51" s="41"/>
    </row>
    <row r="52" spans="1:19" ht="15.75" thickBot="1">
      <c r="A52" s="80" t="s">
        <v>91</v>
      </c>
      <c r="B52" s="81">
        <v>5525</v>
      </c>
      <c r="C52" s="32">
        <f t="shared" si="0"/>
        <v>5238.666666666667</v>
      </c>
      <c r="D52" s="32">
        <f t="shared" si="0"/>
        <v>5112.5555555555557</v>
      </c>
      <c r="E52" s="32">
        <f t="shared" si="1"/>
        <v>5364.7777777777783</v>
      </c>
      <c r="F52" s="32">
        <f t="shared" si="2"/>
        <v>126.11111111111131</v>
      </c>
      <c r="G52" s="32">
        <f t="shared" si="8"/>
        <v>5198.4444444444443</v>
      </c>
      <c r="H52" s="32">
        <f t="shared" si="4"/>
        <v>326.55555555555566</v>
      </c>
      <c r="I52" s="32">
        <f t="shared" si="5"/>
        <v>326.55555555555566</v>
      </c>
      <c r="J52" s="32">
        <f t="shared" si="6"/>
        <v>106638.5308641976</v>
      </c>
      <c r="K52" s="32">
        <f t="shared" si="7"/>
        <v>5.9105077928607357E-2</v>
      </c>
      <c r="L52" s="41"/>
      <c r="M52" s="41"/>
      <c r="N52" s="41"/>
      <c r="O52" s="41"/>
      <c r="P52" s="41"/>
      <c r="Q52" s="41"/>
      <c r="R52" s="41"/>
      <c r="S52" s="41"/>
    </row>
    <row r="53" spans="1:19" ht="15.75" thickBot="1">
      <c r="A53" s="80" t="s">
        <v>92</v>
      </c>
      <c r="B53" s="81">
        <v>5429</v>
      </c>
      <c r="C53" s="32">
        <f t="shared" si="0"/>
        <v>5256.333333333333</v>
      </c>
      <c r="D53" s="32">
        <f t="shared" si="0"/>
        <v>5182.1111111111104</v>
      </c>
      <c r="E53" s="32">
        <f t="shared" si="1"/>
        <v>5330.5555555555557</v>
      </c>
      <c r="F53" s="32">
        <f t="shared" si="2"/>
        <v>74.222222222222626</v>
      </c>
      <c r="G53" s="32">
        <f t="shared" si="8"/>
        <v>5490.8888888888896</v>
      </c>
      <c r="H53" s="32">
        <f t="shared" si="4"/>
        <v>-61.888888888889596</v>
      </c>
      <c r="I53" s="32">
        <f t="shared" si="5"/>
        <v>61.888888888889596</v>
      </c>
      <c r="J53" s="32">
        <f t="shared" si="6"/>
        <v>3830.234567901322</v>
      </c>
      <c r="K53" s="32">
        <f t="shared" si="7"/>
        <v>1.1399684820204384E-2</v>
      </c>
      <c r="L53" s="41"/>
      <c r="M53" s="41"/>
      <c r="N53" s="41"/>
      <c r="O53" s="41"/>
      <c r="P53" s="41"/>
      <c r="Q53" s="41"/>
      <c r="R53" s="41"/>
      <c r="S53" s="41"/>
    </row>
    <row r="54" spans="1:19" ht="15.75" thickBot="1">
      <c r="A54" s="80" t="s">
        <v>93</v>
      </c>
      <c r="B54" s="81">
        <v>5393</v>
      </c>
      <c r="C54" s="32">
        <f t="shared" si="0"/>
        <v>5449</v>
      </c>
      <c r="D54" s="32">
        <f t="shared" si="0"/>
        <v>5314.666666666667</v>
      </c>
      <c r="E54" s="32">
        <f t="shared" si="1"/>
        <v>5583.333333333333</v>
      </c>
      <c r="F54" s="32">
        <f t="shared" si="2"/>
        <v>134.33333333333303</v>
      </c>
      <c r="G54" s="32">
        <f t="shared" si="8"/>
        <v>5404.7777777777783</v>
      </c>
      <c r="H54" s="32">
        <f t="shared" si="4"/>
        <v>-11.777777777778283</v>
      </c>
      <c r="I54" s="32">
        <f t="shared" si="5"/>
        <v>11.777777777778283</v>
      </c>
      <c r="J54" s="32">
        <f t="shared" si="6"/>
        <v>138.71604938272796</v>
      </c>
      <c r="K54" s="32">
        <f t="shared" si="7"/>
        <v>2.1839009415498393E-3</v>
      </c>
      <c r="L54" s="41"/>
      <c r="M54" s="41"/>
      <c r="N54" s="41"/>
      <c r="O54" s="41"/>
      <c r="P54" s="41"/>
      <c r="Q54" s="41"/>
      <c r="R54" s="41"/>
      <c r="S54" s="41"/>
    </row>
    <row r="55" spans="1:19" ht="15.75" thickBot="1">
      <c r="A55" s="80" t="s">
        <v>94</v>
      </c>
      <c r="B55" s="81">
        <v>4975</v>
      </c>
      <c r="C55" s="32">
        <f t="shared" si="0"/>
        <v>5265.666666666667</v>
      </c>
      <c r="D55" s="32">
        <f t="shared" si="0"/>
        <v>5323.666666666667</v>
      </c>
      <c r="E55" s="32">
        <f t="shared" si="1"/>
        <v>5207.666666666667</v>
      </c>
      <c r="F55" s="32">
        <f t="shared" si="2"/>
        <v>-58</v>
      </c>
      <c r="G55" s="32">
        <f t="shared" si="8"/>
        <v>5717.6666666666661</v>
      </c>
      <c r="H55" s="32">
        <f t="shared" si="4"/>
        <v>-742.66666666666606</v>
      </c>
      <c r="I55" s="32">
        <f t="shared" si="5"/>
        <v>742.66666666666606</v>
      </c>
      <c r="J55" s="32">
        <f t="shared" si="6"/>
        <v>551553.77777777682</v>
      </c>
      <c r="K55" s="32">
        <f t="shared" si="7"/>
        <v>0.14927973199329972</v>
      </c>
      <c r="L55" s="41"/>
      <c r="M55" s="41"/>
      <c r="N55" s="41"/>
      <c r="O55" s="41"/>
      <c r="P55" s="41"/>
      <c r="Q55" s="41"/>
      <c r="R55" s="41"/>
      <c r="S55" s="41"/>
    </row>
    <row r="56" spans="1:19" ht="15.75" thickBot="1">
      <c r="A56" s="80" t="s">
        <v>95</v>
      </c>
      <c r="B56" s="81">
        <v>5406</v>
      </c>
      <c r="C56" s="32">
        <f t="shared" si="0"/>
        <v>5258</v>
      </c>
      <c r="D56" s="32">
        <f t="shared" si="0"/>
        <v>5324.2222222222226</v>
      </c>
      <c r="E56" s="32">
        <f t="shared" si="1"/>
        <v>5191.7777777777774</v>
      </c>
      <c r="F56" s="32">
        <f t="shared" si="2"/>
        <v>-66.222222222222626</v>
      </c>
      <c r="G56" s="32">
        <f t="shared" si="8"/>
        <v>5149.666666666667</v>
      </c>
      <c r="H56" s="32">
        <f t="shared" si="4"/>
        <v>256.33333333333303</v>
      </c>
      <c r="I56" s="32">
        <f t="shared" si="5"/>
        <v>256.33333333333303</v>
      </c>
      <c r="J56" s="32">
        <f t="shared" si="6"/>
        <v>65706.777777777621</v>
      </c>
      <c r="K56" s="32">
        <f t="shared" si="7"/>
        <v>4.7416450857072336E-2</v>
      </c>
      <c r="L56" s="41"/>
      <c r="M56" s="41"/>
      <c r="N56" s="41"/>
      <c r="O56" s="41"/>
      <c r="P56" s="41"/>
      <c r="Q56" s="41"/>
      <c r="R56" s="41"/>
      <c r="S56" s="41"/>
    </row>
    <row r="57" spans="1:19" ht="30.75" thickBot="1">
      <c r="A57" s="80" t="s">
        <v>96</v>
      </c>
      <c r="B57" s="81">
        <v>5065</v>
      </c>
      <c r="C57" s="32">
        <f t="shared" si="0"/>
        <v>5148.666666666667</v>
      </c>
      <c r="D57" s="32">
        <f t="shared" si="0"/>
        <v>5224.1111111111122</v>
      </c>
      <c r="E57" s="32">
        <f t="shared" si="1"/>
        <v>5073.2222222222217</v>
      </c>
      <c r="F57" s="32">
        <f t="shared" si="2"/>
        <v>-75.444444444445253</v>
      </c>
      <c r="G57" s="32">
        <f t="shared" si="8"/>
        <v>5125.5555555555547</v>
      </c>
      <c r="H57" s="32">
        <f t="shared" si="4"/>
        <v>-60.555555555554747</v>
      </c>
      <c r="I57" s="32">
        <f t="shared" si="5"/>
        <v>60.555555555554747</v>
      </c>
      <c r="J57" s="32">
        <f t="shared" si="6"/>
        <v>3666.9753086418773</v>
      </c>
      <c r="K57" s="32">
        <f t="shared" si="7"/>
        <v>1.1955687177799556E-2</v>
      </c>
      <c r="L57" s="41"/>
      <c r="M57" s="41"/>
      <c r="N57" s="41"/>
      <c r="O57" s="41"/>
      <c r="P57" s="41"/>
      <c r="Q57" s="41"/>
      <c r="R57" s="41"/>
      <c r="S57" s="41"/>
    </row>
    <row r="58" spans="1:19" ht="15.75" thickBot="1">
      <c r="A58" s="80" t="s">
        <v>97</v>
      </c>
      <c r="B58" s="81">
        <v>5577</v>
      </c>
      <c r="C58" s="32">
        <f t="shared" si="0"/>
        <v>5349.333333333333</v>
      </c>
      <c r="D58" s="32">
        <f t="shared" si="0"/>
        <v>5252</v>
      </c>
      <c r="E58" s="32">
        <f t="shared" si="1"/>
        <v>5446.6666666666661</v>
      </c>
      <c r="F58" s="32">
        <f t="shared" si="2"/>
        <v>97.33333333333303</v>
      </c>
      <c r="G58" s="32">
        <f t="shared" si="8"/>
        <v>4997.7777777777765</v>
      </c>
      <c r="H58" s="32">
        <f t="shared" si="4"/>
        <v>579.22222222222354</v>
      </c>
      <c r="I58" s="32">
        <f t="shared" si="5"/>
        <v>579.22222222222354</v>
      </c>
      <c r="J58" s="32">
        <f t="shared" si="6"/>
        <v>335498.3827160509</v>
      </c>
      <c r="K58" s="32">
        <f t="shared" si="7"/>
        <v>0.1038591038591041</v>
      </c>
      <c r="L58" s="41"/>
      <c r="M58" s="41"/>
      <c r="N58" s="41"/>
      <c r="O58" s="41"/>
      <c r="P58" s="41"/>
      <c r="Q58" s="41"/>
      <c r="R58" s="41"/>
      <c r="S58" s="41"/>
    </row>
    <row r="59" spans="1:19" ht="15.75" thickBot="1">
      <c r="A59" s="80" t="s">
        <v>98</v>
      </c>
      <c r="B59" s="81">
        <v>5148</v>
      </c>
      <c r="C59" s="32">
        <f t="shared" si="0"/>
        <v>5263.333333333333</v>
      </c>
      <c r="D59" s="32">
        <f t="shared" si="0"/>
        <v>5253.7777777777774</v>
      </c>
      <c r="E59" s="32">
        <f t="shared" si="1"/>
        <v>5272.8888888888887</v>
      </c>
      <c r="F59" s="32">
        <f t="shared" si="2"/>
        <v>9.5555555555556566</v>
      </c>
      <c r="G59" s="32">
        <f t="shared" si="8"/>
        <v>5543.9999999999991</v>
      </c>
      <c r="H59" s="32">
        <f t="shared" si="4"/>
        <v>-395.99999999999909</v>
      </c>
      <c r="I59" s="32">
        <f t="shared" si="5"/>
        <v>395.99999999999909</v>
      </c>
      <c r="J59" s="32">
        <f t="shared" si="6"/>
        <v>156815.99999999927</v>
      </c>
      <c r="K59" s="32">
        <f t="shared" si="7"/>
        <v>7.6923076923076747E-2</v>
      </c>
      <c r="L59" s="41"/>
      <c r="M59" s="41"/>
      <c r="N59" s="41"/>
      <c r="O59" s="41"/>
      <c r="P59" s="41"/>
      <c r="Q59" s="41"/>
      <c r="R59" s="41"/>
      <c r="S59" s="41"/>
    </row>
    <row r="60" spans="1:19" ht="15.75" thickBot="1">
      <c r="A60" s="80" t="s">
        <v>99</v>
      </c>
      <c r="B60" s="81">
        <v>5145</v>
      </c>
      <c r="C60" s="32">
        <f t="shared" si="0"/>
        <v>5290</v>
      </c>
      <c r="D60" s="32">
        <f t="shared" si="0"/>
        <v>5300.8888888888887</v>
      </c>
      <c r="E60" s="32">
        <f t="shared" si="1"/>
        <v>5279.1111111111113</v>
      </c>
      <c r="F60" s="32">
        <f t="shared" si="2"/>
        <v>-10.888888888888687</v>
      </c>
      <c r="G60" s="32">
        <f t="shared" si="8"/>
        <v>5282.4444444444443</v>
      </c>
      <c r="H60" s="32">
        <f t="shared" si="4"/>
        <v>-137.44444444444434</v>
      </c>
      <c r="I60" s="32">
        <f t="shared" si="5"/>
        <v>137.44444444444434</v>
      </c>
      <c r="J60" s="32">
        <f t="shared" si="6"/>
        <v>18890.975308641948</v>
      </c>
      <c r="K60" s="32">
        <f t="shared" si="7"/>
        <v>2.6714177734585877E-2</v>
      </c>
      <c r="L60" s="41"/>
      <c r="M60" s="41"/>
      <c r="N60" s="41"/>
      <c r="O60" s="41"/>
      <c r="P60" s="41"/>
      <c r="Q60" s="41"/>
      <c r="R60" s="41"/>
      <c r="S60" s="41"/>
    </row>
    <row r="61" spans="1:19" ht="15.75" thickBot="1">
      <c r="A61" s="80" t="s">
        <v>100</v>
      </c>
      <c r="B61" s="81">
        <v>5860</v>
      </c>
      <c r="C61" s="32">
        <f t="shared" si="0"/>
        <v>5384.333333333333</v>
      </c>
      <c r="D61" s="32">
        <f t="shared" si="0"/>
        <v>5312.5555555555547</v>
      </c>
      <c r="E61" s="32">
        <f t="shared" si="1"/>
        <v>5456.1111111111113</v>
      </c>
      <c r="F61" s="32">
        <f t="shared" si="2"/>
        <v>71.777777777778283</v>
      </c>
      <c r="G61" s="32">
        <f t="shared" si="8"/>
        <v>5268.2222222222226</v>
      </c>
      <c r="H61" s="32">
        <f t="shared" si="4"/>
        <v>591.77777777777737</v>
      </c>
      <c r="I61" s="32">
        <f t="shared" si="5"/>
        <v>591.77777777777737</v>
      </c>
      <c r="J61" s="32">
        <f t="shared" si="6"/>
        <v>350200.93827160448</v>
      </c>
      <c r="K61" s="32">
        <f t="shared" si="7"/>
        <v>0.10098596890405757</v>
      </c>
      <c r="L61" s="41"/>
      <c r="M61" s="41"/>
      <c r="N61" s="41"/>
      <c r="O61" s="41"/>
      <c r="P61" s="41"/>
      <c r="Q61" s="41"/>
      <c r="R61" s="41"/>
      <c r="S61" s="41"/>
    </row>
    <row r="62" spans="1:19" ht="15.75" thickBot="1">
      <c r="A62" s="80" t="s">
        <v>101</v>
      </c>
      <c r="B62" s="81">
        <v>5970</v>
      </c>
      <c r="C62" s="32">
        <f t="shared" si="0"/>
        <v>5658.333333333333</v>
      </c>
      <c r="D62" s="32">
        <f t="shared" si="0"/>
        <v>5444.2222222222217</v>
      </c>
      <c r="E62" s="32">
        <f t="shared" si="1"/>
        <v>5872.4444444444443</v>
      </c>
      <c r="F62" s="32">
        <f t="shared" si="2"/>
        <v>214.11111111111131</v>
      </c>
      <c r="G62" s="32">
        <f t="shared" si="8"/>
        <v>5527.8888888888896</v>
      </c>
      <c r="H62" s="32">
        <f t="shared" si="4"/>
        <v>442.1111111111104</v>
      </c>
      <c r="I62" s="32">
        <f t="shared" si="5"/>
        <v>442.1111111111104</v>
      </c>
      <c r="J62" s="32">
        <f t="shared" si="6"/>
        <v>195462.2345679006</v>
      </c>
      <c r="K62" s="32">
        <f t="shared" si="7"/>
        <v>7.4055462497673433E-2</v>
      </c>
      <c r="L62" s="41"/>
      <c r="M62" s="41"/>
      <c r="N62" s="41"/>
      <c r="O62" s="41"/>
      <c r="P62" s="41"/>
      <c r="Q62" s="41"/>
      <c r="R62" s="41"/>
      <c r="S62" s="41"/>
    </row>
    <row r="63" spans="1:19" ht="15.75" thickBot="1">
      <c r="A63" s="80" t="s">
        <v>102</v>
      </c>
      <c r="B63" s="81">
        <v>6016</v>
      </c>
      <c r="C63" s="32">
        <f t="shared" si="0"/>
        <v>5948.666666666667</v>
      </c>
      <c r="D63" s="32">
        <f t="shared" si="0"/>
        <v>5663.7777777777774</v>
      </c>
      <c r="E63" s="32">
        <f>2*C63-D63</f>
        <v>6233.5555555555566</v>
      </c>
      <c r="F63" s="32">
        <f>(2/($H$2-1))*(C63-D63)</f>
        <v>284.8888888888896</v>
      </c>
      <c r="G63" s="32">
        <f t="shared" si="8"/>
        <v>6086.5555555555557</v>
      </c>
      <c r="H63" s="32">
        <f t="shared" ref="H63:H76" si="9">B63-G63</f>
        <v>-70.555555555555657</v>
      </c>
      <c r="I63" s="32">
        <f t="shared" ref="I63:I76" si="10">ABS(H63)</f>
        <v>70.555555555555657</v>
      </c>
      <c r="J63" s="32">
        <f t="shared" ref="J63:J76" si="11">H63^2</f>
        <v>4978.0864197531009</v>
      </c>
      <c r="K63" s="32">
        <f t="shared" ref="K63:K76" si="12">I63/B63</f>
        <v>1.1727984633569756E-2</v>
      </c>
      <c r="L63" s="41"/>
      <c r="M63" s="41"/>
      <c r="N63" s="41"/>
      <c r="O63" s="41"/>
      <c r="P63" s="41"/>
      <c r="Q63" s="41"/>
      <c r="R63" s="41"/>
      <c r="S63" s="41"/>
    </row>
    <row r="64" spans="1:19" ht="15.75" thickBot="1">
      <c r="A64" s="80" t="s">
        <v>103</v>
      </c>
      <c r="B64" s="81">
        <v>6851</v>
      </c>
      <c r="C64" s="32">
        <f>AVERAGE(B62:B64)</f>
        <v>6279</v>
      </c>
      <c r="D64" s="32">
        <f>AVERAGE(C62:C64)</f>
        <v>5962</v>
      </c>
      <c r="E64" s="32">
        <f>2*C64-D64</f>
        <v>6596</v>
      </c>
      <c r="F64" s="32">
        <f>(2/($H$2-1))*(C64-D64)</f>
        <v>317</v>
      </c>
      <c r="G64" s="32">
        <f t="shared" si="8"/>
        <v>6518.4444444444462</v>
      </c>
      <c r="H64" s="32">
        <f t="shared" si="9"/>
        <v>332.55555555555384</v>
      </c>
      <c r="I64" s="32">
        <f t="shared" si="10"/>
        <v>332.55555555555384</v>
      </c>
      <c r="J64" s="32">
        <f t="shared" si="11"/>
        <v>110593.19753086305</v>
      </c>
      <c r="K64" s="32">
        <f t="shared" si="12"/>
        <v>4.8541169983294968E-2</v>
      </c>
      <c r="L64" s="41"/>
      <c r="M64" s="41"/>
      <c r="N64" s="41"/>
      <c r="O64" s="41"/>
      <c r="P64" s="41"/>
      <c r="Q64" s="41"/>
      <c r="R64" s="41"/>
      <c r="S64" s="41"/>
    </row>
    <row r="65" spans="1:19" ht="15.75" thickBot="1">
      <c r="A65" s="83" t="s">
        <v>104</v>
      </c>
      <c r="B65" s="84">
        <v>5798</v>
      </c>
      <c r="C65" s="35"/>
      <c r="D65" s="35"/>
      <c r="E65" s="35"/>
      <c r="F65" s="35"/>
      <c r="G65" s="48">
        <f>$E$64+$F$64*(ROW(A65)-ROW(A$64))</f>
        <v>6913</v>
      </c>
      <c r="H65" s="48">
        <f t="shared" si="9"/>
        <v>-1115</v>
      </c>
      <c r="I65" s="48">
        <f t="shared" si="10"/>
        <v>1115</v>
      </c>
      <c r="J65" s="48">
        <f t="shared" si="11"/>
        <v>1243225</v>
      </c>
      <c r="K65" s="48">
        <f t="shared" si="12"/>
        <v>0.19230769230769232</v>
      </c>
      <c r="L65" s="41"/>
      <c r="M65" s="41"/>
      <c r="N65" s="41"/>
      <c r="O65" s="41"/>
      <c r="P65" s="41"/>
      <c r="Q65" s="41"/>
      <c r="R65" s="41"/>
      <c r="S65" s="41"/>
    </row>
    <row r="66" spans="1:19" ht="15.75" thickBot="1">
      <c r="A66" s="83" t="s">
        <v>105</v>
      </c>
      <c r="B66" s="84">
        <v>6462</v>
      </c>
      <c r="C66" s="35"/>
      <c r="D66" s="35"/>
      <c r="E66" s="35"/>
      <c r="F66" s="35"/>
      <c r="G66" s="48">
        <f t="shared" ref="G66:G75" si="13">$E$64+$F$64*(ROW(A66)-ROW(A$64))</f>
        <v>7230</v>
      </c>
      <c r="H66" s="48">
        <f t="shared" si="9"/>
        <v>-768</v>
      </c>
      <c r="I66" s="48">
        <f t="shared" si="10"/>
        <v>768</v>
      </c>
      <c r="J66" s="48">
        <f t="shared" si="11"/>
        <v>589824</v>
      </c>
      <c r="K66" s="48">
        <f t="shared" si="12"/>
        <v>0.11884865366759517</v>
      </c>
      <c r="L66" s="41"/>
      <c r="M66" s="41"/>
      <c r="N66" s="41"/>
      <c r="O66" s="41"/>
      <c r="P66" s="41"/>
      <c r="Q66" s="41"/>
      <c r="R66" s="41"/>
      <c r="S66" s="41"/>
    </row>
    <row r="67" spans="1:19" ht="15.75" thickBot="1">
      <c r="A67" s="83" t="s">
        <v>106</v>
      </c>
      <c r="B67" s="84">
        <v>6220</v>
      </c>
      <c r="C67" s="35"/>
      <c r="D67" s="35"/>
      <c r="E67" s="35"/>
      <c r="F67" s="35"/>
      <c r="G67" s="48">
        <f t="shared" si="13"/>
        <v>7547</v>
      </c>
      <c r="H67" s="48">
        <f t="shared" si="9"/>
        <v>-1327</v>
      </c>
      <c r="I67" s="48">
        <f t="shared" si="10"/>
        <v>1327</v>
      </c>
      <c r="J67" s="48">
        <f t="shared" si="11"/>
        <v>1760929</v>
      </c>
      <c r="K67" s="48">
        <f t="shared" si="12"/>
        <v>0.21334405144694535</v>
      </c>
      <c r="L67" s="41"/>
      <c r="M67" s="41"/>
      <c r="N67" s="41"/>
      <c r="O67" s="41"/>
      <c r="P67" s="41"/>
      <c r="Q67" s="41"/>
      <c r="R67" s="41"/>
      <c r="S67" s="41"/>
    </row>
    <row r="68" spans="1:19" ht="15.75" thickBot="1">
      <c r="A68" s="83" t="s">
        <v>107</v>
      </c>
      <c r="B68" s="84">
        <v>6172</v>
      </c>
      <c r="C68" s="35"/>
      <c r="D68" s="35"/>
      <c r="E68" s="35"/>
      <c r="F68" s="35"/>
      <c r="G68" s="48">
        <f t="shared" si="13"/>
        <v>7864</v>
      </c>
      <c r="H68" s="48">
        <f t="shared" si="9"/>
        <v>-1692</v>
      </c>
      <c r="I68" s="48">
        <f t="shared" si="10"/>
        <v>1692</v>
      </c>
      <c r="J68" s="48">
        <f t="shared" si="11"/>
        <v>2862864</v>
      </c>
      <c r="K68" s="48">
        <f t="shared" si="12"/>
        <v>0.2741412832145172</v>
      </c>
      <c r="L68" s="41"/>
      <c r="M68" s="41"/>
      <c r="N68" s="41"/>
      <c r="O68" s="41"/>
      <c r="P68" s="41"/>
      <c r="Q68" s="41"/>
      <c r="R68" s="41"/>
      <c r="S68" s="41"/>
    </row>
    <row r="69" spans="1:19" ht="30.75" thickBot="1">
      <c r="A69" s="83" t="s">
        <v>108</v>
      </c>
      <c r="B69" s="84">
        <v>5751</v>
      </c>
      <c r="C69" s="35"/>
      <c r="D69" s="35"/>
      <c r="E69" s="35"/>
      <c r="F69" s="35"/>
      <c r="G69" s="48">
        <f t="shared" si="13"/>
        <v>8181</v>
      </c>
      <c r="H69" s="48">
        <f t="shared" si="9"/>
        <v>-2430</v>
      </c>
      <c r="I69" s="48">
        <f t="shared" si="10"/>
        <v>2430</v>
      </c>
      <c r="J69" s="48">
        <f t="shared" si="11"/>
        <v>5904900</v>
      </c>
      <c r="K69" s="48">
        <f t="shared" si="12"/>
        <v>0.42253521126760563</v>
      </c>
      <c r="L69" s="41"/>
      <c r="M69" s="41"/>
      <c r="N69" s="41"/>
      <c r="O69" s="41"/>
      <c r="P69" s="41"/>
      <c r="Q69" s="41"/>
      <c r="R69" s="41"/>
      <c r="S69" s="41"/>
    </row>
    <row r="70" spans="1:19" ht="15.75" thickBot="1">
      <c r="A70" s="83" t="s">
        <v>109</v>
      </c>
      <c r="B70" s="84">
        <v>6396</v>
      </c>
      <c r="C70" s="35"/>
      <c r="D70" s="35"/>
      <c r="E70" s="35"/>
      <c r="F70" s="35"/>
      <c r="G70" s="48">
        <f t="shared" si="13"/>
        <v>8498</v>
      </c>
      <c r="H70" s="48">
        <f t="shared" si="9"/>
        <v>-2102</v>
      </c>
      <c r="I70" s="48">
        <f t="shared" si="10"/>
        <v>2102</v>
      </c>
      <c r="J70" s="48">
        <f t="shared" si="11"/>
        <v>4418404</v>
      </c>
      <c r="K70" s="48">
        <f t="shared" si="12"/>
        <v>0.32864290181363354</v>
      </c>
      <c r="L70" s="41"/>
      <c r="M70" s="41"/>
      <c r="N70" s="41"/>
      <c r="O70" s="41"/>
      <c r="P70" s="41"/>
      <c r="Q70" s="41"/>
      <c r="R70" s="41"/>
      <c r="S70" s="41"/>
    </row>
    <row r="71" spans="1:19" ht="15.75" thickBot="1">
      <c r="A71" s="83" t="s">
        <v>110</v>
      </c>
      <c r="B71" s="84">
        <v>6047</v>
      </c>
      <c r="C71" s="35"/>
      <c r="D71" s="35"/>
      <c r="E71" s="35"/>
      <c r="F71" s="35"/>
      <c r="G71" s="48">
        <f t="shared" si="13"/>
        <v>8815</v>
      </c>
      <c r="H71" s="48">
        <f t="shared" si="9"/>
        <v>-2768</v>
      </c>
      <c r="I71" s="48">
        <f t="shared" si="10"/>
        <v>2768</v>
      </c>
      <c r="J71" s="48">
        <f t="shared" si="11"/>
        <v>7661824</v>
      </c>
      <c r="K71" s="48">
        <f t="shared" si="12"/>
        <v>0.4577476434595667</v>
      </c>
      <c r="L71" s="41"/>
      <c r="M71" s="41"/>
      <c r="N71" s="41"/>
      <c r="O71" s="41"/>
      <c r="P71" s="41"/>
      <c r="Q71" s="41"/>
      <c r="R71" s="41"/>
      <c r="S71" s="41"/>
    </row>
    <row r="72" spans="1:19" ht="15.75" thickBot="1">
      <c r="A72" s="83" t="s">
        <v>111</v>
      </c>
      <c r="B72" s="84">
        <v>6352</v>
      </c>
      <c r="C72" s="35"/>
      <c r="D72" s="35"/>
      <c r="E72" s="35"/>
      <c r="F72" s="35"/>
      <c r="G72" s="48">
        <f t="shared" si="13"/>
        <v>9132</v>
      </c>
      <c r="H72" s="48">
        <f t="shared" si="9"/>
        <v>-2780</v>
      </c>
      <c r="I72" s="48">
        <f t="shared" si="10"/>
        <v>2780</v>
      </c>
      <c r="J72" s="48">
        <f t="shared" si="11"/>
        <v>7728400</v>
      </c>
      <c r="K72" s="48">
        <f t="shared" si="12"/>
        <v>0.43765743073047858</v>
      </c>
      <c r="L72" s="41"/>
      <c r="M72" s="41"/>
      <c r="N72" s="41"/>
      <c r="O72" s="41"/>
      <c r="P72" s="41"/>
      <c r="Q72" s="41"/>
      <c r="R72" s="41"/>
      <c r="S72" s="41"/>
    </row>
    <row r="73" spans="1:19" ht="15.75" thickBot="1">
      <c r="A73" s="83" t="s">
        <v>112</v>
      </c>
      <c r="B73" s="84">
        <v>6125</v>
      </c>
      <c r="C73" s="35"/>
      <c r="D73" s="35"/>
      <c r="E73" s="35"/>
      <c r="F73" s="35"/>
      <c r="G73" s="48">
        <f>$E$64+$F$64*(ROW(A73)-ROW(A$64))</f>
        <v>9449</v>
      </c>
      <c r="H73" s="48">
        <f t="shared" si="9"/>
        <v>-3324</v>
      </c>
      <c r="I73" s="48">
        <f t="shared" si="10"/>
        <v>3324</v>
      </c>
      <c r="J73" s="48">
        <f t="shared" si="11"/>
        <v>11048976</v>
      </c>
      <c r="K73" s="48">
        <f t="shared" si="12"/>
        <v>0.54269387755102039</v>
      </c>
      <c r="L73" s="41"/>
      <c r="M73" s="41"/>
      <c r="N73" s="41"/>
      <c r="O73" s="41"/>
      <c r="P73" s="41"/>
      <c r="Q73" s="41"/>
      <c r="R73" s="41"/>
      <c r="S73" s="41"/>
    </row>
    <row r="74" spans="1:19" ht="15.75" thickBot="1">
      <c r="A74" s="83" t="s">
        <v>113</v>
      </c>
      <c r="B74" s="84">
        <v>6480</v>
      </c>
      <c r="C74" s="35"/>
      <c r="D74" s="35"/>
      <c r="E74" s="35"/>
      <c r="F74" s="35"/>
      <c r="G74" s="48">
        <f t="shared" si="13"/>
        <v>9766</v>
      </c>
      <c r="H74" s="48">
        <f t="shared" si="9"/>
        <v>-3286</v>
      </c>
      <c r="I74" s="48">
        <f t="shared" si="10"/>
        <v>3286</v>
      </c>
      <c r="J74" s="48">
        <f t="shared" si="11"/>
        <v>10797796</v>
      </c>
      <c r="K74" s="48">
        <f t="shared" si="12"/>
        <v>0.50709876543209875</v>
      </c>
      <c r="L74" s="41"/>
      <c r="M74" s="41"/>
      <c r="N74" s="41"/>
      <c r="O74" s="41"/>
      <c r="P74" s="41"/>
      <c r="Q74" s="41"/>
      <c r="R74" s="41"/>
      <c r="S74" s="41"/>
    </row>
    <row r="75" spans="1:19" ht="15.75" thickBot="1">
      <c r="A75" s="83" t="s">
        <v>114</v>
      </c>
      <c r="B75" s="84">
        <v>6313</v>
      </c>
      <c r="C75" s="35"/>
      <c r="D75" s="35"/>
      <c r="E75" s="35"/>
      <c r="F75" s="35"/>
      <c r="G75" s="48">
        <f t="shared" si="13"/>
        <v>10083</v>
      </c>
      <c r="H75" s="48">
        <f t="shared" si="9"/>
        <v>-3770</v>
      </c>
      <c r="I75" s="48">
        <f t="shared" si="10"/>
        <v>3770</v>
      </c>
      <c r="J75" s="48">
        <f t="shared" si="11"/>
        <v>14212900</v>
      </c>
      <c r="K75" s="48">
        <f t="shared" si="12"/>
        <v>0.59718042135276417</v>
      </c>
      <c r="L75" s="41"/>
      <c r="M75" s="41"/>
      <c r="N75" s="41"/>
      <c r="O75" s="41"/>
      <c r="P75" s="41"/>
      <c r="Q75" s="41"/>
      <c r="R75" s="41"/>
      <c r="S75" s="41"/>
    </row>
    <row r="76" spans="1:19" ht="15.75" thickBot="1">
      <c r="A76" s="83" t="s">
        <v>115</v>
      </c>
      <c r="B76" s="84">
        <v>7891</v>
      </c>
      <c r="C76" s="48"/>
      <c r="D76" s="48"/>
      <c r="E76" s="48"/>
      <c r="F76" s="48"/>
      <c r="G76" s="48">
        <f>$E$64+$F$64*(ROW(A76)-ROW(A$64))</f>
        <v>10400</v>
      </c>
      <c r="H76" s="48">
        <f t="shared" si="9"/>
        <v>-2509</v>
      </c>
      <c r="I76" s="48">
        <f t="shared" si="10"/>
        <v>2509</v>
      </c>
      <c r="J76" s="48">
        <f t="shared" si="11"/>
        <v>6295081</v>
      </c>
      <c r="K76" s="48">
        <f t="shared" si="12"/>
        <v>0.31795716639209226</v>
      </c>
      <c r="L76" s="41"/>
      <c r="M76" s="41"/>
      <c r="N76" s="41"/>
      <c r="O76" s="41"/>
      <c r="P76" s="41"/>
      <c r="Q76" s="41"/>
      <c r="R76" s="41"/>
      <c r="S76" s="41"/>
    </row>
    <row r="77" spans="1:19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</row>
    <row r="78" spans="1:19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</row>
    <row r="79" spans="1:1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</row>
    <row r="80" spans="1:19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</row>
    <row r="81" spans="1:19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</row>
    <row r="82" spans="1:19">
      <c r="A82" s="41"/>
      <c r="B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</row>
    <row r="83" spans="1:19">
      <c r="L83" s="41"/>
      <c r="M83" s="41"/>
      <c r="N83" s="41"/>
      <c r="O83" s="41"/>
      <c r="P83" s="41"/>
      <c r="Q83" s="41"/>
      <c r="R83" s="41"/>
      <c r="S83" s="41"/>
    </row>
    <row r="84" spans="1:19">
      <c r="L84" s="41"/>
      <c r="M84" s="41"/>
      <c r="N84" s="41"/>
      <c r="O84" s="41"/>
      <c r="P84" s="41"/>
      <c r="Q84" s="41"/>
      <c r="R84" s="41"/>
      <c r="S84" s="41"/>
    </row>
    <row r="85" spans="1:19">
      <c r="L85" s="41"/>
      <c r="M85" s="41"/>
      <c r="N85" s="41"/>
      <c r="O85" s="41"/>
      <c r="P85" s="41"/>
      <c r="Q85" s="41"/>
      <c r="R85" s="41"/>
      <c r="S85" s="41"/>
    </row>
    <row r="86" spans="1:19">
      <c r="L86" s="41"/>
      <c r="M86" s="41"/>
      <c r="N86" s="41"/>
      <c r="O86" s="41"/>
      <c r="P86" s="41"/>
      <c r="Q86" s="41"/>
      <c r="R86" s="41"/>
      <c r="S86" s="41"/>
    </row>
    <row r="87" spans="1:19">
      <c r="L87" s="41"/>
      <c r="M87" s="41"/>
      <c r="N87" s="41"/>
      <c r="O87" s="41"/>
      <c r="P87" s="41"/>
      <c r="Q87" s="41"/>
      <c r="R87" s="41"/>
      <c r="S87" s="41"/>
    </row>
    <row r="88" spans="1:19">
      <c r="L88" s="41"/>
      <c r="M88" s="41"/>
      <c r="N88" s="41"/>
      <c r="O88" s="41"/>
      <c r="P88" s="41"/>
      <c r="Q88" s="41"/>
      <c r="R88" s="41"/>
      <c r="S88" s="41"/>
    </row>
    <row r="89" spans="1:19">
      <c r="L89" s="41"/>
      <c r="M89" s="41"/>
      <c r="N89" s="41"/>
      <c r="O89" s="41"/>
      <c r="P89" s="41"/>
      <c r="Q89" s="41"/>
      <c r="R89" s="41"/>
      <c r="S89" s="41"/>
    </row>
    <row r="90" spans="1:19">
      <c r="L90" s="41"/>
      <c r="M90" s="41"/>
      <c r="N90" s="41"/>
      <c r="O90" s="41"/>
      <c r="P90" s="41"/>
      <c r="Q90" s="41"/>
      <c r="R90" s="41"/>
      <c r="S90" s="41"/>
    </row>
    <row r="91" spans="1:19">
      <c r="L91" s="41"/>
      <c r="M91" s="41"/>
      <c r="N91" s="41"/>
      <c r="O91" s="41"/>
      <c r="P91" s="41"/>
      <c r="Q91" s="41"/>
      <c r="R91" s="41"/>
      <c r="S91" s="41"/>
    </row>
    <row r="92" spans="1:19">
      <c r="L92" s="41"/>
      <c r="M92" s="41"/>
      <c r="N92" s="41"/>
      <c r="O92" s="41"/>
      <c r="P92" s="41"/>
      <c r="Q92" s="41"/>
      <c r="R92" s="41"/>
      <c r="S92" s="41"/>
    </row>
    <row r="93" spans="1:19">
      <c r="L93" s="41"/>
      <c r="M93" s="41"/>
      <c r="N93" s="41"/>
      <c r="O93" s="41"/>
      <c r="P93" s="41"/>
      <c r="Q93" s="41"/>
      <c r="R93" s="41"/>
      <c r="S93" s="41"/>
    </row>
    <row r="94" spans="1:19">
      <c r="L94" s="41"/>
      <c r="M94" s="41"/>
      <c r="N94" s="41"/>
      <c r="O94" s="41"/>
      <c r="P94" s="41"/>
      <c r="Q94" s="41"/>
      <c r="R94" s="41"/>
      <c r="S94" s="41"/>
    </row>
    <row r="95" spans="1:19">
      <c r="L95" s="41"/>
      <c r="M95" s="41"/>
      <c r="N95" s="41"/>
      <c r="O95" s="41"/>
      <c r="P95" s="41"/>
      <c r="Q95" s="41"/>
      <c r="R95" s="41"/>
      <c r="S95" s="41"/>
    </row>
    <row r="96" spans="1:19">
      <c r="L96" s="41"/>
      <c r="M96" s="41"/>
      <c r="N96" s="41"/>
      <c r="O96" s="41"/>
      <c r="P96" s="41"/>
      <c r="Q96" s="41"/>
      <c r="R96" s="41"/>
      <c r="S96" s="41"/>
    </row>
    <row r="97" spans="12:19">
      <c r="L97" s="41"/>
      <c r="M97" s="41"/>
      <c r="N97" s="41"/>
      <c r="O97" s="41"/>
      <c r="P97" s="41"/>
      <c r="Q97" s="41"/>
      <c r="R97" s="41"/>
      <c r="S97" s="41"/>
    </row>
    <row r="98" spans="12:19">
      <c r="L98" s="41"/>
      <c r="M98" s="41"/>
      <c r="N98" s="41"/>
      <c r="O98" s="41"/>
      <c r="P98" s="41"/>
      <c r="Q98" s="41"/>
      <c r="R98" s="41"/>
      <c r="S98" s="41"/>
    </row>
    <row r="99" spans="12:19">
      <c r="L99" s="41"/>
      <c r="M99" s="41"/>
      <c r="N99" s="41"/>
      <c r="O99" s="41"/>
      <c r="P99" s="41"/>
      <c r="Q99" s="41"/>
      <c r="R99" s="41"/>
      <c r="S99" s="41"/>
    </row>
    <row r="100" spans="12:19">
      <c r="L100" s="41"/>
      <c r="M100" s="41"/>
      <c r="N100" s="41"/>
      <c r="O100" s="41"/>
      <c r="P100" s="41"/>
      <c r="Q100" s="41"/>
      <c r="R100" s="41"/>
      <c r="S100" s="41"/>
    </row>
    <row r="101" spans="12:19">
      <c r="L101" s="41"/>
      <c r="M101" s="41"/>
      <c r="N101" s="41"/>
      <c r="O101" s="41"/>
      <c r="P101" s="41"/>
      <c r="Q101" s="41"/>
      <c r="R101" s="41"/>
      <c r="S101" s="41"/>
    </row>
    <row r="102" spans="12:19">
      <c r="L102" s="41"/>
      <c r="M102" s="41"/>
      <c r="N102" s="41"/>
      <c r="O102" s="41"/>
      <c r="P102" s="41"/>
      <c r="Q102" s="41"/>
      <c r="R102" s="41"/>
      <c r="S102" s="41"/>
    </row>
    <row r="103" spans="12:19">
      <c r="L103" s="41"/>
      <c r="M103" s="41"/>
      <c r="N103" s="41"/>
      <c r="O103" s="41"/>
      <c r="P103" s="41"/>
      <c r="Q103" s="41"/>
      <c r="R103" s="41"/>
      <c r="S103" s="41"/>
    </row>
    <row r="104" spans="12:19">
      <c r="L104" s="41"/>
      <c r="M104" s="41"/>
      <c r="N104" s="41"/>
      <c r="O104" s="41"/>
      <c r="P104" s="41"/>
      <c r="Q104" s="41"/>
      <c r="R104" s="41"/>
      <c r="S104" s="41"/>
    </row>
    <row r="105" spans="12:19">
      <c r="L105" s="41"/>
      <c r="M105" s="41"/>
      <c r="N105" s="41"/>
      <c r="O105" s="41"/>
      <c r="P105" s="41"/>
      <c r="Q105" s="41"/>
      <c r="R105" s="41"/>
      <c r="S105" s="41"/>
    </row>
    <row r="106" spans="12:19">
      <c r="L106" s="41"/>
      <c r="M106" s="41"/>
      <c r="N106" s="41"/>
      <c r="O106" s="41"/>
      <c r="P106" s="41"/>
      <c r="Q106" s="41"/>
      <c r="R106" s="41"/>
      <c r="S106" s="41"/>
    </row>
    <row r="107" spans="12:19">
      <c r="L107" s="41"/>
      <c r="M107" s="41"/>
      <c r="N107" s="41"/>
      <c r="O107" s="41"/>
      <c r="P107" s="41"/>
      <c r="Q107" s="41"/>
      <c r="R107" s="41"/>
      <c r="S107" s="41"/>
    </row>
    <row r="108" spans="12:19">
      <c r="L108" s="41"/>
      <c r="M108" s="41"/>
      <c r="N108" s="41"/>
      <c r="O108" s="41"/>
      <c r="P108" s="41"/>
      <c r="Q108" s="41"/>
      <c r="R108" s="41"/>
      <c r="S108" s="41"/>
    </row>
    <row r="109" spans="12:19">
      <c r="L109" s="41"/>
      <c r="M109" s="41"/>
      <c r="N109" s="41"/>
      <c r="O109" s="41"/>
      <c r="P109" s="41"/>
      <c r="Q109" s="41"/>
      <c r="R109" s="41"/>
      <c r="S109" s="41"/>
    </row>
    <row r="110" spans="12:19">
      <c r="L110" s="41"/>
      <c r="M110" s="41"/>
      <c r="N110" s="41"/>
      <c r="O110" s="41"/>
      <c r="P110" s="41"/>
      <c r="Q110" s="41"/>
      <c r="R110" s="41"/>
      <c r="S110" s="41"/>
    </row>
    <row r="111" spans="12:19">
      <c r="L111" s="41"/>
      <c r="M111" s="41"/>
      <c r="N111" s="41"/>
      <c r="O111" s="41"/>
      <c r="P111" s="41"/>
      <c r="Q111" s="41"/>
      <c r="R111" s="41"/>
      <c r="S111" s="41"/>
    </row>
    <row r="112" spans="12:19">
      <c r="L112" s="41"/>
      <c r="M112" s="41"/>
      <c r="N112" s="41"/>
      <c r="O112" s="41"/>
      <c r="P112" s="41"/>
      <c r="Q112" s="41"/>
      <c r="R112" s="41"/>
      <c r="S112" s="41"/>
    </row>
    <row r="113" spans="12:19">
      <c r="L113" s="41"/>
      <c r="M113" s="41"/>
      <c r="N113" s="41"/>
      <c r="O113" s="41"/>
      <c r="P113" s="41"/>
      <c r="Q113" s="41"/>
      <c r="R113" s="41"/>
      <c r="S113" s="41"/>
    </row>
    <row r="114" spans="12:19">
      <c r="L114" s="41"/>
      <c r="M114" s="41"/>
      <c r="N114" s="41"/>
      <c r="O114" s="41"/>
      <c r="P114" s="41"/>
      <c r="Q114" s="41"/>
      <c r="R114" s="41"/>
      <c r="S114" s="41"/>
    </row>
    <row r="115" spans="12:19">
      <c r="L115" s="41"/>
      <c r="M115" s="41"/>
      <c r="N115" s="41"/>
      <c r="O115" s="41"/>
      <c r="P115" s="41"/>
      <c r="Q115" s="41"/>
      <c r="R115" s="41"/>
      <c r="S115" s="41"/>
    </row>
    <row r="116" spans="12:19">
      <c r="L116" s="41"/>
      <c r="M116" s="41"/>
      <c r="N116" s="41"/>
      <c r="O116" s="41"/>
      <c r="P116" s="41"/>
      <c r="Q116" s="41"/>
      <c r="R116" s="41"/>
      <c r="S116" s="41"/>
    </row>
    <row r="117" spans="12:19">
      <c r="L117" s="41"/>
      <c r="M117" s="41"/>
      <c r="N117" s="41"/>
      <c r="O117" s="41"/>
      <c r="P117" s="41"/>
      <c r="Q117" s="41"/>
      <c r="R117" s="41"/>
      <c r="S117" s="41"/>
    </row>
    <row r="118" spans="12:19">
      <c r="L118" s="41"/>
      <c r="M118" s="41"/>
      <c r="N118" s="41"/>
      <c r="O118" s="41"/>
      <c r="P118" s="41"/>
      <c r="Q118" s="41"/>
      <c r="R118" s="41"/>
      <c r="S118" s="41"/>
    </row>
    <row r="119" spans="12:19">
      <c r="L119" s="41"/>
      <c r="M119" s="41"/>
      <c r="N119" s="41"/>
      <c r="O119" s="41"/>
      <c r="P119" s="41"/>
      <c r="Q119" s="41"/>
      <c r="R119" s="41"/>
      <c r="S119" s="41"/>
    </row>
    <row r="120" spans="12:19">
      <c r="L120" s="41"/>
      <c r="M120" s="41"/>
      <c r="N120" s="41"/>
      <c r="O120" s="41"/>
      <c r="P120" s="41"/>
      <c r="Q120" s="41"/>
      <c r="R120" s="41"/>
      <c r="S120" s="41"/>
    </row>
    <row r="121" spans="12:19">
      <c r="L121" s="41"/>
      <c r="M121" s="41"/>
      <c r="N121" s="41"/>
      <c r="O121" s="41"/>
      <c r="P121" s="41"/>
      <c r="Q121" s="41"/>
      <c r="R121" s="41"/>
      <c r="S121" s="41"/>
    </row>
    <row r="122" spans="12:19">
      <c r="L122" s="41"/>
      <c r="M122" s="41"/>
      <c r="N122" s="41"/>
      <c r="O122" s="41"/>
      <c r="P122" s="41"/>
      <c r="Q122" s="41"/>
      <c r="R122" s="41"/>
      <c r="S122" s="41"/>
    </row>
    <row r="123" spans="12:19">
      <c r="L123" s="41"/>
      <c r="M123" s="41"/>
      <c r="N123" s="41"/>
      <c r="O123" s="41"/>
      <c r="P123" s="41"/>
      <c r="Q123" s="41"/>
      <c r="R123" s="41"/>
      <c r="S123" s="41"/>
    </row>
    <row r="124" spans="12:19">
      <c r="L124" s="41"/>
      <c r="M124" s="41"/>
      <c r="N124" s="41"/>
      <c r="O124" s="41"/>
      <c r="P124" s="41"/>
      <c r="Q124" s="41"/>
      <c r="R124" s="41"/>
      <c r="S124" s="41"/>
    </row>
    <row r="125" spans="12:19">
      <c r="L125" s="41"/>
      <c r="M125" s="41"/>
      <c r="N125" s="41"/>
      <c r="O125" s="41"/>
      <c r="P125" s="41"/>
      <c r="Q125" s="41"/>
      <c r="R125" s="41"/>
      <c r="S125" s="41"/>
    </row>
    <row r="126" spans="12:19">
      <c r="L126" s="41"/>
      <c r="M126" s="41"/>
      <c r="N126" s="41"/>
      <c r="O126" s="41"/>
      <c r="P126" s="41"/>
      <c r="Q126" s="41"/>
      <c r="R126" s="41"/>
      <c r="S126" s="41"/>
    </row>
    <row r="127" spans="12:19">
      <c r="L127" s="41"/>
      <c r="M127" s="41"/>
      <c r="N127" s="41"/>
      <c r="O127" s="41"/>
      <c r="P127" s="41"/>
      <c r="Q127" s="41"/>
      <c r="R127" s="41"/>
      <c r="S127" s="41"/>
    </row>
    <row r="128" spans="12:19">
      <c r="L128" s="41"/>
      <c r="M128" s="41"/>
      <c r="N128" s="41"/>
      <c r="O128" s="41"/>
      <c r="P128" s="41"/>
      <c r="Q128" s="41"/>
      <c r="R128" s="41"/>
      <c r="S128" s="41"/>
    </row>
    <row r="129" spans="12:19">
      <c r="L129" s="41"/>
      <c r="M129" s="41"/>
      <c r="N129" s="41"/>
      <c r="O129" s="41"/>
      <c r="P129" s="41"/>
      <c r="Q129" s="41"/>
      <c r="R129" s="41"/>
      <c r="S129" s="41"/>
    </row>
    <row r="130" spans="12:19">
      <c r="L130" s="41"/>
      <c r="M130" s="41"/>
      <c r="N130" s="41"/>
      <c r="O130" s="41"/>
      <c r="P130" s="41"/>
      <c r="Q130" s="41"/>
      <c r="R130" s="41"/>
      <c r="S130" s="41"/>
    </row>
    <row r="131" spans="12:19">
      <c r="L131" s="41"/>
      <c r="M131" s="41"/>
      <c r="N131" s="41"/>
      <c r="O131" s="41"/>
      <c r="P131" s="41"/>
      <c r="Q131" s="41"/>
      <c r="R131" s="41"/>
      <c r="S131" s="41"/>
    </row>
    <row r="132" spans="12:19">
      <c r="L132" s="41"/>
      <c r="M132" s="41"/>
      <c r="N132" s="41"/>
      <c r="O132" s="41"/>
      <c r="P132" s="41"/>
      <c r="Q132" s="41"/>
      <c r="R132" s="41"/>
      <c r="S132" s="41"/>
    </row>
    <row r="133" spans="12:19">
      <c r="L133" s="41"/>
      <c r="M133" s="41"/>
      <c r="N133" s="41"/>
      <c r="O133" s="41"/>
      <c r="P133" s="41"/>
      <c r="Q133" s="41"/>
      <c r="R133" s="41"/>
      <c r="S133" s="41"/>
    </row>
    <row r="134" spans="12:19">
      <c r="L134" s="41"/>
      <c r="M134" s="41"/>
      <c r="N134" s="41"/>
      <c r="O134" s="41"/>
      <c r="P134" s="41"/>
      <c r="Q134" s="41"/>
      <c r="R134" s="41"/>
      <c r="S134" s="41"/>
    </row>
    <row r="135" spans="12:19">
      <c r="L135" s="41"/>
      <c r="M135" s="41"/>
      <c r="N135" s="41"/>
      <c r="O135" s="41"/>
      <c r="P135" s="41"/>
      <c r="Q135" s="41"/>
      <c r="R135" s="41"/>
      <c r="S135" s="41"/>
    </row>
    <row r="136" spans="12:19">
      <c r="L136" s="41"/>
      <c r="M136" s="41"/>
      <c r="N136" s="41"/>
      <c r="O136" s="41"/>
      <c r="P136" s="41"/>
      <c r="Q136" s="41"/>
      <c r="R136" s="41"/>
      <c r="S136" s="41"/>
    </row>
    <row r="137" spans="12:19">
      <c r="L137" s="41"/>
      <c r="M137" s="41"/>
      <c r="N137" s="41"/>
      <c r="O137" s="41"/>
      <c r="P137" s="41"/>
      <c r="Q137" s="41"/>
      <c r="R137" s="41"/>
      <c r="S137" s="41"/>
    </row>
    <row r="138" spans="12:19">
      <c r="L138" s="41"/>
      <c r="M138" s="41"/>
      <c r="N138" s="41"/>
      <c r="O138" s="41"/>
      <c r="P138" s="41"/>
      <c r="Q138" s="41"/>
      <c r="R138" s="41"/>
      <c r="S138" s="41"/>
    </row>
    <row r="139" spans="12:19">
      <c r="L139" s="41"/>
      <c r="M139" s="41"/>
      <c r="N139" s="41"/>
      <c r="O139" s="41"/>
      <c r="P139" s="41"/>
      <c r="Q139" s="41"/>
      <c r="R139" s="41"/>
      <c r="S139" s="41"/>
    </row>
    <row r="140" spans="12:19">
      <c r="L140" s="41"/>
      <c r="M140" s="41"/>
      <c r="N140" s="41"/>
      <c r="O140" s="41"/>
      <c r="P140" s="41"/>
      <c r="Q140" s="41"/>
      <c r="R140" s="41"/>
      <c r="S140" s="41"/>
    </row>
    <row r="141" spans="12:19">
      <c r="L141" s="41"/>
      <c r="M141" s="41"/>
      <c r="N141" s="41"/>
      <c r="O141" s="41"/>
      <c r="P141" s="41"/>
      <c r="Q141" s="41"/>
      <c r="R141" s="41"/>
      <c r="S141" s="41"/>
    </row>
    <row r="142" spans="12:19">
      <c r="L142" s="41"/>
      <c r="M142" s="41"/>
      <c r="N142" s="41"/>
      <c r="O142" s="41"/>
      <c r="P142" s="41"/>
      <c r="Q142" s="41"/>
      <c r="R142" s="41"/>
      <c r="S142" s="41"/>
    </row>
    <row r="143" spans="12:19">
      <c r="L143" s="41"/>
      <c r="M143" s="41"/>
      <c r="N143" s="41"/>
      <c r="O143" s="41"/>
      <c r="P143" s="41"/>
      <c r="Q143" s="41"/>
      <c r="R143" s="41"/>
      <c r="S143" s="41"/>
    </row>
    <row r="144" spans="12:19">
      <c r="L144" s="41"/>
      <c r="M144" s="41"/>
      <c r="N144" s="41"/>
      <c r="O144" s="41"/>
      <c r="P144" s="41"/>
      <c r="Q144" s="41"/>
      <c r="R144" s="41"/>
      <c r="S144" s="41"/>
    </row>
    <row r="145" spans="12:19">
      <c r="L145" s="41"/>
      <c r="M145" s="41"/>
      <c r="N145" s="41"/>
      <c r="O145" s="41"/>
      <c r="P145" s="41"/>
      <c r="Q145" s="41"/>
      <c r="R145" s="41"/>
      <c r="S145" s="41"/>
    </row>
    <row r="146" spans="12:19">
      <c r="L146" s="41"/>
      <c r="M146" s="41"/>
      <c r="N146" s="41"/>
      <c r="O146" s="41"/>
      <c r="P146" s="41"/>
      <c r="Q146" s="41"/>
      <c r="R146" s="41"/>
      <c r="S146" s="41"/>
    </row>
    <row r="147" spans="12:19">
      <c r="L147" s="41"/>
      <c r="M147" s="41"/>
      <c r="N147" s="41"/>
      <c r="O147" s="41"/>
      <c r="P147" s="41"/>
      <c r="Q147" s="41"/>
      <c r="R147" s="41"/>
      <c r="S147" s="41"/>
    </row>
    <row r="148" spans="12:19">
      <c r="L148" s="41"/>
      <c r="M148" s="41"/>
      <c r="N148" s="41"/>
      <c r="O148" s="41"/>
      <c r="P148" s="41"/>
      <c r="Q148" s="41"/>
      <c r="R148" s="41"/>
      <c r="S148" s="41"/>
    </row>
    <row r="149" spans="12:19">
      <c r="L149" s="41"/>
      <c r="M149" s="41"/>
      <c r="N149" s="41"/>
      <c r="O149" s="41"/>
      <c r="P149" s="41"/>
      <c r="Q149" s="41"/>
      <c r="R149" s="41"/>
      <c r="S149" s="41"/>
    </row>
    <row r="150" spans="12:19">
      <c r="L150" s="41"/>
      <c r="M150" s="41"/>
      <c r="N150" s="41"/>
      <c r="O150" s="41"/>
      <c r="P150" s="41"/>
      <c r="Q150" s="41"/>
      <c r="R150" s="41"/>
      <c r="S150" s="41"/>
    </row>
    <row r="151" spans="12:19">
      <c r="L151" s="41"/>
      <c r="M151" s="41"/>
      <c r="N151" s="41"/>
      <c r="O151" s="41"/>
      <c r="P151" s="41"/>
      <c r="Q151" s="41"/>
      <c r="R151" s="41"/>
      <c r="S151" s="41"/>
    </row>
    <row r="152" spans="12:19">
      <c r="L152" s="41"/>
      <c r="M152" s="41"/>
      <c r="N152" s="41"/>
      <c r="O152" s="41"/>
      <c r="P152" s="41"/>
      <c r="Q152" s="41"/>
      <c r="R152" s="41"/>
      <c r="S152" s="41"/>
    </row>
    <row r="153" spans="12:19">
      <c r="L153" s="41"/>
      <c r="M153" s="41"/>
      <c r="N153" s="41"/>
      <c r="O153" s="41"/>
      <c r="P153" s="41"/>
      <c r="Q153" s="41"/>
      <c r="R153" s="41"/>
      <c r="S153" s="41"/>
    </row>
    <row r="154" spans="12:19">
      <c r="L154" s="41"/>
      <c r="M154" s="41"/>
      <c r="N154" s="41"/>
      <c r="O154" s="41"/>
      <c r="P154" s="41"/>
      <c r="Q154" s="41"/>
      <c r="R154" s="41"/>
      <c r="S154" s="41"/>
    </row>
    <row r="155" spans="12:19">
      <c r="L155" s="41"/>
      <c r="M155" s="41"/>
      <c r="N155" s="41"/>
      <c r="O155" s="41"/>
      <c r="P155" s="41"/>
      <c r="Q155" s="41"/>
      <c r="R155" s="41"/>
      <c r="S155" s="41"/>
    </row>
    <row r="156" spans="12:19">
      <c r="L156" s="41"/>
      <c r="M156" s="41"/>
      <c r="N156" s="41"/>
      <c r="O156" s="41"/>
      <c r="P156" s="41"/>
      <c r="Q156" s="41"/>
      <c r="R156" s="41"/>
      <c r="S156" s="41"/>
    </row>
    <row r="157" spans="12:19">
      <c r="L157" s="41"/>
      <c r="M157" s="41"/>
      <c r="N157" s="41"/>
      <c r="O157" s="41"/>
      <c r="P157" s="41"/>
      <c r="Q157" s="41"/>
      <c r="R157" s="41"/>
      <c r="S157" s="41"/>
    </row>
    <row r="158" spans="12:19">
      <c r="L158" s="41"/>
      <c r="M158" s="41"/>
      <c r="N158" s="41"/>
      <c r="O158" s="41"/>
      <c r="P158" s="41"/>
      <c r="Q158" s="41"/>
      <c r="R158" s="41"/>
      <c r="S158" s="41"/>
    </row>
    <row r="159" spans="12:19">
      <c r="L159" s="41"/>
      <c r="M159" s="41"/>
      <c r="N159" s="41"/>
      <c r="O159" s="41"/>
      <c r="P159" s="41"/>
      <c r="Q159" s="41"/>
      <c r="R159" s="41"/>
      <c r="S159" s="41"/>
    </row>
    <row r="160" spans="12:19">
      <c r="L160" s="41"/>
      <c r="M160" s="41"/>
      <c r="N160" s="41"/>
      <c r="O160" s="41"/>
      <c r="P160" s="41"/>
      <c r="Q160" s="41"/>
      <c r="R160" s="41"/>
      <c r="S160" s="41"/>
    </row>
    <row r="161" spans="12:19">
      <c r="L161" s="41"/>
      <c r="M161" s="41"/>
      <c r="N161" s="41"/>
      <c r="O161" s="41"/>
      <c r="P161" s="41"/>
      <c r="Q161" s="41"/>
      <c r="R161" s="41"/>
      <c r="S161" s="41"/>
    </row>
    <row r="162" spans="12:19">
      <c r="L162" s="41"/>
      <c r="M162" s="41"/>
      <c r="N162" s="41"/>
      <c r="O162" s="41"/>
      <c r="P162" s="41"/>
      <c r="Q162" s="41"/>
      <c r="R162" s="41"/>
      <c r="S162" s="41"/>
    </row>
    <row r="163" spans="12:19">
      <c r="L163" s="41"/>
      <c r="M163" s="41"/>
      <c r="N163" s="41"/>
      <c r="O163" s="41"/>
      <c r="P163" s="41"/>
      <c r="Q163" s="41"/>
      <c r="R163" s="41"/>
      <c r="S163" s="41"/>
    </row>
    <row r="164" spans="12:19">
      <c r="L164" s="41"/>
      <c r="M164" s="41"/>
      <c r="N164" s="41"/>
      <c r="O164" s="41"/>
      <c r="P164" s="41"/>
      <c r="Q164" s="41"/>
      <c r="R164" s="41"/>
      <c r="S164" s="41"/>
    </row>
    <row r="165" spans="12:19">
      <c r="L165" s="41"/>
      <c r="M165" s="41"/>
      <c r="N165" s="41"/>
      <c r="O165" s="41"/>
      <c r="P165" s="41"/>
      <c r="Q165" s="41"/>
      <c r="R165" s="41"/>
      <c r="S165" s="41"/>
    </row>
    <row r="166" spans="12:19">
      <c r="L166" s="41"/>
      <c r="M166" s="41"/>
      <c r="N166" s="41"/>
      <c r="O166" s="41"/>
      <c r="P166" s="41"/>
      <c r="Q166" s="41"/>
      <c r="R166" s="41"/>
      <c r="S166" s="41"/>
    </row>
    <row r="167" spans="12:19">
      <c r="L167" s="41"/>
      <c r="M167" s="41"/>
      <c r="N167" s="41"/>
      <c r="O167" s="41"/>
      <c r="P167" s="41"/>
      <c r="Q167" s="41"/>
      <c r="R167" s="41"/>
      <c r="S167" s="41"/>
    </row>
    <row r="168" spans="12:19">
      <c r="L168" s="41"/>
      <c r="M168" s="41"/>
      <c r="N168" s="41"/>
      <c r="O168" s="41"/>
      <c r="P168" s="41"/>
      <c r="Q168" s="41"/>
      <c r="R168" s="41"/>
      <c r="S168" s="41"/>
    </row>
    <row r="169" spans="12:19">
      <c r="L169" s="41"/>
      <c r="M169" s="41"/>
      <c r="N169" s="41"/>
      <c r="O169" s="41"/>
      <c r="P169" s="41"/>
      <c r="Q169" s="41"/>
      <c r="R169" s="41"/>
      <c r="S169" s="41"/>
    </row>
    <row r="170" spans="12:19">
      <c r="L170" s="41"/>
      <c r="M170" s="41"/>
      <c r="N170" s="41"/>
      <c r="O170" s="41"/>
      <c r="P170" s="41"/>
      <c r="Q170" s="41"/>
      <c r="R170" s="41"/>
      <c r="S170" s="41"/>
    </row>
    <row r="171" spans="12:19">
      <c r="L171" s="41"/>
      <c r="M171" s="41"/>
      <c r="N171" s="41"/>
      <c r="O171" s="41"/>
      <c r="P171" s="41"/>
      <c r="Q171" s="41"/>
      <c r="R171" s="41"/>
      <c r="S171" s="41"/>
    </row>
    <row r="172" spans="12:19">
      <c r="L172" s="41"/>
      <c r="M172" s="41"/>
      <c r="N172" s="41"/>
      <c r="O172" s="41"/>
      <c r="P172" s="41"/>
      <c r="Q172" s="41"/>
      <c r="R172" s="41"/>
      <c r="S172" s="41"/>
    </row>
    <row r="173" spans="12:19">
      <c r="L173" s="41"/>
      <c r="M173" s="41"/>
      <c r="N173" s="41"/>
      <c r="O173" s="41"/>
      <c r="P173" s="41"/>
      <c r="Q173" s="41"/>
      <c r="R173" s="41"/>
      <c r="S173" s="41"/>
    </row>
    <row r="174" spans="12:19">
      <c r="L174" s="41"/>
      <c r="M174" s="41"/>
      <c r="N174" s="41"/>
      <c r="O174" s="41"/>
      <c r="P174" s="41"/>
      <c r="Q174" s="41"/>
      <c r="R174" s="41"/>
      <c r="S174" s="41"/>
    </row>
    <row r="175" spans="12:19">
      <c r="L175" s="41"/>
      <c r="M175" s="41"/>
      <c r="N175" s="41"/>
      <c r="O175" s="41"/>
      <c r="P175" s="41"/>
      <c r="Q175" s="41"/>
      <c r="R175" s="41"/>
      <c r="S175" s="41"/>
    </row>
    <row r="176" spans="12:19">
      <c r="L176" s="41"/>
      <c r="M176" s="41"/>
      <c r="N176" s="41"/>
      <c r="O176" s="41"/>
      <c r="P176" s="41"/>
      <c r="Q176" s="41"/>
      <c r="R176" s="41"/>
      <c r="S176" s="41"/>
    </row>
    <row r="177" spans="12:19">
      <c r="L177" s="41"/>
      <c r="M177" s="41"/>
      <c r="N177" s="41"/>
      <c r="O177" s="41"/>
      <c r="P177" s="41"/>
      <c r="Q177" s="41"/>
      <c r="R177" s="41"/>
      <c r="S177" s="41"/>
    </row>
    <row r="178" spans="12:19">
      <c r="L178" s="41"/>
      <c r="M178" s="41"/>
      <c r="N178" s="41"/>
      <c r="O178" s="41"/>
      <c r="P178" s="41"/>
      <c r="Q178" s="41"/>
      <c r="R178" s="41"/>
      <c r="S178" s="4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8"/>
  <sheetViews>
    <sheetView zoomScaleNormal="100" workbookViewId="0">
      <selection activeCell="A5" sqref="A5"/>
    </sheetView>
  </sheetViews>
  <sheetFormatPr baseColWidth="10" defaultColWidth="9.140625" defaultRowHeight="15"/>
  <cols>
    <col min="1" max="1" width="10.7109375" style="43" bestFit="1" customWidth="1"/>
    <col min="2" max="9" width="9.140625" style="43"/>
    <col min="10" max="10" width="11.5703125" style="43" bestFit="1" customWidth="1"/>
    <col min="11" max="16" width="9.140625" style="43"/>
    <col min="17" max="17" width="17.28515625" style="43" bestFit="1" customWidth="1"/>
    <col min="18" max="18" width="14.5703125" style="43" bestFit="1" customWidth="1"/>
    <col min="19" max="19" width="11" style="43" bestFit="1" customWidth="1"/>
    <col min="20" max="20" width="9.28515625" style="43" bestFit="1" customWidth="1"/>
    <col min="21" max="16384" width="9.140625" style="43"/>
  </cols>
  <sheetData>
    <row r="1" spans="1:21">
      <c r="A1" s="41"/>
      <c r="B1" s="41"/>
      <c r="C1" s="41"/>
      <c r="D1" s="41"/>
      <c r="E1" s="41"/>
      <c r="F1" s="42" t="s">
        <v>145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21">
      <c r="A2" s="41"/>
      <c r="B2" s="41"/>
      <c r="C2" s="41"/>
      <c r="D2" s="41"/>
      <c r="E2" s="41"/>
      <c r="F2" s="41"/>
      <c r="G2" s="44" t="s">
        <v>146</v>
      </c>
      <c r="H2" s="44">
        <v>2</v>
      </c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</row>
    <row r="3" spans="1:2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</row>
    <row r="4" spans="1:21" ht="45.75" thickBot="1">
      <c r="A4" s="44" t="s">
        <v>2</v>
      </c>
      <c r="B4" s="44" t="s">
        <v>166</v>
      </c>
      <c r="C4" s="45" t="s">
        <v>147</v>
      </c>
      <c r="D4" s="45" t="s">
        <v>148</v>
      </c>
      <c r="E4" s="45" t="s">
        <v>149</v>
      </c>
      <c r="F4" s="45" t="s">
        <v>150</v>
      </c>
      <c r="G4" s="45" t="s">
        <v>158</v>
      </c>
      <c r="H4" s="45" t="s">
        <v>26</v>
      </c>
      <c r="I4" s="45" t="s">
        <v>31</v>
      </c>
      <c r="J4" s="45" t="s">
        <v>140</v>
      </c>
      <c r="K4" s="45" t="s">
        <v>141</v>
      </c>
      <c r="L4" s="41"/>
      <c r="M4" s="41"/>
      <c r="N4" s="41"/>
      <c r="O4" s="41"/>
      <c r="P4" s="41"/>
      <c r="Q4" s="41"/>
      <c r="R4" s="41"/>
      <c r="S4" s="41"/>
    </row>
    <row r="5" spans="1:21" ht="15.75" thickBot="1">
      <c r="A5" s="80" t="s">
        <v>37</v>
      </c>
      <c r="B5" s="81">
        <v>2954</v>
      </c>
      <c r="C5" s="32"/>
      <c r="D5" s="32"/>
      <c r="E5" s="32"/>
      <c r="F5" s="32"/>
      <c r="G5" s="32"/>
      <c r="H5" s="32"/>
      <c r="I5" s="32"/>
      <c r="J5" s="32"/>
      <c r="K5" s="32"/>
      <c r="L5" s="41"/>
      <c r="M5" s="41"/>
      <c r="N5" s="36"/>
      <c r="O5" s="36"/>
      <c r="P5" s="36"/>
      <c r="Q5" s="36"/>
      <c r="R5" s="36"/>
      <c r="S5" s="36"/>
      <c r="T5" s="46"/>
      <c r="U5" s="46"/>
    </row>
    <row r="6" spans="1:21" ht="15.75" thickBot="1">
      <c r="A6" s="80" t="s">
        <v>43</v>
      </c>
      <c r="B6" s="81">
        <v>3297</v>
      </c>
      <c r="C6" s="32">
        <f>AVERAGE(B5:B6)</f>
        <v>3125.5</v>
      </c>
      <c r="D6" s="32"/>
      <c r="E6" s="32"/>
      <c r="F6" s="32"/>
      <c r="G6" s="32"/>
      <c r="H6" s="32"/>
      <c r="I6" s="32"/>
      <c r="J6" s="32"/>
      <c r="K6" s="32"/>
      <c r="L6" s="41"/>
      <c r="M6" s="41"/>
      <c r="N6" s="36"/>
      <c r="O6" s="36"/>
      <c r="P6" s="36"/>
      <c r="Q6" s="30" t="s">
        <v>142</v>
      </c>
      <c r="R6" s="30" t="s">
        <v>0</v>
      </c>
      <c r="S6" s="30" t="s">
        <v>1</v>
      </c>
      <c r="T6" s="46"/>
      <c r="U6" s="46"/>
    </row>
    <row r="7" spans="1:21" ht="15.75" thickBot="1">
      <c r="A7" s="80" t="s">
        <v>44</v>
      </c>
      <c r="B7" s="81">
        <v>3344</v>
      </c>
      <c r="C7" s="32">
        <f t="shared" ref="C7:D62" si="0">AVERAGE(B6:B7)</f>
        <v>3320.5</v>
      </c>
      <c r="D7" s="32">
        <f>AVERAGE(C6:C7)</f>
        <v>3223</v>
      </c>
      <c r="E7" s="32">
        <f>2*C7-D7</f>
        <v>3418</v>
      </c>
      <c r="F7" s="32">
        <f>(2/($H$2-1))*(C7-D7)</f>
        <v>195</v>
      </c>
      <c r="G7" s="32"/>
      <c r="H7" s="32"/>
      <c r="I7" s="32"/>
      <c r="J7" s="32"/>
      <c r="K7" s="32"/>
      <c r="L7" s="41"/>
      <c r="M7" s="47"/>
      <c r="N7" s="37" t="s">
        <v>143</v>
      </c>
      <c r="O7" s="37"/>
      <c r="P7" s="36"/>
      <c r="Q7" s="40">
        <f>AVERAGE(J8:J64)</f>
        <v>145009.70504385966</v>
      </c>
      <c r="R7" s="40">
        <f>AVERAGE(I8:I64)</f>
        <v>294.91666666666669</v>
      </c>
      <c r="S7" s="38">
        <f>AVERAGE(K8:K64)</f>
        <v>6.5600078599111086E-2</v>
      </c>
      <c r="T7" s="46"/>
      <c r="U7" s="46"/>
    </row>
    <row r="8" spans="1:21" ht="15.75" thickBot="1">
      <c r="A8" s="80" t="s">
        <v>45</v>
      </c>
      <c r="B8" s="81">
        <v>3526</v>
      </c>
      <c r="C8" s="32">
        <f t="shared" si="0"/>
        <v>3435</v>
      </c>
      <c r="D8" s="32">
        <f t="shared" si="0"/>
        <v>3377.75</v>
      </c>
      <c r="E8" s="32">
        <f t="shared" ref="E8:E62" si="1">2*C8-D8</f>
        <v>3492.25</v>
      </c>
      <c r="F8" s="32">
        <f t="shared" ref="F8:F63" si="2">(2/($H$2-1))*(C8-D8)</f>
        <v>114.5</v>
      </c>
      <c r="G8" s="32">
        <f t="shared" ref="G8:G39" si="3">F7+E7</f>
        <v>3613</v>
      </c>
      <c r="H8" s="32">
        <f>B8-G8</f>
        <v>-87</v>
      </c>
      <c r="I8" s="32">
        <f>ABS(H8)</f>
        <v>87</v>
      </c>
      <c r="J8" s="32">
        <f>H8^2</f>
        <v>7569</v>
      </c>
      <c r="K8" s="32">
        <f>I8/B8</f>
        <v>2.4673851389676687E-2</v>
      </c>
      <c r="L8" s="41"/>
      <c r="M8" s="47"/>
      <c r="N8" s="37" t="s">
        <v>144</v>
      </c>
      <c r="O8" s="37"/>
      <c r="P8" s="36"/>
      <c r="Q8" s="40">
        <f>AVERAGE(J65:J76)</f>
        <v>11808451.854166666</v>
      </c>
      <c r="R8" s="40">
        <f>AVERAGE(I65:I76)</f>
        <v>3183.0833333333335</v>
      </c>
      <c r="S8" s="38">
        <f>AVERAGE(K65:K76)</f>
        <v>0.50134405951514893</v>
      </c>
      <c r="T8" s="46"/>
      <c r="U8" s="46"/>
    </row>
    <row r="9" spans="1:21" ht="13.5" customHeight="1" thickBot="1">
      <c r="A9" s="80" t="s">
        <v>46</v>
      </c>
      <c r="B9" s="81">
        <v>3651</v>
      </c>
      <c r="C9" s="32">
        <f t="shared" si="0"/>
        <v>3588.5</v>
      </c>
      <c r="D9" s="32">
        <f t="shared" si="0"/>
        <v>3511.75</v>
      </c>
      <c r="E9" s="32">
        <f t="shared" si="1"/>
        <v>3665.25</v>
      </c>
      <c r="F9" s="32">
        <f t="shared" si="2"/>
        <v>153.5</v>
      </c>
      <c r="G9" s="32">
        <f t="shared" si="3"/>
        <v>3606.75</v>
      </c>
      <c r="H9" s="32">
        <f t="shared" ref="H9:H62" si="4">B9-G9</f>
        <v>44.25</v>
      </c>
      <c r="I9" s="32">
        <f t="shared" ref="I9:I64" si="5">ABS(H9)</f>
        <v>44.25</v>
      </c>
      <c r="J9" s="32">
        <f t="shared" ref="J9:J62" si="6">H9^2</f>
        <v>1958.0625</v>
      </c>
      <c r="K9" s="32">
        <f t="shared" ref="K9:K64" si="7">I9/B9</f>
        <v>1.2119967132292523E-2</v>
      </c>
      <c r="L9" s="41"/>
      <c r="M9" s="41"/>
      <c r="N9" s="36"/>
      <c r="O9" s="36"/>
      <c r="P9" s="36"/>
      <c r="Q9" s="36"/>
      <c r="R9" s="36"/>
      <c r="S9" s="36"/>
      <c r="T9" s="46"/>
      <c r="U9" s="46"/>
    </row>
    <row r="10" spans="1:21" ht="15.75" thickBot="1">
      <c r="A10" s="80" t="s">
        <v>47</v>
      </c>
      <c r="B10" s="81">
        <v>3684</v>
      </c>
      <c r="C10" s="32">
        <f t="shared" si="0"/>
        <v>3667.5</v>
      </c>
      <c r="D10" s="32">
        <f t="shared" si="0"/>
        <v>3628</v>
      </c>
      <c r="E10" s="32">
        <f t="shared" si="1"/>
        <v>3707</v>
      </c>
      <c r="F10" s="32">
        <f t="shared" si="2"/>
        <v>79</v>
      </c>
      <c r="G10" s="32">
        <f t="shared" si="3"/>
        <v>3818.75</v>
      </c>
      <c r="H10" s="32">
        <f t="shared" si="4"/>
        <v>-134.75</v>
      </c>
      <c r="I10" s="32">
        <f t="shared" si="5"/>
        <v>134.75</v>
      </c>
      <c r="J10" s="32">
        <f t="shared" si="6"/>
        <v>18157.5625</v>
      </c>
      <c r="K10" s="32">
        <f t="shared" si="7"/>
        <v>3.6577090119435399E-2</v>
      </c>
      <c r="L10" s="41"/>
      <c r="M10" s="41"/>
      <c r="N10" s="36"/>
      <c r="O10" s="36"/>
      <c r="P10" s="36"/>
      <c r="Q10" s="36"/>
      <c r="R10" s="36"/>
      <c r="S10" s="36"/>
      <c r="T10" s="46"/>
      <c r="U10" s="46"/>
    </row>
    <row r="11" spans="1:21" ht="15.75" thickBot="1">
      <c r="A11" s="80" t="s">
        <v>48</v>
      </c>
      <c r="B11" s="81">
        <v>3528</v>
      </c>
      <c r="C11" s="32">
        <f t="shared" si="0"/>
        <v>3606</v>
      </c>
      <c r="D11" s="32">
        <f t="shared" si="0"/>
        <v>3636.75</v>
      </c>
      <c r="E11" s="32">
        <f t="shared" si="1"/>
        <v>3575.25</v>
      </c>
      <c r="F11" s="32">
        <f t="shared" si="2"/>
        <v>-61.5</v>
      </c>
      <c r="G11" s="32">
        <f t="shared" si="3"/>
        <v>3786</v>
      </c>
      <c r="H11" s="32">
        <f t="shared" si="4"/>
        <v>-258</v>
      </c>
      <c r="I11" s="32">
        <f t="shared" si="5"/>
        <v>258</v>
      </c>
      <c r="J11" s="32">
        <f t="shared" si="6"/>
        <v>66564</v>
      </c>
      <c r="K11" s="32">
        <f t="shared" si="7"/>
        <v>7.312925170068027E-2</v>
      </c>
      <c r="L11" s="41"/>
      <c r="M11" s="41"/>
      <c r="N11" s="41"/>
      <c r="O11" s="41"/>
      <c r="P11" s="41"/>
      <c r="Q11" s="41"/>
      <c r="R11" s="41"/>
      <c r="S11" s="41"/>
    </row>
    <row r="12" spans="1:21" ht="15.75" thickBot="1">
      <c r="A12" s="80" t="s">
        <v>49</v>
      </c>
      <c r="B12" s="81">
        <v>3629</v>
      </c>
      <c r="C12" s="32">
        <f t="shared" si="0"/>
        <v>3578.5</v>
      </c>
      <c r="D12" s="32">
        <f t="shared" si="0"/>
        <v>3592.25</v>
      </c>
      <c r="E12" s="32">
        <f t="shared" si="1"/>
        <v>3564.75</v>
      </c>
      <c r="F12" s="32">
        <f t="shared" si="2"/>
        <v>-27.5</v>
      </c>
      <c r="G12" s="32">
        <f t="shared" si="3"/>
        <v>3513.75</v>
      </c>
      <c r="H12" s="32">
        <f t="shared" si="4"/>
        <v>115.25</v>
      </c>
      <c r="I12" s="32">
        <f t="shared" si="5"/>
        <v>115.25</v>
      </c>
      <c r="J12" s="32">
        <f t="shared" si="6"/>
        <v>13282.5625</v>
      </c>
      <c r="K12" s="32">
        <f t="shared" si="7"/>
        <v>3.1758060071645083E-2</v>
      </c>
      <c r="L12" s="41"/>
      <c r="M12" s="41"/>
      <c r="N12" s="41"/>
      <c r="O12" s="41"/>
      <c r="P12" s="41"/>
      <c r="Q12" s="41"/>
      <c r="R12" s="41"/>
      <c r="S12" s="41"/>
    </row>
    <row r="13" spans="1:21" ht="15.75" thickBot="1">
      <c r="A13" s="80" t="s">
        <v>51</v>
      </c>
      <c r="B13" s="81">
        <v>3740</v>
      </c>
      <c r="C13" s="32">
        <f t="shared" si="0"/>
        <v>3684.5</v>
      </c>
      <c r="D13" s="32">
        <f t="shared" si="0"/>
        <v>3631.5</v>
      </c>
      <c r="E13" s="32">
        <f t="shared" si="1"/>
        <v>3737.5</v>
      </c>
      <c r="F13" s="32">
        <f t="shared" si="2"/>
        <v>106</v>
      </c>
      <c r="G13" s="32">
        <f t="shared" si="3"/>
        <v>3537.25</v>
      </c>
      <c r="H13" s="32">
        <f t="shared" si="4"/>
        <v>202.75</v>
      </c>
      <c r="I13" s="32">
        <f t="shared" si="5"/>
        <v>202.75</v>
      </c>
      <c r="J13" s="32">
        <f t="shared" si="6"/>
        <v>41107.5625</v>
      </c>
      <c r="K13" s="32">
        <f t="shared" si="7"/>
        <v>5.4211229946524067E-2</v>
      </c>
      <c r="L13" s="41"/>
      <c r="M13" s="41"/>
      <c r="N13" s="41"/>
      <c r="O13" s="41"/>
      <c r="P13" s="41"/>
      <c r="Q13" s="41"/>
      <c r="R13" s="41"/>
      <c r="S13" s="41"/>
    </row>
    <row r="14" spans="1:21" ht="15.75" thickBot="1">
      <c r="A14" s="80" t="s">
        <v>52</v>
      </c>
      <c r="B14" s="81">
        <v>3301</v>
      </c>
      <c r="C14" s="32">
        <f t="shared" si="0"/>
        <v>3520.5</v>
      </c>
      <c r="D14" s="32">
        <f t="shared" si="0"/>
        <v>3602.5</v>
      </c>
      <c r="E14" s="32">
        <f t="shared" si="1"/>
        <v>3438.5</v>
      </c>
      <c r="F14" s="32">
        <f t="shared" si="2"/>
        <v>-164</v>
      </c>
      <c r="G14" s="32">
        <f t="shared" si="3"/>
        <v>3843.5</v>
      </c>
      <c r="H14" s="32">
        <f t="shared" si="4"/>
        <v>-542.5</v>
      </c>
      <c r="I14" s="32">
        <f t="shared" si="5"/>
        <v>542.5</v>
      </c>
      <c r="J14" s="32">
        <f t="shared" si="6"/>
        <v>294306.25</v>
      </c>
      <c r="K14" s="32">
        <f t="shared" si="7"/>
        <v>0.1643441381399576</v>
      </c>
      <c r="L14" s="41"/>
      <c r="M14" s="41"/>
      <c r="N14" s="41"/>
      <c r="O14" s="41"/>
      <c r="P14" s="41"/>
      <c r="Q14" s="41"/>
      <c r="R14" s="41"/>
      <c r="S14" s="41"/>
    </row>
    <row r="15" spans="1:21" ht="15.75" thickBot="1">
      <c r="A15" s="80" t="s">
        <v>53</v>
      </c>
      <c r="B15" s="81">
        <v>3255</v>
      </c>
      <c r="C15" s="32">
        <f t="shared" si="0"/>
        <v>3278</v>
      </c>
      <c r="D15" s="32">
        <f t="shared" si="0"/>
        <v>3399.25</v>
      </c>
      <c r="E15" s="32">
        <f t="shared" si="1"/>
        <v>3156.75</v>
      </c>
      <c r="F15" s="32">
        <f t="shared" si="2"/>
        <v>-242.5</v>
      </c>
      <c r="G15" s="32">
        <f t="shared" si="3"/>
        <v>3274.5</v>
      </c>
      <c r="H15" s="32">
        <f t="shared" si="4"/>
        <v>-19.5</v>
      </c>
      <c r="I15" s="32">
        <f t="shared" si="5"/>
        <v>19.5</v>
      </c>
      <c r="J15" s="32">
        <f t="shared" si="6"/>
        <v>380.25</v>
      </c>
      <c r="K15" s="32">
        <f t="shared" si="7"/>
        <v>5.9907834101382493E-3</v>
      </c>
      <c r="L15" s="41"/>
      <c r="M15" s="41"/>
      <c r="N15" s="41"/>
      <c r="O15" s="41"/>
      <c r="P15" s="41"/>
      <c r="Q15" s="41"/>
      <c r="R15" s="41"/>
      <c r="S15" s="41"/>
    </row>
    <row r="16" spans="1:21" ht="15.75" thickBot="1">
      <c r="A16" s="80" t="s">
        <v>54</v>
      </c>
      <c r="B16" s="81">
        <v>3672</v>
      </c>
      <c r="C16" s="32">
        <f t="shared" si="0"/>
        <v>3463.5</v>
      </c>
      <c r="D16" s="32">
        <f t="shared" si="0"/>
        <v>3370.75</v>
      </c>
      <c r="E16" s="32">
        <f t="shared" si="1"/>
        <v>3556.25</v>
      </c>
      <c r="F16" s="32">
        <f t="shared" si="2"/>
        <v>185.5</v>
      </c>
      <c r="G16" s="32">
        <f t="shared" si="3"/>
        <v>2914.25</v>
      </c>
      <c r="H16" s="32">
        <f t="shared" si="4"/>
        <v>757.75</v>
      </c>
      <c r="I16" s="32">
        <f t="shared" si="5"/>
        <v>757.75</v>
      </c>
      <c r="J16" s="32">
        <f t="shared" si="6"/>
        <v>574185.0625</v>
      </c>
      <c r="K16" s="32">
        <f t="shared" si="7"/>
        <v>0.20635893246187365</v>
      </c>
      <c r="L16" s="41"/>
      <c r="M16" s="41"/>
      <c r="N16" s="41"/>
      <c r="O16" s="41"/>
      <c r="P16" s="41"/>
      <c r="Q16" s="41"/>
      <c r="R16" s="41"/>
      <c r="S16" s="41"/>
    </row>
    <row r="17" spans="1:20" ht="15.75" thickBot="1">
      <c r="A17" s="80" t="s">
        <v>55</v>
      </c>
      <c r="B17" s="81">
        <v>3590</v>
      </c>
      <c r="C17" s="32">
        <f t="shared" si="0"/>
        <v>3631</v>
      </c>
      <c r="D17" s="32">
        <f t="shared" si="0"/>
        <v>3547.25</v>
      </c>
      <c r="E17" s="32">
        <f t="shared" si="1"/>
        <v>3714.75</v>
      </c>
      <c r="F17" s="32">
        <f t="shared" si="2"/>
        <v>167.5</v>
      </c>
      <c r="G17" s="32">
        <f t="shared" si="3"/>
        <v>3741.75</v>
      </c>
      <c r="H17" s="32">
        <f t="shared" si="4"/>
        <v>-151.75</v>
      </c>
      <c r="I17" s="32">
        <f t="shared" si="5"/>
        <v>151.75</v>
      </c>
      <c r="J17" s="32">
        <f t="shared" si="6"/>
        <v>23028.0625</v>
      </c>
      <c r="K17" s="32">
        <f t="shared" si="7"/>
        <v>4.2270194986072422E-2</v>
      </c>
      <c r="L17" s="41"/>
      <c r="M17" s="41"/>
      <c r="N17" s="41"/>
      <c r="O17" s="41"/>
      <c r="P17" s="41"/>
      <c r="Q17" s="41"/>
      <c r="R17" s="41"/>
      <c r="S17" s="41"/>
    </row>
    <row r="18" spans="1:20" ht="15.75" thickBot="1">
      <c r="A18" s="80" t="s">
        <v>56</v>
      </c>
      <c r="B18" s="81">
        <v>3797</v>
      </c>
      <c r="C18" s="32">
        <f t="shared" si="0"/>
        <v>3693.5</v>
      </c>
      <c r="D18" s="32">
        <f t="shared" si="0"/>
        <v>3662.25</v>
      </c>
      <c r="E18" s="32">
        <f t="shared" si="1"/>
        <v>3724.75</v>
      </c>
      <c r="F18" s="32">
        <f t="shared" si="2"/>
        <v>62.5</v>
      </c>
      <c r="G18" s="32">
        <f t="shared" si="3"/>
        <v>3882.25</v>
      </c>
      <c r="H18" s="32">
        <f t="shared" si="4"/>
        <v>-85.25</v>
      </c>
      <c r="I18" s="32">
        <f t="shared" si="5"/>
        <v>85.25</v>
      </c>
      <c r="J18" s="32">
        <f t="shared" si="6"/>
        <v>7267.5625</v>
      </c>
      <c r="K18" s="32">
        <f t="shared" si="7"/>
        <v>2.2451935738741113E-2</v>
      </c>
      <c r="L18" s="41"/>
      <c r="M18" s="41"/>
      <c r="N18" s="41"/>
      <c r="O18" s="41"/>
      <c r="P18" s="41"/>
      <c r="Q18" s="41"/>
      <c r="R18" s="41"/>
      <c r="S18" s="41"/>
    </row>
    <row r="19" spans="1:20" ht="15.75" thickBot="1">
      <c r="A19" s="80" t="s">
        <v>57</v>
      </c>
      <c r="B19" s="81">
        <v>3566</v>
      </c>
      <c r="C19" s="32">
        <f t="shared" si="0"/>
        <v>3681.5</v>
      </c>
      <c r="D19" s="32">
        <f t="shared" si="0"/>
        <v>3687.5</v>
      </c>
      <c r="E19" s="32">
        <f t="shared" si="1"/>
        <v>3675.5</v>
      </c>
      <c r="F19" s="32">
        <f t="shared" si="2"/>
        <v>-12</v>
      </c>
      <c r="G19" s="32">
        <f t="shared" si="3"/>
        <v>3787.25</v>
      </c>
      <c r="H19" s="32">
        <f t="shared" si="4"/>
        <v>-221.25</v>
      </c>
      <c r="I19" s="32">
        <f t="shared" si="5"/>
        <v>221.25</v>
      </c>
      <c r="J19" s="32">
        <f t="shared" si="6"/>
        <v>48951.5625</v>
      </c>
      <c r="K19" s="32">
        <f t="shared" si="7"/>
        <v>6.2044307347167697E-2</v>
      </c>
      <c r="L19" s="41"/>
      <c r="M19" s="41"/>
      <c r="N19" s="41"/>
      <c r="O19" s="41"/>
      <c r="P19" s="41"/>
      <c r="Q19" s="41"/>
      <c r="R19" s="41"/>
      <c r="S19" s="41"/>
    </row>
    <row r="20" spans="1:20" ht="15.75" thickBot="1">
      <c r="A20" s="80" t="s">
        <v>58</v>
      </c>
      <c r="B20" s="81">
        <v>3621</v>
      </c>
      <c r="C20" s="32">
        <f t="shared" si="0"/>
        <v>3593.5</v>
      </c>
      <c r="D20" s="32">
        <f t="shared" si="0"/>
        <v>3637.5</v>
      </c>
      <c r="E20" s="32">
        <f t="shared" si="1"/>
        <v>3549.5</v>
      </c>
      <c r="F20" s="32">
        <f t="shared" si="2"/>
        <v>-88</v>
      </c>
      <c r="G20" s="32">
        <f t="shared" si="3"/>
        <v>3663.5</v>
      </c>
      <c r="H20" s="32">
        <f t="shared" si="4"/>
        <v>-42.5</v>
      </c>
      <c r="I20" s="32">
        <f t="shared" si="5"/>
        <v>42.5</v>
      </c>
      <c r="J20" s="32">
        <f t="shared" si="6"/>
        <v>1806.25</v>
      </c>
      <c r="K20" s="32">
        <f t="shared" si="7"/>
        <v>1.1737089201877934E-2</v>
      </c>
      <c r="L20" s="41"/>
      <c r="M20" s="41"/>
      <c r="N20" s="41"/>
      <c r="O20" s="41"/>
      <c r="P20" s="41"/>
      <c r="Q20" s="41"/>
      <c r="R20" s="41"/>
      <c r="S20" s="41"/>
    </row>
    <row r="21" spans="1:20" ht="15.75" thickBot="1">
      <c r="A21" s="80" t="s">
        <v>60</v>
      </c>
      <c r="B21" s="81">
        <v>3664</v>
      </c>
      <c r="C21" s="32">
        <f t="shared" si="0"/>
        <v>3642.5</v>
      </c>
      <c r="D21" s="32">
        <f t="shared" si="0"/>
        <v>3618</v>
      </c>
      <c r="E21" s="32">
        <f t="shared" si="1"/>
        <v>3667</v>
      </c>
      <c r="F21" s="32">
        <f t="shared" si="2"/>
        <v>49</v>
      </c>
      <c r="G21" s="32">
        <f t="shared" si="3"/>
        <v>3461.5</v>
      </c>
      <c r="H21" s="32">
        <f t="shared" si="4"/>
        <v>202.5</v>
      </c>
      <c r="I21" s="32">
        <f t="shared" si="5"/>
        <v>202.5</v>
      </c>
      <c r="J21" s="32">
        <f t="shared" si="6"/>
        <v>41006.25</v>
      </c>
      <c r="K21" s="32">
        <f t="shared" si="7"/>
        <v>5.5267467248908297E-2</v>
      </c>
      <c r="L21" s="41"/>
      <c r="M21" s="41"/>
      <c r="N21" s="41"/>
      <c r="O21" s="41"/>
      <c r="P21" s="41"/>
      <c r="Q21" s="41"/>
      <c r="R21" s="41"/>
      <c r="S21" s="41"/>
    </row>
    <row r="22" spans="1:20" ht="15.75" thickBot="1">
      <c r="A22" s="80" t="s">
        <v>61</v>
      </c>
      <c r="B22" s="81">
        <v>3986</v>
      </c>
      <c r="C22" s="32">
        <f t="shared" si="0"/>
        <v>3825</v>
      </c>
      <c r="D22" s="32">
        <f t="shared" si="0"/>
        <v>3733.75</v>
      </c>
      <c r="E22" s="32">
        <f t="shared" si="1"/>
        <v>3916.25</v>
      </c>
      <c r="F22" s="32">
        <f t="shared" si="2"/>
        <v>182.5</v>
      </c>
      <c r="G22" s="32">
        <f t="shared" si="3"/>
        <v>3716</v>
      </c>
      <c r="H22" s="32">
        <f t="shared" si="4"/>
        <v>270</v>
      </c>
      <c r="I22" s="32">
        <f t="shared" si="5"/>
        <v>270</v>
      </c>
      <c r="J22" s="32">
        <f t="shared" si="6"/>
        <v>72900</v>
      </c>
      <c r="K22" s="32">
        <f t="shared" si="7"/>
        <v>6.7737079779227299E-2</v>
      </c>
      <c r="L22" s="41"/>
      <c r="M22" s="41"/>
      <c r="N22" s="41"/>
      <c r="O22" s="41"/>
      <c r="P22" s="41"/>
      <c r="Q22" s="41"/>
      <c r="R22" s="41"/>
      <c r="S22" s="41"/>
    </row>
    <row r="23" spans="1:20" ht="15.75" thickBot="1">
      <c r="A23" s="80" t="s">
        <v>62</v>
      </c>
      <c r="B23" s="81">
        <v>3512</v>
      </c>
      <c r="C23" s="32">
        <f t="shared" si="0"/>
        <v>3749</v>
      </c>
      <c r="D23" s="32">
        <f t="shared" si="0"/>
        <v>3787</v>
      </c>
      <c r="E23" s="32">
        <f t="shared" si="1"/>
        <v>3711</v>
      </c>
      <c r="F23" s="32">
        <f t="shared" si="2"/>
        <v>-76</v>
      </c>
      <c r="G23" s="32">
        <f t="shared" si="3"/>
        <v>4098.75</v>
      </c>
      <c r="H23" s="32">
        <f t="shared" si="4"/>
        <v>-586.75</v>
      </c>
      <c r="I23" s="32">
        <f t="shared" si="5"/>
        <v>586.75</v>
      </c>
      <c r="J23" s="32">
        <f t="shared" si="6"/>
        <v>344275.5625</v>
      </c>
      <c r="K23" s="32">
        <f t="shared" si="7"/>
        <v>0.16707004555808655</v>
      </c>
      <c r="L23" s="41"/>
      <c r="M23" s="41"/>
      <c r="N23" s="41"/>
      <c r="O23" s="41"/>
      <c r="P23" s="41"/>
      <c r="Q23" s="41"/>
      <c r="R23" s="41"/>
      <c r="S23" s="41"/>
    </row>
    <row r="24" spans="1:20" ht="15.75" thickBot="1">
      <c r="A24" s="80" t="s">
        <v>63</v>
      </c>
      <c r="B24" s="81">
        <v>3684</v>
      </c>
      <c r="C24" s="32">
        <f t="shared" si="0"/>
        <v>3598</v>
      </c>
      <c r="D24" s="32">
        <f t="shared" si="0"/>
        <v>3673.5</v>
      </c>
      <c r="E24" s="32">
        <f t="shared" si="1"/>
        <v>3522.5</v>
      </c>
      <c r="F24" s="32">
        <f t="shared" si="2"/>
        <v>-151</v>
      </c>
      <c r="G24" s="32">
        <f t="shared" si="3"/>
        <v>3635</v>
      </c>
      <c r="H24" s="32">
        <f t="shared" si="4"/>
        <v>49</v>
      </c>
      <c r="I24" s="32">
        <f t="shared" si="5"/>
        <v>49</v>
      </c>
      <c r="J24" s="32">
        <f t="shared" si="6"/>
        <v>2401</v>
      </c>
      <c r="K24" s="32">
        <f t="shared" si="7"/>
        <v>1.3300760043431054E-2</v>
      </c>
      <c r="L24" s="41"/>
      <c r="M24" s="41"/>
      <c r="N24" s="41"/>
      <c r="O24" s="41"/>
      <c r="P24" s="41"/>
      <c r="Q24" s="41"/>
      <c r="R24" s="41"/>
      <c r="S24" s="41"/>
    </row>
    <row r="25" spans="1:20" ht="15.75" thickBot="1">
      <c r="A25" s="80" t="s">
        <v>64</v>
      </c>
      <c r="B25" s="81">
        <v>3567</v>
      </c>
      <c r="C25" s="32">
        <f t="shared" si="0"/>
        <v>3625.5</v>
      </c>
      <c r="D25" s="32">
        <f t="shared" si="0"/>
        <v>3611.75</v>
      </c>
      <c r="E25" s="32">
        <f t="shared" si="1"/>
        <v>3639.25</v>
      </c>
      <c r="F25" s="32">
        <f t="shared" si="2"/>
        <v>27.5</v>
      </c>
      <c r="G25" s="32">
        <f t="shared" si="3"/>
        <v>3371.5</v>
      </c>
      <c r="H25" s="32">
        <f t="shared" si="4"/>
        <v>195.5</v>
      </c>
      <c r="I25" s="32">
        <f t="shared" si="5"/>
        <v>195.5</v>
      </c>
      <c r="J25" s="32">
        <f t="shared" si="6"/>
        <v>38220.25</v>
      </c>
      <c r="K25" s="32">
        <f t="shared" si="7"/>
        <v>5.4807961872722175E-2</v>
      </c>
      <c r="L25" s="41"/>
      <c r="M25" s="41"/>
      <c r="N25" s="41"/>
      <c r="O25" s="41"/>
      <c r="P25" s="41"/>
      <c r="Q25" s="41"/>
      <c r="R25" s="41"/>
      <c r="S25" s="41"/>
    </row>
    <row r="26" spans="1:20" ht="15.75" thickBot="1">
      <c r="A26" s="80" t="s">
        <v>65</v>
      </c>
      <c r="B26" s="81">
        <v>3618</v>
      </c>
      <c r="C26" s="32">
        <f t="shared" si="0"/>
        <v>3592.5</v>
      </c>
      <c r="D26" s="32">
        <f t="shared" si="0"/>
        <v>3609</v>
      </c>
      <c r="E26" s="32">
        <f t="shared" si="1"/>
        <v>3576</v>
      </c>
      <c r="F26" s="32">
        <f t="shared" si="2"/>
        <v>-33</v>
      </c>
      <c r="G26" s="32">
        <f t="shared" si="3"/>
        <v>3666.75</v>
      </c>
      <c r="H26" s="32">
        <f t="shared" si="4"/>
        <v>-48.75</v>
      </c>
      <c r="I26" s="32">
        <f t="shared" si="5"/>
        <v>48.75</v>
      </c>
      <c r="J26" s="32">
        <f t="shared" si="6"/>
        <v>2376.5625</v>
      </c>
      <c r="K26" s="32">
        <f t="shared" si="7"/>
        <v>1.3474295190713101E-2</v>
      </c>
      <c r="L26" s="41"/>
      <c r="M26" s="41"/>
      <c r="N26" s="41"/>
      <c r="O26" s="41"/>
      <c r="P26" s="41"/>
      <c r="Q26" s="41"/>
      <c r="R26" s="41"/>
      <c r="S26" s="41"/>
    </row>
    <row r="27" spans="1:20" ht="15.75" thickBot="1">
      <c r="A27" s="80" t="s">
        <v>66</v>
      </c>
      <c r="B27" s="81">
        <v>3650</v>
      </c>
      <c r="C27" s="32">
        <f t="shared" si="0"/>
        <v>3634</v>
      </c>
      <c r="D27" s="32">
        <f t="shared" si="0"/>
        <v>3613.25</v>
      </c>
      <c r="E27" s="32">
        <f t="shared" si="1"/>
        <v>3654.75</v>
      </c>
      <c r="F27" s="32">
        <f t="shared" si="2"/>
        <v>41.5</v>
      </c>
      <c r="G27" s="32">
        <f t="shared" si="3"/>
        <v>3543</v>
      </c>
      <c r="H27" s="32">
        <f t="shared" si="4"/>
        <v>107</v>
      </c>
      <c r="I27" s="32">
        <f t="shared" si="5"/>
        <v>107</v>
      </c>
      <c r="J27" s="32">
        <f t="shared" si="6"/>
        <v>11449</v>
      </c>
      <c r="K27" s="32">
        <f t="shared" si="7"/>
        <v>2.9315068493150687E-2</v>
      </c>
      <c r="L27" s="41"/>
      <c r="M27" s="41"/>
      <c r="N27" s="41"/>
      <c r="O27" s="41"/>
      <c r="P27" s="41"/>
      <c r="Q27" s="41"/>
      <c r="R27" s="41"/>
      <c r="S27" s="41"/>
    </row>
    <row r="28" spans="1:20" ht="15.75" thickBot="1">
      <c r="A28" s="80" t="s">
        <v>67</v>
      </c>
      <c r="B28" s="81">
        <v>4230</v>
      </c>
      <c r="C28" s="32">
        <f t="shared" si="0"/>
        <v>3940</v>
      </c>
      <c r="D28" s="32">
        <f t="shared" si="0"/>
        <v>3787</v>
      </c>
      <c r="E28" s="32">
        <f t="shared" si="1"/>
        <v>4093</v>
      </c>
      <c r="F28" s="32">
        <f t="shared" si="2"/>
        <v>306</v>
      </c>
      <c r="G28" s="32">
        <f t="shared" si="3"/>
        <v>3696.25</v>
      </c>
      <c r="H28" s="32">
        <f t="shared" si="4"/>
        <v>533.75</v>
      </c>
      <c r="I28" s="32">
        <f t="shared" si="5"/>
        <v>533.75</v>
      </c>
      <c r="J28" s="32">
        <f t="shared" si="6"/>
        <v>284889.0625</v>
      </c>
      <c r="K28" s="32">
        <f t="shared" si="7"/>
        <v>0.12618203309692672</v>
      </c>
      <c r="L28" s="41"/>
      <c r="M28" s="41"/>
      <c r="N28" s="41"/>
      <c r="O28" s="41"/>
      <c r="P28" s="41"/>
      <c r="Q28" s="41"/>
      <c r="R28" s="41"/>
      <c r="S28" s="41"/>
    </row>
    <row r="29" spans="1:20" ht="15.75" thickBot="1">
      <c r="A29" s="80" t="s">
        <v>68</v>
      </c>
      <c r="B29" s="81">
        <v>4153</v>
      </c>
      <c r="C29" s="32">
        <f t="shared" si="0"/>
        <v>4191.5</v>
      </c>
      <c r="D29" s="32">
        <f t="shared" si="0"/>
        <v>4065.75</v>
      </c>
      <c r="E29" s="32">
        <f t="shared" si="1"/>
        <v>4317.25</v>
      </c>
      <c r="F29" s="32">
        <f t="shared" si="2"/>
        <v>251.5</v>
      </c>
      <c r="G29" s="32">
        <f t="shared" si="3"/>
        <v>4399</v>
      </c>
      <c r="H29" s="32">
        <f t="shared" si="4"/>
        <v>-246</v>
      </c>
      <c r="I29" s="32">
        <f t="shared" si="5"/>
        <v>246</v>
      </c>
      <c r="J29" s="32">
        <f t="shared" si="6"/>
        <v>60516</v>
      </c>
      <c r="K29" s="32">
        <f t="shared" si="7"/>
        <v>5.9234288466169037E-2</v>
      </c>
      <c r="L29" s="41"/>
      <c r="M29" s="41"/>
      <c r="N29" s="41"/>
      <c r="O29" s="41"/>
      <c r="P29" s="41"/>
      <c r="Q29" s="41"/>
      <c r="R29" s="41"/>
      <c r="S29" s="41"/>
    </row>
    <row r="30" spans="1:20" ht="15.75" thickBot="1">
      <c r="A30" s="80" t="s">
        <v>69</v>
      </c>
      <c r="B30" s="81">
        <v>4370</v>
      </c>
      <c r="C30" s="32">
        <f t="shared" si="0"/>
        <v>4261.5</v>
      </c>
      <c r="D30" s="32">
        <f t="shared" si="0"/>
        <v>4226.5</v>
      </c>
      <c r="E30" s="32">
        <f t="shared" si="1"/>
        <v>4296.5</v>
      </c>
      <c r="F30" s="32">
        <f t="shared" si="2"/>
        <v>70</v>
      </c>
      <c r="G30" s="32">
        <f t="shared" si="3"/>
        <v>4568.75</v>
      </c>
      <c r="H30" s="32">
        <f t="shared" si="4"/>
        <v>-198.75</v>
      </c>
      <c r="I30" s="32">
        <f t="shared" si="5"/>
        <v>198.75</v>
      </c>
      <c r="J30" s="32">
        <f t="shared" si="6"/>
        <v>39501.5625</v>
      </c>
      <c r="K30" s="32">
        <f t="shared" si="7"/>
        <v>4.5480549199084667E-2</v>
      </c>
      <c r="L30" s="41"/>
      <c r="M30" s="41"/>
      <c r="N30" s="41"/>
      <c r="O30" s="41"/>
      <c r="P30" s="41"/>
      <c r="Q30" s="41"/>
      <c r="R30" s="41"/>
      <c r="S30" s="41"/>
    </row>
    <row r="31" spans="1:20" ht="15.75" thickBot="1">
      <c r="A31" s="80" t="s">
        <v>70</v>
      </c>
      <c r="B31" s="81">
        <v>3931</v>
      </c>
      <c r="C31" s="32">
        <f t="shared" si="0"/>
        <v>4150.5</v>
      </c>
      <c r="D31" s="32">
        <f t="shared" si="0"/>
        <v>4206</v>
      </c>
      <c r="E31" s="32">
        <f t="shared" si="1"/>
        <v>4095</v>
      </c>
      <c r="F31" s="32">
        <f t="shared" si="2"/>
        <v>-111</v>
      </c>
      <c r="G31" s="32">
        <f t="shared" si="3"/>
        <v>4366.5</v>
      </c>
      <c r="H31" s="32">
        <f t="shared" si="4"/>
        <v>-435.5</v>
      </c>
      <c r="I31" s="32">
        <f t="shared" si="5"/>
        <v>435.5</v>
      </c>
      <c r="J31" s="32">
        <f t="shared" si="6"/>
        <v>189660.25</v>
      </c>
      <c r="K31" s="32">
        <f t="shared" si="7"/>
        <v>0.11078605952683795</v>
      </c>
      <c r="L31" s="41"/>
      <c r="M31" s="41"/>
      <c r="N31" s="41"/>
      <c r="O31" s="41"/>
      <c r="P31" s="41"/>
      <c r="Q31" s="41"/>
      <c r="R31" s="41"/>
      <c r="S31" s="41"/>
    </row>
    <row r="32" spans="1:20" ht="15.75" thickBot="1">
      <c r="A32" s="80" t="s">
        <v>71</v>
      </c>
      <c r="B32" s="81">
        <v>3996</v>
      </c>
      <c r="C32" s="32">
        <f t="shared" si="0"/>
        <v>3963.5</v>
      </c>
      <c r="D32" s="32">
        <f t="shared" si="0"/>
        <v>4057</v>
      </c>
      <c r="E32" s="32">
        <f t="shared" si="1"/>
        <v>3870</v>
      </c>
      <c r="F32" s="32">
        <f t="shared" si="2"/>
        <v>-187</v>
      </c>
      <c r="G32" s="32">
        <f t="shared" si="3"/>
        <v>3984</v>
      </c>
      <c r="H32" s="32">
        <f t="shared" si="4"/>
        <v>12</v>
      </c>
      <c r="I32" s="32">
        <f t="shared" si="5"/>
        <v>12</v>
      </c>
      <c r="J32" s="32">
        <f t="shared" si="6"/>
        <v>144</v>
      </c>
      <c r="K32" s="32">
        <f t="shared" si="7"/>
        <v>3.003003003003003E-3</v>
      </c>
      <c r="L32" s="41"/>
      <c r="M32" s="41"/>
      <c r="N32" s="41"/>
      <c r="O32" s="40"/>
      <c r="P32" s="40"/>
      <c r="Q32" s="40"/>
      <c r="R32" s="40"/>
      <c r="S32" s="40"/>
      <c r="T32" s="49"/>
    </row>
    <row r="33" spans="1:20" ht="15.75" thickBot="1">
      <c r="A33" s="80" t="s">
        <v>72</v>
      </c>
      <c r="B33" s="81">
        <v>4027</v>
      </c>
      <c r="C33" s="32">
        <f t="shared" si="0"/>
        <v>4011.5</v>
      </c>
      <c r="D33" s="32">
        <f t="shared" si="0"/>
        <v>3987.5</v>
      </c>
      <c r="E33" s="32">
        <f t="shared" si="1"/>
        <v>4035.5</v>
      </c>
      <c r="F33" s="32">
        <f t="shared" si="2"/>
        <v>48</v>
      </c>
      <c r="G33" s="32">
        <f t="shared" si="3"/>
        <v>3683</v>
      </c>
      <c r="H33" s="32">
        <f t="shared" si="4"/>
        <v>344</v>
      </c>
      <c r="I33" s="32">
        <f t="shared" si="5"/>
        <v>344</v>
      </c>
      <c r="J33" s="32">
        <f t="shared" si="6"/>
        <v>118336</v>
      </c>
      <c r="K33" s="32">
        <f t="shared" si="7"/>
        <v>8.54233921033027E-2</v>
      </c>
      <c r="L33" s="41"/>
      <c r="M33" s="51"/>
      <c r="N33" s="41"/>
      <c r="O33" s="40"/>
      <c r="P33" s="40"/>
      <c r="Q33" s="40"/>
      <c r="R33" s="40"/>
      <c r="S33" s="40"/>
      <c r="T33" s="50"/>
    </row>
    <row r="34" spans="1:20" ht="15.75" thickBot="1">
      <c r="A34" s="80" t="s">
        <v>73</v>
      </c>
      <c r="B34" s="81">
        <v>4651</v>
      </c>
      <c r="C34" s="32">
        <f t="shared" si="0"/>
        <v>4339</v>
      </c>
      <c r="D34" s="32">
        <f t="shared" si="0"/>
        <v>4175.25</v>
      </c>
      <c r="E34" s="32">
        <f t="shared" si="1"/>
        <v>4502.75</v>
      </c>
      <c r="F34" s="32">
        <f t="shared" si="2"/>
        <v>327.5</v>
      </c>
      <c r="G34" s="32">
        <f t="shared" si="3"/>
        <v>4083.5</v>
      </c>
      <c r="H34" s="32">
        <f t="shared" si="4"/>
        <v>567.5</v>
      </c>
      <c r="I34" s="32">
        <f t="shared" si="5"/>
        <v>567.5</v>
      </c>
      <c r="J34" s="32">
        <f t="shared" si="6"/>
        <v>322056.25</v>
      </c>
      <c r="K34" s="32">
        <f t="shared" si="7"/>
        <v>0.12201677058697054</v>
      </c>
      <c r="L34" s="41"/>
      <c r="M34" s="41"/>
      <c r="N34" s="41"/>
      <c r="O34" s="40"/>
      <c r="P34" s="40"/>
      <c r="Q34" s="40"/>
      <c r="R34" s="40"/>
      <c r="S34" s="40"/>
      <c r="T34" s="50"/>
    </row>
    <row r="35" spans="1:20" ht="15.75" thickBot="1">
      <c r="A35" s="80" t="s">
        <v>74</v>
      </c>
      <c r="B35" s="81">
        <v>4020</v>
      </c>
      <c r="C35" s="32">
        <f t="shared" si="0"/>
        <v>4335.5</v>
      </c>
      <c r="D35" s="32">
        <f t="shared" si="0"/>
        <v>4337.25</v>
      </c>
      <c r="E35" s="32">
        <f t="shared" si="1"/>
        <v>4333.75</v>
      </c>
      <c r="F35" s="32">
        <f t="shared" si="2"/>
        <v>-3.5</v>
      </c>
      <c r="G35" s="32">
        <f t="shared" si="3"/>
        <v>4830.25</v>
      </c>
      <c r="H35" s="32">
        <f t="shared" si="4"/>
        <v>-810.25</v>
      </c>
      <c r="I35" s="32">
        <f t="shared" si="5"/>
        <v>810.25</v>
      </c>
      <c r="J35" s="32">
        <f t="shared" si="6"/>
        <v>656505.0625</v>
      </c>
      <c r="K35" s="32">
        <f t="shared" si="7"/>
        <v>0.20155472636815921</v>
      </c>
      <c r="L35" s="41"/>
      <c r="M35" s="41"/>
      <c r="N35" s="41"/>
      <c r="O35" s="41"/>
      <c r="P35" s="41"/>
      <c r="Q35" s="41"/>
      <c r="R35" s="41"/>
      <c r="S35" s="41"/>
    </row>
    <row r="36" spans="1:20" ht="15.75" thickBot="1">
      <c r="A36" s="80" t="s">
        <v>75</v>
      </c>
      <c r="B36" s="81">
        <v>4226</v>
      </c>
      <c r="C36" s="32">
        <f t="shared" si="0"/>
        <v>4123</v>
      </c>
      <c r="D36" s="32">
        <f t="shared" si="0"/>
        <v>4229.25</v>
      </c>
      <c r="E36" s="32">
        <f t="shared" si="1"/>
        <v>4016.75</v>
      </c>
      <c r="F36" s="32">
        <f t="shared" si="2"/>
        <v>-212.5</v>
      </c>
      <c r="G36" s="32">
        <f t="shared" si="3"/>
        <v>4330.25</v>
      </c>
      <c r="H36" s="32">
        <f t="shared" si="4"/>
        <v>-104.25</v>
      </c>
      <c r="I36" s="32">
        <f t="shared" si="5"/>
        <v>104.25</v>
      </c>
      <c r="J36" s="32">
        <f t="shared" si="6"/>
        <v>10868.0625</v>
      </c>
      <c r="K36" s="32">
        <f t="shared" si="7"/>
        <v>2.466871746332229E-2</v>
      </c>
      <c r="L36" s="41"/>
      <c r="M36" s="41"/>
      <c r="N36" s="41"/>
      <c r="O36" s="41"/>
      <c r="P36" s="41"/>
      <c r="Q36" s="41"/>
      <c r="R36" s="41"/>
      <c r="S36" s="41"/>
    </row>
    <row r="37" spans="1:20" ht="15.75" thickBot="1">
      <c r="A37" s="80" t="s">
        <v>76</v>
      </c>
      <c r="B37" s="81">
        <v>4361</v>
      </c>
      <c r="C37" s="32">
        <f t="shared" si="0"/>
        <v>4293.5</v>
      </c>
      <c r="D37" s="32">
        <f t="shared" si="0"/>
        <v>4208.25</v>
      </c>
      <c r="E37" s="32">
        <f t="shared" si="1"/>
        <v>4378.75</v>
      </c>
      <c r="F37" s="32">
        <f t="shared" si="2"/>
        <v>170.5</v>
      </c>
      <c r="G37" s="32">
        <f t="shared" si="3"/>
        <v>3804.25</v>
      </c>
      <c r="H37" s="32">
        <f t="shared" si="4"/>
        <v>556.75</v>
      </c>
      <c r="I37" s="32">
        <f t="shared" si="5"/>
        <v>556.75</v>
      </c>
      <c r="J37" s="32">
        <f t="shared" si="6"/>
        <v>309970.5625</v>
      </c>
      <c r="K37" s="32">
        <f t="shared" si="7"/>
        <v>0.12766567301077736</v>
      </c>
      <c r="L37" s="41"/>
      <c r="M37" s="41"/>
      <c r="N37" s="41"/>
      <c r="O37" s="41"/>
      <c r="P37" s="41"/>
      <c r="Q37" s="41"/>
      <c r="R37" s="41"/>
      <c r="S37" s="41"/>
    </row>
    <row r="38" spans="1:20" ht="15.75" thickBot="1">
      <c r="A38" s="80" t="s">
        <v>77</v>
      </c>
      <c r="B38" s="81">
        <v>4454</v>
      </c>
      <c r="C38" s="32">
        <f t="shared" si="0"/>
        <v>4407.5</v>
      </c>
      <c r="D38" s="32">
        <f t="shared" si="0"/>
        <v>4350.5</v>
      </c>
      <c r="E38" s="32">
        <f t="shared" si="1"/>
        <v>4464.5</v>
      </c>
      <c r="F38" s="32">
        <f t="shared" si="2"/>
        <v>114</v>
      </c>
      <c r="G38" s="32">
        <f t="shared" si="3"/>
        <v>4549.25</v>
      </c>
      <c r="H38" s="32">
        <f t="shared" si="4"/>
        <v>-95.25</v>
      </c>
      <c r="I38" s="32">
        <f t="shared" si="5"/>
        <v>95.25</v>
      </c>
      <c r="J38" s="32">
        <f t="shared" si="6"/>
        <v>9072.5625</v>
      </c>
      <c r="K38" s="32">
        <f t="shared" si="7"/>
        <v>2.1385271665918276E-2</v>
      </c>
      <c r="L38" s="41"/>
      <c r="M38" s="41"/>
      <c r="N38" s="41"/>
      <c r="O38" s="41"/>
      <c r="P38" s="41"/>
      <c r="Q38" s="41"/>
      <c r="R38" s="41"/>
      <c r="S38" s="41"/>
    </row>
    <row r="39" spans="1:20" ht="15.75" thickBot="1">
      <c r="A39" s="80" t="s">
        <v>78</v>
      </c>
      <c r="B39" s="81">
        <v>4372</v>
      </c>
      <c r="C39" s="32">
        <f t="shared" si="0"/>
        <v>4413</v>
      </c>
      <c r="D39" s="32">
        <f t="shared" si="0"/>
        <v>4410.25</v>
      </c>
      <c r="E39" s="32">
        <f t="shared" si="1"/>
        <v>4415.75</v>
      </c>
      <c r="F39" s="32">
        <f t="shared" si="2"/>
        <v>5.5</v>
      </c>
      <c r="G39" s="32">
        <f t="shared" si="3"/>
        <v>4578.5</v>
      </c>
      <c r="H39" s="32">
        <f t="shared" si="4"/>
        <v>-206.5</v>
      </c>
      <c r="I39" s="32">
        <f t="shared" si="5"/>
        <v>206.5</v>
      </c>
      <c r="J39" s="32">
        <f t="shared" si="6"/>
        <v>42642.25</v>
      </c>
      <c r="K39" s="32">
        <f t="shared" si="7"/>
        <v>4.7232387923147302E-2</v>
      </c>
      <c r="L39" s="41"/>
      <c r="M39" s="41"/>
      <c r="N39" s="41"/>
      <c r="O39" s="41"/>
      <c r="P39" s="41"/>
      <c r="Q39" s="41"/>
      <c r="R39" s="41"/>
      <c r="S39" s="41"/>
    </row>
    <row r="40" spans="1:20" ht="15.75" thickBot="1">
      <c r="A40" s="80" t="s">
        <v>79</v>
      </c>
      <c r="B40" s="81">
        <v>4582</v>
      </c>
      <c r="C40" s="32">
        <f t="shared" si="0"/>
        <v>4477</v>
      </c>
      <c r="D40" s="32">
        <f t="shared" si="0"/>
        <v>4445</v>
      </c>
      <c r="E40" s="32">
        <f t="shared" si="1"/>
        <v>4509</v>
      </c>
      <c r="F40" s="32">
        <f t="shared" si="2"/>
        <v>64</v>
      </c>
      <c r="G40" s="32">
        <f t="shared" ref="G40:G62" si="8">F39+E39</f>
        <v>4421.25</v>
      </c>
      <c r="H40" s="32">
        <f t="shared" si="4"/>
        <v>160.75</v>
      </c>
      <c r="I40" s="32">
        <f t="shared" si="5"/>
        <v>160.75</v>
      </c>
      <c r="J40" s="32">
        <f t="shared" si="6"/>
        <v>25840.5625</v>
      </c>
      <c r="K40" s="32">
        <f t="shared" si="7"/>
        <v>3.5082933216935834E-2</v>
      </c>
      <c r="L40" s="41"/>
      <c r="M40" s="41"/>
      <c r="N40" s="41"/>
      <c r="O40" s="41"/>
      <c r="P40" s="41"/>
      <c r="Q40" s="41"/>
      <c r="R40" s="41"/>
      <c r="S40" s="41"/>
    </row>
    <row r="41" spans="1:20" ht="15.75" thickBot="1">
      <c r="A41" s="80" t="s">
        <v>80</v>
      </c>
      <c r="B41" s="81">
        <v>4558</v>
      </c>
      <c r="C41" s="32">
        <f t="shared" si="0"/>
        <v>4570</v>
      </c>
      <c r="D41" s="32">
        <f t="shared" si="0"/>
        <v>4523.5</v>
      </c>
      <c r="E41" s="32">
        <f t="shared" si="1"/>
        <v>4616.5</v>
      </c>
      <c r="F41" s="32">
        <f t="shared" si="2"/>
        <v>93</v>
      </c>
      <c r="G41" s="32">
        <f t="shared" si="8"/>
        <v>4573</v>
      </c>
      <c r="H41" s="32">
        <f t="shared" si="4"/>
        <v>-15</v>
      </c>
      <c r="I41" s="32">
        <f t="shared" si="5"/>
        <v>15</v>
      </c>
      <c r="J41" s="32">
        <f t="shared" si="6"/>
        <v>225</v>
      </c>
      <c r="K41" s="32">
        <f t="shared" si="7"/>
        <v>3.2909170688898638E-3</v>
      </c>
      <c r="L41" s="41"/>
      <c r="M41" s="41"/>
      <c r="N41" s="41"/>
      <c r="O41" s="41"/>
      <c r="P41" s="41"/>
      <c r="Q41" s="41"/>
      <c r="R41" s="41"/>
      <c r="S41" s="41"/>
    </row>
    <row r="42" spans="1:20" ht="15.75" thickBot="1">
      <c r="A42" s="80" t="s">
        <v>81</v>
      </c>
      <c r="B42" s="81">
        <v>4900</v>
      </c>
      <c r="C42" s="32">
        <f t="shared" si="0"/>
        <v>4729</v>
      </c>
      <c r="D42" s="32">
        <f t="shared" si="0"/>
        <v>4649.5</v>
      </c>
      <c r="E42" s="32">
        <f t="shared" si="1"/>
        <v>4808.5</v>
      </c>
      <c r="F42" s="32">
        <f t="shared" si="2"/>
        <v>159</v>
      </c>
      <c r="G42" s="32">
        <f t="shared" si="8"/>
        <v>4709.5</v>
      </c>
      <c r="H42" s="32">
        <f t="shared" si="4"/>
        <v>190.5</v>
      </c>
      <c r="I42" s="32">
        <f t="shared" si="5"/>
        <v>190.5</v>
      </c>
      <c r="J42" s="32">
        <f t="shared" si="6"/>
        <v>36290.25</v>
      </c>
      <c r="K42" s="32">
        <f t="shared" si="7"/>
        <v>3.8877551020408165E-2</v>
      </c>
      <c r="L42" s="41"/>
      <c r="M42" s="41"/>
      <c r="N42" s="41"/>
      <c r="O42" s="41"/>
      <c r="P42" s="41"/>
      <c r="Q42" s="41"/>
      <c r="R42" s="41"/>
      <c r="S42" s="41"/>
    </row>
    <row r="43" spans="1:20" ht="15.75" thickBot="1">
      <c r="A43" s="80" t="s">
        <v>82</v>
      </c>
      <c r="B43" s="81">
        <v>4438</v>
      </c>
      <c r="C43" s="32">
        <f t="shared" si="0"/>
        <v>4669</v>
      </c>
      <c r="D43" s="32">
        <f t="shared" si="0"/>
        <v>4699</v>
      </c>
      <c r="E43" s="32">
        <f t="shared" si="1"/>
        <v>4639</v>
      </c>
      <c r="F43" s="32">
        <f t="shared" si="2"/>
        <v>-60</v>
      </c>
      <c r="G43" s="32">
        <f t="shared" si="8"/>
        <v>4967.5</v>
      </c>
      <c r="H43" s="32">
        <f t="shared" si="4"/>
        <v>-529.5</v>
      </c>
      <c r="I43" s="32">
        <f t="shared" si="5"/>
        <v>529.5</v>
      </c>
      <c r="J43" s="32">
        <f t="shared" si="6"/>
        <v>280370.25</v>
      </c>
      <c r="K43" s="32">
        <f t="shared" si="7"/>
        <v>0.11931050022532673</v>
      </c>
      <c r="L43" s="41"/>
      <c r="M43" s="41"/>
      <c r="N43" s="41"/>
      <c r="O43" s="41"/>
      <c r="P43" s="41"/>
      <c r="Q43" s="41"/>
      <c r="R43" s="41"/>
      <c r="S43" s="41"/>
    </row>
    <row r="44" spans="1:20" ht="15.75" thickBot="1">
      <c r="A44" s="80" t="s">
        <v>83</v>
      </c>
      <c r="B44" s="81">
        <v>4571</v>
      </c>
      <c r="C44" s="32">
        <f t="shared" si="0"/>
        <v>4504.5</v>
      </c>
      <c r="D44" s="32">
        <f t="shared" si="0"/>
        <v>4586.75</v>
      </c>
      <c r="E44" s="32">
        <f t="shared" si="1"/>
        <v>4422.25</v>
      </c>
      <c r="F44" s="32">
        <f t="shared" si="2"/>
        <v>-164.5</v>
      </c>
      <c r="G44" s="32">
        <f t="shared" si="8"/>
        <v>4579</v>
      </c>
      <c r="H44" s="32">
        <f t="shared" si="4"/>
        <v>-8</v>
      </c>
      <c r="I44" s="32">
        <f t="shared" si="5"/>
        <v>8</v>
      </c>
      <c r="J44" s="32">
        <f t="shared" si="6"/>
        <v>64</v>
      </c>
      <c r="K44" s="32">
        <f t="shared" si="7"/>
        <v>1.7501640778823015E-3</v>
      </c>
      <c r="L44" s="41"/>
      <c r="M44" s="41"/>
      <c r="N44" s="41"/>
      <c r="O44" s="41"/>
      <c r="P44" s="41"/>
      <c r="Q44" s="41"/>
      <c r="R44" s="41"/>
      <c r="S44" s="41"/>
    </row>
    <row r="45" spans="1:20" ht="15.75" thickBot="1">
      <c r="A45" s="80" t="s">
        <v>84</v>
      </c>
      <c r="B45" s="81">
        <v>4771</v>
      </c>
      <c r="C45" s="32">
        <f t="shared" si="0"/>
        <v>4671</v>
      </c>
      <c r="D45" s="32">
        <f t="shared" si="0"/>
        <v>4587.75</v>
      </c>
      <c r="E45" s="32">
        <f t="shared" si="1"/>
        <v>4754.25</v>
      </c>
      <c r="F45" s="32">
        <f t="shared" si="2"/>
        <v>166.5</v>
      </c>
      <c r="G45" s="32">
        <f t="shared" si="8"/>
        <v>4257.75</v>
      </c>
      <c r="H45" s="32">
        <f t="shared" si="4"/>
        <v>513.25</v>
      </c>
      <c r="I45" s="32">
        <f t="shared" si="5"/>
        <v>513.25</v>
      </c>
      <c r="J45" s="32">
        <f t="shared" si="6"/>
        <v>263425.5625</v>
      </c>
      <c r="K45" s="32">
        <f t="shared" si="7"/>
        <v>0.1075770278767554</v>
      </c>
      <c r="L45" s="41"/>
      <c r="M45" s="41"/>
      <c r="N45" s="41"/>
      <c r="O45" s="41"/>
      <c r="P45" s="41"/>
      <c r="Q45" s="41"/>
      <c r="R45" s="41"/>
      <c r="S45" s="41"/>
    </row>
    <row r="46" spans="1:20" ht="15.75" thickBot="1">
      <c r="A46" s="80" t="s">
        <v>85</v>
      </c>
      <c r="B46" s="81">
        <v>4752</v>
      </c>
      <c r="C46" s="32">
        <f t="shared" si="0"/>
        <v>4761.5</v>
      </c>
      <c r="D46" s="32">
        <f t="shared" si="0"/>
        <v>4716.25</v>
      </c>
      <c r="E46" s="32">
        <f t="shared" si="1"/>
        <v>4806.75</v>
      </c>
      <c r="F46" s="32">
        <f t="shared" si="2"/>
        <v>90.5</v>
      </c>
      <c r="G46" s="32">
        <f t="shared" si="8"/>
        <v>4920.75</v>
      </c>
      <c r="H46" s="32">
        <f t="shared" si="4"/>
        <v>-168.75</v>
      </c>
      <c r="I46" s="32">
        <f t="shared" si="5"/>
        <v>168.75</v>
      </c>
      <c r="J46" s="32">
        <f t="shared" si="6"/>
        <v>28476.5625</v>
      </c>
      <c r="K46" s="32">
        <f t="shared" si="7"/>
        <v>3.551136363636364E-2</v>
      </c>
      <c r="L46" s="41"/>
      <c r="M46" s="41"/>
      <c r="N46" s="41"/>
      <c r="O46" s="41"/>
      <c r="P46" s="41"/>
      <c r="Q46" s="41"/>
      <c r="R46" s="41"/>
      <c r="S46" s="41"/>
    </row>
    <row r="47" spans="1:20" ht="15.75" thickBot="1">
      <c r="A47" s="80" t="s">
        <v>86</v>
      </c>
      <c r="B47" s="81">
        <v>4736</v>
      </c>
      <c r="C47" s="32">
        <f t="shared" si="0"/>
        <v>4744</v>
      </c>
      <c r="D47" s="32">
        <f t="shared" si="0"/>
        <v>4752.75</v>
      </c>
      <c r="E47" s="32">
        <f t="shared" si="1"/>
        <v>4735.25</v>
      </c>
      <c r="F47" s="32">
        <f t="shared" si="2"/>
        <v>-17.5</v>
      </c>
      <c r="G47" s="32">
        <f t="shared" si="8"/>
        <v>4897.25</v>
      </c>
      <c r="H47" s="32">
        <f t="shared" si="4"/>
        <v>-161.25</v>
      </c>
      <c r="I47" s="32">
        <f t="shared" si="5"/>
        <v>161.25</v>
      </c>
      <c r="J47" s="32">
        <f t="shared" si="6"/>
        <v>26001.5625</v>
      </c>
      <c r="K47" s="32">
        <f t="shared" si="7"/>
        <v>3.4047719594594593E-2</v>
      </c>
      <c r="L47" s="41"/>
      <c r="M47" s="41"/>
      <c r="N47" s="41"/>
      <c r="O47" s="41"/>
      <c r="P47" s="41"/>
      <c r="Q47" s="41"/>
      <c r="R47" s="41"/>
      <c r="S47" s="41"/>
    </row>
    <row r="48" spans="1:20" ht="15.75" thickBot="1">
      <c r="A48" s="80" t="s">
        <v>87</v>
      </c>
      <c r="B48" s="81">
        <v>4804</v>
      </c>
      <c r="C48" s="32">
        <f t="shared" si="0"/>
        <v>4770</v>
      </c>
      <c r="D48" s="32">
        <f t="shared" si="0"/>
        <v>4757</v>
      </c>
      <c r="E48" s="32">
        <f t="shared" si="1"/>
        <v>4783</v>
      </c>
      <c r="F48" s="32">
        <f t="shared" si="2"/>
        <v>26</v>
      </c>
      <c r="G48" s="32">
        <f t="shared" si="8"/>
        <v>4717.75</v>
      </c>
      <c r="H48" s="32">
        <f t="shared" si="4"/>
        <v>86.25</v>
      </c>
      <c r="I48" s="32">
        <f t="shared" si="5"/>
        <v>86.25</v>
      </c>
      <c r="J48" s="32">
        <f t="shared" si="6"/>
        <v>7439.0625</v>
      </c>
      <c r="K48" s="32">
        <f t="shared" si="7"/>
        <v>1.7953788509575352E-2</v>
      </c>
      <c r="L48" s="41"/>
      <c r="M48" s="41"/>
      <c r="N48" s="41"/>
      <c r="O48" s="41"/>
      <c r="P48" s="41"/>
      <c r="Q48" s="41"/>
      <c r="R48" s="41"/>
      <c r="S48" s="41"/>
    </row>
    <row r="49" spans="1:19" ht="15.75" thickBot="1">
      <c r="A49" s="80" t="s">
        <v>88</v>
      </c>
      <c r="B49" s="81">
        <v>4963</v>
      </c>
      <c r="C49" s="32">
        <f t="shared" si="0"/>
        <v>4883.5</v>
      </c>
      <c r="D49" s="32">
        <f t="shared" si="0"/>
        <v>4826.75</v>
      </c>
      <c r="E49" s="32">
        <f t="shared" si="1"/>
        <v>4940.25</v>
      </c>
      <c r="F49" s="32">
        <f t="shared" si="2"/>
        <v>113.5</v>
      </c>
      <c r="G49" s="32">
        <f t="shared" si="8"/>
        <v>4809</v>
      </c>
      <c r="H49" s="32">
        <f t="shared" si="4"/>
        <v>154</v>
      </c>
      <c r="I49" s="32">
        <f t="shared" si="5"/>
        <v>154</v>
      </c>
      <c r="J49" s="32">
        <f t="shared" si="6"/>
        <v>23716</v>
      </c>
      <c r="K49" s="32">
        <f t="shared" si="7"/>
        <v>3.1029619181946404E-2</v>
      </c>
      <c r="L49" s="41"/>
      <c r="M49" s="41"/>
      <c r="N49" s="41"/>
      <c r="O49" s="41"/>
      <c r="P49" s="41"/>
      <c r="Q49" s="41"/>
      <c r="R49" s="41"/>
      <c r="S49" s="41"/>
    </row>
    <row r="50" spans="1:19" ht="15.75" thickBot="1">
      <c r="A50" s="80" t="s">
        <v>89</v>
      </c>
      <c r="B50" s="81">
        <v>5376</v>
      </c>
      <c r="C50" s="32">
        <f t="shared" si="0"/>
        <v>5169.5</v>
      </c>
      <c r="D50" s="32">
        <f t="shared" si="0"/>
        <v>5026.5</v>
      </c>
      <c r="E50" s="32">
        <f t="shared" si="1"/>
        <v>5312.5</v>
      </c>
      <c r="F50" s="32">
        <f t="shared" si="2"/>
        <v>286</v>
      </c>
      <c r="G50" s="32">
        <f t="shared" si="8"/>
        <v>5053.75</v>
      </c>
      <c r="H50" s="32">
        <f t="shared" si="4"/>
        <v>322.25</v>
      </c>
      <c r="I50" s="32">
        <f t="shared" si="5"/>
        <v>322.25</v>
      </c>
      <c r="J50" s="32">
        <f t="shared" si="6"/>
        <v>103845.0625</v>
      </c>
      <c r="K50" s="32">
        <f t="shared" si="7"/>
        <v>5.9942336309523808E-2</v>
      </c>
      <c r="L50" s="41"/>
      <c r="M50" s="41"/>
      <c r="N50" s="41"/>
      <c r="O50" s="41"/>
      <c r="P50" s="41"/>
      <c r="Q50" s="41"/>
      <c r="R50" s="41"/>
      <c r="S50" s="41"/>
    </row>
    <row r="51" spans="1:19" ht="15.75" thickBot="1">
      <c r="A51" s="80" t="s">
        <v>90</v>
      </c>
      <c r="B51" s="81">
        <v>4815</v>
      </c>
      <c r="C51" s="32">
        <f t="shared" si="0"/>
        <v>5095.5</v>
      </c>
      <c r="D51" s="32">
        <f t="shared" si="0"/>
        <v>5132.5</v>
      </c>
      <c r="E51" s="32">
        <f t="shared" si="1"/>
        <v>5058.5</v>
      </c>
      <c r="F51" s="32">
        <f t="shared" si="2"/>
        <v>-74</v>
      </c>
      <c r="G51" s="32">
        <f t="shared" si="8"/>
        <v>5598.5</v>
      </c>
      <c r="H51" s="32">
        <f t="shared" si="4"/>
        <v>-783.5</v>
      </c>
      <c r="I51" s="32">
        <f t="shared" si="5"/>
        <v>783.5</v>
      </c>
      <c r="J51" s="32">
        <f t="shared" si="6"/>
        <v>613872.25</v>
      </c>
      <c r="K51" s="32">
        <f t="shared" si="7"/>
        <v>0.16272066458982345</v>
      </c>
      <c r="L51" s="41"/>
      <c r="M51" s="41"/>
      <c r="N51" s="41"/>
      <c r="O51" s="41"/>
      <c r="P51" s="41"/>
      <c r="Q51" s="41"/>
      <c r="R51" s="41"/>
      <c r="S51" s="41"/>
    </row>
    <row r="52" spans="1:19" ht="15.75" thickBot="1">
      <c r="A52" s="80" t="s">
        <v>91</v>
      </c>
      <c r="B52" s="81">
        <v>5525</v>
      </c>
      <c r="C52" s="32">
        <f t="shared" si="0"/>
        <v>5170</v>
      </c>
      <c r="D52" s="32">
        <f t="shared" si="0"/>
        <v>5132.75</v>
      </c>
      <c r="E52" s="32">
        <f t="shared" si="1"/>
        <v>5207.25</v>
      </c>
      <c r="F52" s="32">
        <f t="shared" si="2"/>
        <v>74.5</v>
      </c>
      <c r="G52" s="32">
        <f t="shared" si="8"/>
        <v>4984.5</v>
      </c>
      <c r="H52" s="32">
        <f t="shared" si="4"/>
        <v>540.5</v>
      </c>
      <c r="I52" s="32">
        <f t="shared" si="5"/>
        <v>540.5</v>
      </c>
      <c r="J52" s="32">
        <f t="shared" si="6"/>
        <v>292140.25</v>
      </c>
      <c r="K52" s="32">
        <f t="shared" si="7"/>
        <v>9.7828054298642539E-2</v>
      </c>
      <c r="L52" s="41"/>
      <c r="M52" s="41"/>
      <c r="N52" s="41"/>
      <c r="O52" s="41"/>
      <c r="P52" s="41"/>
      <c r="Q52" s="41"/>
      <c r="R52" s="41"/>
      <c r="S52" s="41"/>
    </row>
    <row r="53" spans="1:19" ht="15.75" thickBot="1">
      <c r="A53" s="80" t="s">
        <v>92</v>
      </c>
      <c r="B53" s="81">
        <v>5429</v>
      </c>
      <c r="C53" s="32">
        <f t="shared" si="0"/>
        <v>5477</v>
      </c>
      <c r="D53" s="32">
        <f t="shared" si="0"/>
        <v>5323.5</v>
      </c>
      <c r="E53" s="32">
        <f t="shared" si="1"/>
        <v>5630.5</v>
      </c>
      <c r="F53" s="32">
        <f t="shared" si="2"/>
        <v>307</v>
      </c>
      <c r="G53" s="32">
        <f t="shared" si="8"/>
        <v>5281.75</v>
      </c>
      <c r="H53" s="32">
        <f t="shared" si="4"/>
        <v>147.25</v>
      </c>
      <c r="I53" s="32">
        <f t="shared" si="5"/>
        <v>147.25</v>
      </c>
      <c r="J53" s="32">
        <f t="shared" si="6"/>
        <v>21682.5625</v>
      </c>
      <c r="K53" s="32">
        <f t="shared" si="7"/>
        <v>2.7122858721679868E-2</v>
      </c>
      <c r="L53" s="41"/>
      <c r="M53" s="41"/>
      <c r="N53" s="41"/>
      <c r="O53" s="41"/>
      <c r="P53" s="41"/>
      <c r="Q53" s="41"/>
      <c r="R53" s="41"/>
      <c r="S53" s="41"/>
    </row>
    <row r="54" spans="1:19" ht="15.75" thickBot="1">
      <c r="A54" s="80" t="s">
        <v>93</v>
      </c>
      <c r="B54" s="81">
        <v>5393</v>
      </c>
      <c r="C54" s="32">
        <f t="shared" si="0"/>
        <v>5411</v>
      </c>
      <c r="D54" s="32">
        <f t="shared" si="0"/>
        <v>5444</v>
      </c>
      <c r="E54" s="32">
        <f t="shared" si="1"/>
        <v>5378</v>
      </c>
      <c r="F54" s="32">
        <f t="shared" si="2"/>
        <v>-66</v>
      </c>
      <c r="G54" s="32">
        <f t="shared" si="8"/>
        <v>5937.5</v>
      </c>
      <c r="H54" s="32">
        <f t="shared" si="4"/>
        <v>-544.5</v>
      </c>
      <c r="I54" s="32">
        <f t="shared" si="5"/>
        <v>544.5</v>
      </c>
      <c r="J54" s="32">
        <f t="shared" si="6"/>
        <v>296480.25</v>
      </c>
      <c r="K54" s="32">
        <f t="shared" si="7"/>
        <v>0.10096421286853328</v>
      </c>
      <c r="L54" s="41"/>
      <c r="M54" s="41"/>
      <c r="N54" s="41"/>
      <c r="O54" s="41"/>
      <c r="P54" s="41"/>
      <c r="Q54" s="41"/>
      <c r="R54" s="41"/>
      <c r="S54" s="41"/>
    </row>
    <row r="55" spans="1:19" ht="15.75" thickBot="1">
      <c r="A55" s="80" t="s">
        <v>94</v>
      </c>
      <c r="B55" s="81">
        <v>4975</v>
      </c>
      <c r="C55" s="32">
        <f t="shared" si="0"/>
        <v>5184</v>
      </c>
      <c r="D55" s="32">
        <f t="shared" si="0"/>
        <v>5297.5</v>
      </c>
      <c r="E55" s="32">
        <f t="shared" si="1"/>
        <v>5070.5</v>
      </c>
      <c r="F55" s="32">
        <f t="shared" si="2"/>
        <v>-227</v>
      </c>
      <c r="G55" s="32">
        <f t="shared" si="8"/>
        <v>5312</v>
      </c>
      <c r="H55" s="32">
        <f t="shared" si="4"/>
        <v>-337</v>
      </c>
      <c r="I55" s="32">
        <f t="shared" si="5"/>
        <v>337</v>
      </c>
      <c r="J55" s="32">
        <f t="shared" si="6"/>
        <v>113569</v>
      </c>
      <c r="K55" s="32">
        <f t="shared" si="7"/>
        <v>6.7738693467336686E-2</v>
      </c>
      <c r="L55" s="41"/>
      <c r="M55" s="41"/>
      <c r="N55" s="41"/>
      <c r="O55" s="41"/>
      <c r="P55" s="41"/>
      <c r="Q55" s="41"/>
      <c r="R55" s="41"/>
      <c r="S55" s="41"/>
    </row>
    <row r="56" spans="1:19" ht="15.75" thickBot="1">
      <c r="A56" s="80" t="s">
        <v>95</v>
      </c>
      <c r="B56" s="81">
        <v>5406</v>
      </c>
      <c r="C56" s="32">
        <f t="shared" si="0"/>
        <v>5190.5</v>
      </c>
      <c r="D56" s="32">
        <f t="shared" si="0"/>
        <v>5187.25</v>
      </c>
      <c r="E56" s="32">
        <f t="shared" si="1"/>
        <v>5193.75</v>
      </c>
      <c r="F56" s="32">
        <f t="shared" si="2"/>
        <v>6.5</v>
      </c>
      <c r="G56" s="32">
        <f t="shared" si="8"/>
        <v>4843.5</v>
      </c>
      <c r="H56" s="32">
        <f t="shared" si="4"/>
        <v>562.5</v>
      </c>
      <c r="I56" s="32">
        <f t="shared" si="5"/>
        <v>562.5</v>
      </c>
      <c r="J56" s="32">
        <f t="shared" si="6"/>
        <v>316406.25</v>
      </c>
      <c r="K56" s="32">
        <f t="shared" si="7"/>
        <v>0.10405105438401775</v>
      </c>
      <c r="L56" s="41"/>
      <c r="M56" s="41"/>
      <c r="N56" s="41"/>
      <c r="O56" s="41"/>
      <c r="P56" s="41"/>
      <c r="Q56" s="41"/>
      <c r="R56" s="41"/>
      <c r="S56" s="41"/>
    </row>
    <row r="57" spans="1:19" ht="15.75" thickBot="1">
      <c r="A57" s="80" t="s">
        <v>96</v>
      </c>
      <c r="B57" s="81">
        <v>5065</v>
      </c>
      <c r="C57" s="32">
        <f t="shared" si="0"/>
        <v>5235.5</v>
      </c>
      <c r="D57" s="32">
        <f t="shared" si="0"/>
        <v>5213</v>
      </c>
      <c r="E57" s="32">
        <f t="shared" si="1"/>
        <v>5258</v>
      </c>
      <c r="F57" s="32">
        <f t="shared" si="2"/>
        <v>45</v>
      </c>
      <c r="G57" s="32">
        <f t="shared" si="8"/>
        <v>5200.25</v>
      </c>
      <c r="H57" s="32">
        <f t="shared" si="4"/>
        <v>-135.25</v>
      </c>
      <c r="I57" s="32">
        <f t="shared" si="5"/>
        <v>135.25</v>
      </c>
      <c r="J57" s="32">
        <f t="shared" si="6"/>
        <v>18292.5625</v>
      </c>
      <c r="K57" s="32">
        <f t="shared" si="7"/>
        <v>2.6702862783810465E-2</v>
      </c>
      <c r="L57" s="41"/>
      <c r="M57" s="41"/>
      <c r="N57" s="41"/>
      <c r="O57" s="41"/>
      <c r="P57" s="41"/>
      <c r="Q57" s="41"/>
      <c r="R57" s="41"/>
      <c r="S57" s="41"/>
    </row>
    <row r="58" spans="1:19" ht="15.75" thickBot="1">
      <c r="A58" s="80" t="s">
        <v>97</v>
      </c>
      <c r="B58" s="81">
        <v>5577</v>
      </c>
      <c r="C58" s="32">
        <f t="shared" si="0"/>
        <v>5321</v>
      </c>
      <c r="D58" s="32">
        <f t="shared" si="0"/>
        <v>5278.25</v>
      </c>
      <c r="E58" s="32">
        <f t="shared" si="1"/>
        <v>5363.75</v>
      </c>
      <c r="F58" s="32">
        <f t="shared" si="2"/>
        <v>85.5</v>
      </c>
      <c r="G58" s="32">
        <f t="shared" si="8"/>
        <v>5303</v>
      </c>
      <c r="H58" s="32">
        <f t="shared" si="4"/>
        <v>274</v>
      </c>
      <c r="I58" s="32">
        <f t="shared" si="5"/>
        <v>274</v>
      </c>
      <c r="J58" s="32">
        <f t="shared" si="6"/>
        <v>75076</v>
      </c>
      <c r="K58" s="32">
        <f t="shared" si="7"/>
        <v>4.9130356822664513E-2</v>
      </c>
      <c r="L58" s="41"/>
      <c r="M58" s="41"/>
      <c r="N58" s="41"/>
      <c r="O58" s="41"/>
      <c r="P58" s="41"/>
      <c r="Q58" s="41"/>
      <c r="R58" s="41"/>
      <c r="S58" s="41"/>
    </row>
    <row r="59" spans="1:19" ht="15.75" thickBot="1">
      <c r="A59" s="80" t="s">
        <v>98</v>
      </c>
      <c r="B59" s="81">
        <v>5148</v>
      </c>
      <c r="C59" s="32">
        <f t="shared" si="0"/>
        <v>5362.5</v>
      </c>
      <c r="D59" s="32">
        <f t="shared" si="0"/>
        <v>5341.75</v>
      </c>
      <c r="E59" s="32">
        <f t="shared" si="1"/>
        <v>5383.25</v>
      </c>
      <c r="F59" s="32">
        <f t="shared" si="2"/>
        <v>41.5</v>
      </c>
      <c r="G59" s="32">
        <f t="shared" si="8"/>
        <v>5449.25</v>
      </c>
      <c r="H59" s="32">
        <f t="shared" si="4"/>
        <v>-301.25</v>
      </c>
      <c r="I59" s="32">
        <f t="shared" si="5"/>
        <v>301.25</v>
      </c>
      <c r="J59" s="32">
        <f t="shared" si="6"/>
        <v>90751.5625</v>
      </c>
      <c r="K59" s="32">
        <f t="shared" si="7"/>
        <v>5.8517871017871016E-2</v>
      </c>
      <c r="L59" s="41"/>
      <c r="M59" s="41"/>
      <c r="N59" s="41"/>
      <c r="O59" s="41"/>
      <c r="P59" s="41"/>
      <c r="Q59" s="41"/>
      <c r="R59" s="41"/>
      <c r="S59" s="41"/>
    </row>
    <row r="60" spans="1:19" ht="15.75" thickBot="1">
      <c r="A60" s="80" t="s">
        <v>99</v>
      </c>
      <c r="B60" s="81">
        <v>5145</v>
      </c>
      <c r="C60" s="32">
        <f t="shared" si="0"/>
        <v>5146.5</v>
      </c>
      <c r="D60" s="32">
        <f t="shared" si="0"/>
        <v>5254.5</v>
      </c>
      <c r="E60" s="32">
        <f t="shared" si="1"/>
        <v>5038.5</v>
      </c>
      <c r="F60" s="32">
        <f t="shared" si="2"/>
        <v>-216</v>
      </c>
      <c r="G60" s="32">
        <f t="shared" si="8"/>
        <v>5424.75</v>
      </c>
      <c r="H60" s="32">
        <f t="shared" si="4"/>
        <v>-279.75</v>
      </c>
      <c r="I60" s="32">
        <f t="shared" si="5"/>
        <v>279.75</v>
      </c>
      <c r="J60" s="32">
        <f t="shared" si="6"/>
        <v>78260.0625</v>
      </c>
      <c r="K60" s="32">
        <f t="shared" si="7"/>
        <v>5.4373177842565595E-2</v>
      </c>
      <c r="L60" s="41"/>
      <c r="M60" s="41"/>
      <c r="N60" s="41"/>
      <c r="O60" s="41"/>
      <c r="P60" s="41"/>
      <c r="Q60" s="41"/>
      <c r="R60" s="41"/>
      <c r="S60" s="41"/>
    </row>
    <row r="61" spans="1:19" ht="15.75" thickBot="1">
      <c r="A61" s="80" t="s">
        <v>100</v>
      </c>
      <c r="B61" s="81">
        <v>5860</v>
      </c>
      <c r="C61" s="32">
        <f t="shared" si="0"/>
        <v>5502.5</v>
      </c>
      <c r="D61" s="32">
        <f t="shared" si="0"/>
        <v>5324.5</v>
      </c>
      <c r="E61" s="32">
        <f t="shared" si="1"/>
        <v>5680.5</v>
      </c>
      <c r="F61" s="32">
        <f t="shared" si="2"/>
        <v>356</v>
      </c>
      <c r="G61" s="32">
        <f t="shared" si="8"/>
        <v>4822.5</v>
      </c>
      <c r="H61" s="32">
        <f t="shared" si="4"/>
        <v>1037.5</v>
      </c>
      <c r="I61" s="32">
        <f t="shared" si="5"/>
        <v>1037.5</v>
      </c>
      <c r="J61" s="32">
        <f t="shared" si="6"/>
        <v>1076406.25</v>
      </c>
      <c r="K61" s="32">
        <f t="shared" si="7"/>
        <v>0.17704778156996587</v>
      </c>
      <c r="L61" s="41"/>
      <c r="M61" s="41"/>
      <c r="N61" s="41"/>
      <c r="O61" s="41"/>
      <c r="P61" s="41"/>
      <c r="Q61" s="41"/>
      <c r="R61" s="41"/>
      <c r="S61" s="41"/>
    </row>
    <row r="62" spans="1:19" ht="15.75" thickBot="1">
      <c r="A62" s="80" t="s">
        <v>101</v>
      </c>
      <c r="B62" s="81">
        <v>5970</v>
      </c>
      <c r="C62" s="32">
        <f t="shared" si="0"/>
        <v>5915</v>
      </c>
      <c r="D62" s="32">
        <f t="shared" si="0"/>
        <v>5708.75</v>
      </c>
      <c r="E62" s="32">
        <f t="shared" si="1"/>
        <v>6121.25</v>
      </c>
      <c r="F62" s="32">
        <f t="shared" si="2"/>
        <v>412.5</v>
      </c>
      <c r="G62" s="32">
        <f t="shared" si="8"/>
        <v>6036.5</v>
      </c>
      <c r="H62" s="32">
        <f t="shared" si="4"/>
        <v>-66.5</v>
      </c>
      <c r="I62" s="32">
        <f t="shared" si="5"/>
        <v>66.5</v>
      </c>
      <c r="J62" s="32">
        <f t="shared" si="6"/>
        <v>4422.25</v>
      </c>
      <c r="K62" s="32">
        <f t="shared" si="7"/>
        <v>1.1139028475711892E-2</v>
      </c>
      <c r="L62" s="41"/>
      <c r="M62" s="41"/>
      <c r="N62" s="41"/>
      <c r="O62" s="41"/>
      <c r="P62" s="41"/>
      <c r="Q62" s="41"/>
      <c r="R62" s="41"/>
      <c r="S62" s="41"/>
    </row>
    <row r="63" spans="1:19" ht="15.75" thickBot="1">
      <c r="A63" s="80" t="s">
        <v>102</v>
      </c>
      <c r="B63" s="81">
        <v>6016</v>
      </c>
      <c r="C63" s="32">
        <f>AVERAGE(B62:B63)</f>
        <v>5993</v>
      </c>
      <c r="D63" s="32">
        <f>AVERAGE(C62:C63)</f>
        <v>5954</v>
      </c>
      <c r="E63" s="32">
        <f>2*C63-D63</f>
        <v>6032</v>
      </c>
      <c r="F63" s="32">
        <f t="shared" si="2"/>
        <v>78</v>
      </c>
      <c r="G63" s="32">
        <f t="shared" ref="G63" si="9">F62+E62</f>
        <v>6533.75</v>
      </c>
      <c r="H63" s="32">
        <f>B63-G63</f>
        <v>-517.75</v>
      </c>
      <c r="I63" s="32">
        <f>ABS(H63)</f>
        <v>517.75</v>
      </c>
      <c r="J63" s="32">
        <f t="shared" ref="J63:J76" si="10">H63^2</f>
        <v>268065.0625</v>
      </c>
      <c r="K63" s="32">
        <f>I63/B63</f>
        <v>8.6062167553191488E-2</v>
      </c>
      <c r="L63" s="41"/>
      <c r="M63" s="41"/>
      <c r="N63" s="41"/>
      <c r="O63" s="41"/>
      <c r="P63" s="41"/>
      <c r="Q63" s="41"/>
      <c r="R63" s="41"/>
      <c r="S63" s="41"/>
    </row>
    <row r="64" spans="1:19" ht="15.75" thickBot="1">
      <c r="A64" s="80" t="s">
        <v>103</v>
      </c>
      <c r="B64" s="81">
        <v>6851</v>
      </c>
      <c r="C64" s="32">
        <f>AVERAGE(B63:B64)</f>
        <v>6433.5</v>
      </c>
      <c r="D64" s="32">
        <f>AVERAGE(C63:C64)</f>
        <v>6213.25</v>
      </c>
      <c r="E64" s="32">
        <f>2*C64-D64</f>
        <v>6653.75</v>
      </c>
      <c r="F64" s="32">
        <f>(2/($H$2-1))*(C64-D64)</f>
        <v>440.5</v>
      </c>
      <c r="G64" s="32">
        <f>F63+E63</f>
        <v>6110</v>
      </c>
      <c r="H64" s="32">
        <f>B64-G64</f>
        <v>741</v>
      </c>
      <c r="I64" s="32">
        <f t="shared" si="5"/>
        <v>741</v>
      </c>
      <c r="J64" s="32">
        <f t="shared" si="10"/>
        <v>549081</v>
      </c>
      <c r="K64" s="32">
        <f t="shared" si="7"/>
        <v>0.10815939278937381</v>
      </c>
      <c r="L64" s="41"/>
      <c r="M64" s="41"/>
      <c r="N64" s="41"/>
      <c r="O64" s="41"/>
      <c r="P64" s="41"/>
      <c r="Q64" s="41"/>
      <c r="R64" s="41"/>
      <c r="S64" s="41"/>
    </row>
    <row r="65" spans="1:19" ht="15.75" thickBot="1">
      <c r="A65" s="83" t="s">
        <v>104</v>
      </c>
      <c r="B65" s="84">
        <v>5798</v>
      </c>
      <c r="C65" s="35"/>
      <c r="D65" s="35"/>
      <c r="E65" s="35"/>
      <c r="F65" s="35"/>
      <c r="G65" s="48">
        <f>$E$64+$F$64*(ROW(A65)-ROW(A$64))</f>
        <v>7094.25</v>
      </c>
      <c r="H65" s="48">
        <f>B65-G65</f>
        <v>-1296.25</v>
      </c>
      <c r="I65" s="48">
        <f t="shared" ref="I65:I76" si="11">ABS(H65)</f>
        <v>1296.25</v>
      </c>
      <c r="J65" s="48">
        <f t="shared" si="10"/>
        <v>1680264.0625</v>
      </c>
      <c r="K65" s="48">
        <f t="shared" ref="K65:K76" si="12">I65/B65</f>
        <v>0.22356847188685755</v>
      </c>
      <c r="L65" s="41"/>
      <c r="M65" s="41"/>
      <c r="N65" s="41"/>
      <c r="O65" s="41"/>
      <c r="P65" s="41"/>
      <c r="Q65" s="41"/>
      <c r="R65" s="41"/>
      <c r="S65" s="41"/>
    </row>
    <row r="66" spans="1:19" ht="15.75" thickBot="1">
      <c r="A66" s="83" t="s">
        <v>105</v>
      </c>
      <c r="B66" s="84">
        <v>6462</v>
      </c>
      <c r="C66" s="35"/>
      <c r="D66" s="35"/>
      <c r="E66" s="35"/>
      <c r="F66" s="35"/>
      <c r="G66" s="48">
        <f t="shared" ref="G66:G76" si="13">$E$64+$F$64*(ROW(A66)-ROW(A$64))</f>
        <v>7534.75</v>
      </c>
      <c r="H66" s="48">
        <f t="shared" ref="H66:H76" si="14">B66-G66</f>
        <v>-1072.75</v>
      </c>
      <c r="I66" s="48">
        <f t="shared" si="11"/>
        <v>1072.75</v>
      </c>
      <c r="J66" s="48">
        <f t="shared" si="10"/>
        <v>1150792.5625</v>
      </c>
      <c r="K66" s="48">
        <f t="shared" si="12"/>
        <v>0.16600897554936553</v>
      </c>
      <c r="L66" s="41"/>
      <c r="M66" s="41"/>
      <c r="N66" s="41"/>
      <c r="O66" s="41"/>
      <c r="P66" s="41"/>
      <c r="Q66" s="41"/>
      <c r="R66" s="41"/>
      <c r="S66" s="41"/>
    </row>
    <row r="67" spans="1:19" ht="15.75" thickBot="1">
      <c r="A67" s="83" t="s">
        <v>106</v>
      </c>
      <c r="B67" s="84">
        <v>6220</v>
      </c>
      <c r="C67" s="35"/>
      <c r="D67" s="35"/>
      <c r="E67" s="35"/>
      <c r="F67" s="35"/>
      <c r="G67" s="48">
        <f t="shared" si="13"/>
        <v>7975.25</v>
      </c>
      <c r="H67" s="48">
        <f t="shared" si="14"/>
        <v>-1755.25</v>
      </c>
      <c r="I67" s="48">
        <f t="shared" si="11"/>
        <v>1755.25</v>
      </c>
      <c r="J67" s="48">
        <f t="shared" si="10"/>
        <v>3080902.5625</v>
      </c>
      <c r="K67" s="48">
        <f t="shared" si="12"/>
        <v>0.28219453376205789</v>
      </c>
      <c r="L67" s="41"/>
      <c r="M67" s="41"/>
      <c r="N67" s="41"/>
      <c r="O67" s="41"/>
      <c r="P67" s="41"/>
      <c r="Q67" s="41"/>
      <c r="R67" s="41"/>
      <c r="S67" s="41"/>
    </row>
    <row r="68" spans="1:19" ht="15.75" thickBot="1">
      <c r="A68" s="83" t="s">
        <v>107</v>
      </c>
      <c r="B68" s="84">
        <v>6172</v>
      </c>
      <c r="C68" s="35"/>
      <c r="D68" s="35"/>
      <c r="E68" s="35"/>
      <c r="F68" s="35"/>
      <c r="G68" s="48">
        <f t="shared" si="13"/>
        <v>8415.75</v>
      </c>
      <c r="H68" s="48">
        <f t="shared" si="14"/>
        <v>-2243.75</v>
      </c>
      <c r="I68" s="48">
        <f t="shared" si="11"/>
        <v>2243.75</v>
      </c>
      <c r="J68" s="48">
        <f t="shared" si="10"/>
        <v>5034414.0625</v>
      </c>
      <c r="K68" s="48">
        <f t="shared" si="12"/>
        <v>0.36353694102397927</v>
      </c>
      <c r="L68" s="41"/>
      <c r="M68" s="41"/>
      <c r="N68" s="41"/>
      <c r="O68" s="41"/>
      <c r="P68" s="41"/>
      <c r="Q68" s="41"/>
      <c r="R68" s="41"/>
      <c r="S68" s="41"/>
    </row>
    <row r="69" spans="1:19" ht="15.75" thickBot="1">
      <c r="A69" s="83" t="s">
        <v>108</v>
      </c>
      <c r="B69" s="84">
        <v>5751</v>
      </c>
      <c r="C69" s="35"/>
      <c r="D69" s="35"/>
      <c r="E69" s="35"/>
      <c r="F69" s="35"/>
      <c r="G69" s="48">
        <f t="shared" si="13"/>
        <v>8856.25</v>
      </c>
      <c r="H69" s="48">
        <f t="shared" si="14"/>
        <v>-3105.25</v>
      </c>
      <c r="I69" s="48">
        <f t="shared" si="11"/>
        <v>3105.25</v>
      </c>
      <c r="J69" s="48">
        <f t="shared" si="10"/>
        <v>9642577.5625</v>
      </c>
      <c r="K69" s="48">
        <f t="shared" si="12"/>
        <v>0.53994957398713272</v>
      </c>
      <c r="L69" s="41"/>
      <c r="M69" s="41"/>
      <c r="N69" s="41"/>
      <c r="O69" s="41"/>
      <c r="P69" s="41"/>
      <c r="Q69" s="41"/>
      <c r="R69" s="41"/>
      <c r="S69" s="41"/>
    </row>
    <row r="70" spans="1:19" ht="15.75" thickBot="1">
      <c r="A70" s="83" t="s">
        <v>109</v>
      </c>
      <c r="B70" s="84">
        <v>6396</v>
      </c>
      <c r="C70" s="35"/>
      <c r="D70" s="35"/>
      <c r="E70" s="35"/>
      <c r="F70" s="35"/>
      <c r="G70" s="48">
        <f t="shared" si="13"/>
        <v>9296.75</v>
      </c>
      <c r="H70" s="48">
        <f t="shared" si="14"/>
        <v>-2900.75</v>
      </c>
      <c r="I70" s="48">
        <f t="shared" si="11"/>
        <v>2900.75</v>
      </c>
      <c r="J70" s="48">
        <f t="shared" si="10"/>
        <v>8414350.5625</v>
      </c>
      <c r="K70" s="48">
        <f t="shared" si="12"/>
        <v>0.45352564102564102</v>
      </c>
      <c r="L70" s="41"/>
      <c r="M70" s="41"/>
      <c r="N70" s="41"/>
      <c r="O70" s="41"/>
      <c r="P70" s="41"/>
      <c r="Q70" s="41"/>
      <c r="R70" s="41"/>
      <c r="S70" s="41"/>
    </row>
    <row r="71" spans="1:19" ht="15.75" thickBot="1">
      <c r="A71" s="83" t="s">
        <v>110</v>
      </c>
      <c r="B71" s="84">
        <v>6047</v>
      </c>
      <c r="C71" s="35"/>
      <c r="D71" s="35"/>
      <c r="E71" s="35"/>
      <c r="F71" s="35"/>
      <c r="G71" s="48">
        <f t="shared" si="13"/>
        <v>9737.25</v>
      </c>
      <c r="H71" s="48">
        <f t="shared" si="14"/>
        <v>-3690.25</v>
      </c>
      <c r="I71" s="48">
        <f t="shared" si="11"/>
        <v>3690.25</v>
      </c>
      <c r="J71" s="48">
        <f t="shared" si="10"/>
        <v>13617945.0625</v>
      </c>
      <c r="K71" s="48">
        <f t="shared" si="12"/>
        <v>0.61026128658839096</v>
      </c>
      <c r="L71" s="41"/>
      <c r="M71" s="41"/>
      <c r="N71" s="41"/>
      <c r="O71" s="41"/>
      <c r="P71" s="41"/>
      <c r="Q71" s="41"/>
      <c r="R71" s="41"/>
      <c r="S71" s="41"/>
    </row>
    <row r="72" spans="1:19" ht="15.75" thickBot="1">
      <c r="A72" s="83" t="s">
        <v>111</v>
      </c>
      <c r="B72" s="84">
        <v>6352</v>
      </c>
      <c r="C72" s="35"/>
      <c r="D72" s="35"/>
      <c r="E72" s="35"/>
      <c r="F72" s="35"/>
      <c r="G72" s="48">
        <f t="shared" si="13"/>
        <v>10177.75</v>
      </c>
      <c r="H72" s="48">
        <f t="shared" si="14"/>
        <v>-3825.75</v>
      </c>
      <c r="I72" s="48">
        <f t="shared" si="11"/>
        <v>3825.75</v>
      </c>
      <c r="J72" s="48">
        <f t="shared" si="10"/>
        <v>14636363.0625</v>
      </c>
      <c r="K72" s="48">
        <f t="shared" si="12"/>
        <v>0.60229061712846343</v>
      </c>
      <c r="L72" s="41"/>
      <c r="M72" s="41"/>
      <c r="N72" s="41"/>
      <c r="O72" s="41"/>
      <c r="P72" s="41"/>
      <c r="Q72" s="41"/>
      <c r="R72" s="41"/>
      <c r="S72" s="41"/>
    </row>
    <row r="73" spans="1:19" ht="15.75" thickBot="1">
      <c r="A73" s="83" t="s">
        <v>112</v>
      </c>
      <c r="B73" s="84">
        <v>6125</v>
      </c>
      <c r="C73" s="35"/>
      <c r="D73" s="35"/>
      <c r="E73" s="35"/>
      <c r="F73" s="35"/>
      <c r="G73" s="48">
        <f t="shared" si="13"/>
        <v>10618.25</v>
      </c>
      <c r="H73" s="48">
        <f t="shared" si="14"/>
        <v>-4493.25</v>
      </c>
      <c r="I73" s="48">
        <f t="shared" si="11"/>
        <v>4493.25</v>
      </c>
      <c r="J73" s="48">
        <f t="shared" si="10"/>
        <v>20189295.5625</v>
      </c>
      <c r="K73" s="48">
        <f t="shared" si="12"/>
        <v>0.73359183673469386</v>
      </c>
      <c r="L73" s="41"/>
      <c r="M73" s="41"/>
      <c r="N73" s="41"/>
      <c r="O73" s="41"/>
      <c r="P73" s="41"/>
      <c r="Q73" s="41"/>
      <c r="R73" s="41"/>
      <c r="S73" s="41"/>
    </row>
    <row r="74" spans="1:19" ht="15.75" thickBot="1">
      <c r="A74" s="83" t="s">
        <v>113</v>
      </c>
      <c r="B74" s="84">
        <v>6480</v>
      </c>
      <c r="C74" s="35"/>
      <c r="D74" s="35"/>
      <c r="E74" s="35"/>
      <c r="F74" s="35"/>
      <c r="G74" s="48">
        <f t="shared" si="13"/>
        <v>11058.75</v>
      </c>
      <c r="H74" s="48">
        <f t="shared" si="14"/>
        <v>-4578.75</v>
      </c>
      <c r="I74" s="48">
        <f t="shared" si="11"/>
        <v>4578.75</v>
      </c>
      <c r="J74" s="48">
        <f t="shared" si="10"/>
        <v>20964951.5625</v>
      </c>
      <c r="K74" s="48">
        <f t="shared" si="12"/>
        <v>0.70659722222222221</v>
      </c>
      <c r="L74" s="41"/>
      <c r="M74" s="41"/>
      <c r="N74" s="41"/>
      <c r="O74" s="41"/>
      <c r="P74" s="41"/>
      <c r="Q74" s="41"/>
      <c r="R74" s="41"/>
      <c r="S74" s="41"/>
    </row>
    <row r="75" spans="1:19" ht="15.75" thickBot="1">
      <c r="A75" s="83" t="s">
        <v>114</v>
      </c>
      <c r="B75" s="84">
        <v>6313</v>
      </c>
      <c r="C75" s="35"/>
      <c r="D75" s="35"/>
      <c r="E75" s="35"/>
      <c r="F75" s="35"/>
      <c r="G75" s="48">
        <f t="shared" si="13"/>
        <v>11499.25</v>
      </c>
      <c r="H75" s="48">
        <f t="shared" si="14"/>
        <v>-5186.25</v>
      </c>
      <c r="I75" s="48">
        <f t="shared" si="11"/>
        <v>5186.25</v>
      </c>
      <c r="J75" s="48">
        <f t="shared" si="10"/>
        <v>26897189.0625</v>
      </c>
      <c r="K75" s="48">
        <f t="shared" si="12"/>
        <v>0.82151908759702197</v>
      </c>
      <c r="L75" s="41"/>
      <c r="M75" s="41"/>
      <c r="N75" s="41"/>
      <c r="O75" s="41"/>
      <c r="P75" s="41"/>
      <c r="Q75" s="41"/>
      <c r="R75" s="41"/>
      <c r="S75" s="41"/>
    </row>
    <row r="76" spans="1:19" ht="15.75" thickBot="1">
      <c r="A76" s="83" t="s">
        <v>115</v>
      </c>
      <c r="B76" s="84">
        <v>7891</v>
      </c>
      <c r="C76" s="48"/>
      <c r="D76" s="48"/>
      <c r="E76" s="48"/>
      <c r="F76" s="48"/>
      <c r="G76" s="48">
        <f t="shared" si="13"/>
        <v>11939.75</v>
      </c>
      <c r="H76" s="48">
        <f t="shared" si="14"/>
        <v>-4048.75</v>
      </c>
      <c r="I76" s="48">
        <f t="shared" si="11"/>
        <v>4048.75</v>
      </c>
      <c r="J76" s="48">
        <f t="shared" si="10"/>
        <v>16392376.5625</v>
      </c>
      <c r="K76" s="48">
        <f t="shared" si="12"/>
        <v>0.51308452667595994</v>
      </c>
      <c r="L76" s="41"/>
      <c r="M76" s="41"/>
      <c r="N76" s="41"/>
      <c r="O76" s="41"/>
      <c r="P76" s="41"/>
      <c r="Q76" s="41"/>
      <c r="R76" s="41"/>
      <c r="S76" s="41"/>
    </row>
    <row r="77" spans="1:19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</row>
    <row r="78" spans="1:19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</row>
    <row r="79" spans="1:1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</row>
    <row r="80" spans="1:19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</row>
    <row r="81" spans="1:19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</row>
    <row r="82" spans="1:19">
      <c r="A82" s="41"/>
      <c r="B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</row>
    <row r="83" spans="1:19">
      <c r="L83" s="41"/>
      <c r="M83" s="41"/>
      <c r="N83" s="41"/>
      <c r="O83" s="41"/>
      <c r="P83" s="41"/>
      <c r="Q83" s="41"/>
      <c r="R83" s="41"/>
      <c r="S83" s="41"/>
    </row>
    <row r="84" spans="1:19">
      <c r="L84" s="41"/>
      <c r="M84" s="41"/>
      <c r="N84" s="41"/>
      <c r="O84" s="41"/>
      <c r="P84" s="41"/>
      <c r="Q84" s="41"/>
      <c r="R84" s="41"/>
      <c r="S84" s="41"/>
    </row>
    <row r="85" spans="1:19">
      <c r="L85" s="41"/>
      <c r="M85" s="41"/>
      <c r="N85" s="41"/>
      <c r="O85" s="41"/>
      <c r="P85" s="41"/>
      <c r="Q85" s="41"/>
      <c r="R85" s="41"/>
      <c r="S85" s="41"/>
    </row>
    <row r="86" spans="1:19">
      <c r="L86" s="41"/>
      <c r="M86" s="41"/>
      <c r="N86" s="41"/>
      <c r="O86" s="41"/>
      <c r="P86" s="41"/>
      <c r="Q86" s="41"/>
      <c r="R86" s="41"/>
      <c r="S86" s="41"/>
    </row>
    <row r="87" spans="1:19">
      <c r="L87" s="41"/>
      <c r="M87" s="41"/>
      <c r="N87" s="41"/>
      <c r="O87" s="41"/>
      <c r="P87" s="41"/>
      <c r="Q87" s="41"/>
      <c r="R87" s="41"/>
      <c r="S87" s="41"/>
    </row>
    <row r="88" spans="1:19">
      <c r="L88" s="41"/>
      <c r="M88" s="41"/>
      <c r="N88" s="41"/>
      <c r="O88" s="41"/>
      <c r="P88" s="41"/>
      <c r="Q88" s="41"/>
      <c r="R88" s="41"/>
      <c r="S88" s="41"/>
    </row>
    <row r="89" spans="1:19">
      <c r="L89" s="41"/>
      <c r="M89" s="41"/>
      <c r="N89" s="41"/>
      <c r="O89" s="41"/>
      <c r="P89" s="41"/>
      <c r="Q89" s="41"/>
      <c r="R89" s="41"/>
      <c r="S89" s="41"/>
    </row>
    <row r="90" spans="1:19">
      <c r="L90" s="41"/>
      <c r="M90" s="41"/>
      <c r="N90" s="41"/>
      <c r="O90" s="41"/>
      <c r="P90" s="41"/>
      <c r="Q90" s="41"/>
      <c r="R90" s="41"/>
      <c r="S90" s="41"/>
    </row>
    <row r="91" spans="1:19">
      <c r="L91" s="41"/>
      <c r="M91" s="41"/>
      <c r="N91" s="41"/>
      <c r="O91" s="41"/>
      <c r="P91" s="41"/>
      <c r="Q91" s="41"/>
      <c r="R91" s="41"/>
      <c r="S91" s="41"/>
    </row>
    <row r="92" spans="1:19">
      <c r="L92" s="41"/>
      <c r="M92" s="41"/>
      <c r="N92" s="41"/>
      <c r="O92" s="41"/>
      <c r="P92" s="41"/>
      <c r="Q92" s="41"/>
      <c r="R92" s="41"/>
      <c r="S92" s="41"/>
    </row>
    <row r="93" spans="1:19">
      <c r="L93" s="41"/>
      <c r="M93" s="41"/>
      <c r="N93" s="41"/>
      <c r="O93" s="41"/>
      <c r="P93" s="41"/>
      <c r="Q93" s="41"/>
      <c r="R93" s="41"/>
      <c r="S93" s="41"/>
    </row>
    <row r="94" spans="1:19">
      <c r="L94" s="41"/>
      <c r="M94" s="41"/>
      <c r="N94" s="41"/>
      <c r="O94" s="41"/>
      <c r="P94" s="41"/>
      <c r="Q94" s="41"/>
      <c r="R94" s="41"/>
      <c r="S94" s="41"/>
    </row>
    <row r="95" spans="1:19">
      <c r="L95" s="41"/>
      <c r="M95" s="41"/>
      <c r="N95" s="41"/>
      <c r="O95" s="41"/>
      <c r="P95" s="41"/>
      <c r="Q95" s="41"/>
      <c r="R95" s="41"/>
      <c r="S95" s="41"/>
    </row>
    <row r="96" spans="1:19">
      <c r="L96" s="41"/>
      <c r="M96" s="41"/>
      <c r="N96" s="41"/>
      <c r="O96" s="41"/>
      <c r="P96" s="41"/>
      <c r="Q96" s="41"/>
      <c r="R96" s="41"/>
      <c r="S96" s="41"/>
    </row>
    <row r="97" spans="12:19">
      <c r="L97" s="41"/>
      <c r="M97" s="41"/>
      <c r="N97" s="41"/>
      <c r="O97" s="41"/>
      <c r="P97" s="41"/>
      <c r="Q97" s="41"/>
      <c r="R97" s="41"/>
      <c r="S97" s="41"/>
    </row>
    <row r="98" spans="12:19">
      <c r="L98" s="41"/>
      <c r="M98" s="41"/>
      <c r="N98" s="41"/>
      <c r="O98" s="41"/>
      <c r="P98" s="41"/>
      <c r="Q98" s="41"/>
      <c r="R98" s="41"/>
      <c r="S98" s="41"/>
    </row>
    <row r="99" spans="12:19">
      <c r="L99" s="41"/>
      <c r="M99" s="41"/>
      <c r="N99" s="41"/>
      <c r="O99" s="41"/>
      <c r="P99" s="41"/>
      <c r="Q99" s="41"/>
      <c r="R99" s="41"/>
      <c r="S99" s="41"/>
    </row>
    <row r="100" spans="12:19">
      <c r="L100" s="41"/>
      <c r="M100" s="41"/>
      <c r="N100" s="41"/>
      <c r="O100" s="41"/>
      <c r="P100" s="41"/>
      <c r="Q100" s="41"/>
      <c r="R100" s="41"/>
      <c r="S100" s="41"/>
    </row>
    <row r="101" spans="12:19">
      <c r="L101" s="41"/>
      <c r="M101" s="41"/>
      <c r="N101" s="41"/>
      <c r="O101" s="41"/>
      <c r="P101" s="41"/>
      <c r="Q101" s="41"/>
      <c r="R101" s="41"/>
      <c r="S101" s="41"/>
    </row>
    <row r="102" spans="12:19">
      <c r="L102" s="41"/>
      <c r="M102" s="41"/>
      <c r="N102" s="41"/>
      <c r="O102" s="41"/>
      <c r="P102" s="41"/>
      <c r="Q102" s="41"/>
      <c r="R102" s="41"/>
      <c r="S102" s="41"/>
    </row>
    <row r="103" spans="12:19">
      <c r="L103" s="41"/>
      <c r="M103" s="41"/>
      <c r="N103" s="41"/>
      <c r="O103" s="41"/>
      <c r="P103" s="41"/>
      <c r="Q103" s="41"/>
      <c r="R103" s="41"/>
      <c r="S103" s="41"/>
    </row>
    <row r="104" spans="12:19">
      <c r="L104" s="41"/>
      <c r="M104" s="41"/>
      <c r="N104" s="41"/>
      <c r="O104" s="41"/>
      <c r="P104" s="41"/>
      <c r="Q104" s="41"/>
      <c r="R104" s="41"/>
      <c r="S104" s="41"/>
    </row>
    <row r="105" spans="12:19">
      <c r="L105" s="41"/>
      <c r="M105" s="41"/>
      <c r="N105" s="41"/>
      <c r="O105" s="41"/>
      <c r="P105" s="41"/>
      <c r="Q105" s="41"/>
      <c r="R105" s="41"/>
      <c r="S105" s="41"/>
    </row>
    <row r="106" spans="12:19">
      <c r="L106" s="41"/>
      <c r="M106" s="41"/>
      <c r="N106" s="41"/>
      <c r="O106" s="41"/>
      <c r="P106" s="41"/>
      <c r="Q106" s="41"/>
      <c r="R106" s="41"/>
      <c r="S106" s="41"/>
    </row>
    <row r="107" spans="12:19">
      <c r="L107" s="41"/>
      <c r="M107" s="41"/>
      <c r="N107" s="41"/>
      <c r="O107" s="41"/>
      <c r="P107" s="41"/>
      <c r="Q107" s="41"/>
      <c r="R107" s="41"/>
      <c r="S107" s="41"/>
    </row>
    <row r="108" spans="12:19">
      <c r="L108" s="41"/>
      <c r="M108" s="41"/>
      <c r="N108" s="41"/>
      <c r="O108" s="41"/>
      <c r="P108" s="41"/>
      <c r="Q108" s="41"/>
      <c r="R108" s="41"/>
      <c r="S108" s="41"/>
    </row>
    <row r="109" spans="12:19">
      <c r="L109" s="41"/>
      <c r="M109" s="41"/>
      <c r="N109" s="41"/>
      <c r="O109" s="41"/>
      <c r="P109" s="41"/>
      <c r="Q109" s="41"/>
      <c r="R109" s="41"/>
      <c r="S109" s="41"/>
    </row>
    <row r="110" spans="12:19">
      <c r="L110" s="41"/>
      <c r="M110" s="41"/>
      <c r="N110" s="41"/>
      <c r="O110" s="41"/>
      <c r="P110" s="41"/>
      <c r="Q110" s="41"/>
      <c r="R110" s="41"/>
      <c r="S110" s="41"/>
    </row>
    <row r="111" spans="12:19">
      <c r="L111" s="41"/>
      <c r="M111" s="41"/>
      <c r="N111" s="41"/>
      <c r="O111" s="41"/>
      <c r="P111" s="41"/>
      <c r="Q111" s="41"/>
      <c r="R111" s="41"/>
      <c r="S111" s="41"/>
    </row>
    <row r="112" spans="12:19">
      <c r="L112" s="41"/>
      <c r="M112" s="41"/>
      <c r="N112" s="41"/>
      <c r="O112" s="41"/>
      <c r="P112" s="41"/>
      <c r="Q112" s="41"/>
      <c r="R112" s="41"/>
      <c r="S112" s="41"/>
    </row>
    <row r="113" spans="12:19">
      <c r="L113" s="41"/>
      <c r="M113" s="41"/>
      <c r="N113" s="41"/>
      <c r="O113" s="41"/>
      <c r="P113" s="41"/>
      <c r="Q113" s="41"/>
      <c r="R113" s="41"/>
      <c r="S113" s="41"/>
    </row>
    <row r="114" spans="12:19">
      <c r="L114" s="41"/>
      <c r="M114" s="41"/>
      <c r="N114" s="41"/>
      <c r="O114" s="41"/>
      <c r="P114" s="41"/>
      <c r="Q114" s="41"/>
      <c r="R114" s="41"/>
      <c r="S114" s="41"/>
    </row>
    <row r="115" spans="12:19">
      <c r="L115" s="41"/>
      <c r="M115" s="41"/>
      <c r="N115" s="41"/>
      <c r="O115" s="41"/>
      <c r="P115" s="41"/>
      <c r="Q115" s="41"/>
      <c r="R115" s="41"/>
      <c r="S115" s="41"/>
    </row>
    <row r="116" spans="12:19">
      <c r="L116" s="41"/>
      <c r="M116" s="41"/>
      <c r="N116" s="41"/>
      <c r="O116" s="41"/>
      <c r="P116" s="41"/>
      <c r="Q116" s="41"/>
      <c r="R116" s="41"/>
      <c r="S116" s="41"/>
    </row>
    <row r="117" spans="12:19">
      <c r="L117" s="41"/>
      <c r="M117" s="41"/>
      <c r="N117" s="41"/>
      <c r="O117" s="41"/>
      <c r="P117" s="41"/>
      <c r="Q117" s="41"/>
      <c r="R117" s="41"/>
      <c r="S117" s="41"/>
    </row>
    <row r="118" spans="12:19">
      <c r="L118" s="41"/>
      <c r="M118" s="41"/>
      <c r="N118" s="41"/>
      <c r="O118" s="41"/>
      <c r="P118" s="41"/>
      <c r="Q118" s="41"/>
      <c r="R118" s="41"/>
      <c r="S118" s="41"/>
    </row>
    <row r="119" spans="12:19">
      <c r="L119" s="41"/>
      <c r="M119" s="41"/>
      <c r="N119" s="41"/>
      <c r="O119" s="41"/>
      <c r="P119" s="41"/>
      <c r="Q119" s="41"/>
      <c r="R119" s="41"/>
      <c r="S119" s="41"/>
    </row>
    <row r="120" spans="12:19">
      <c r="L120" s="41"/>
      <c r="M120" s="41"/>
      <c r="N120" s="41"/>
      <c r="O120" s="41"/>
      <c r="P120" s="41"/>
      <c r="Q120" s="41"/>
      <c r="R120" s="41"/>
      <c r="S120" s="41"/>
    </row>
    <row r="121" spans="12:19">
      <c r="L121" s="41"/>
      <c r="M121" s="41"/>
      <c r="N121" s="41"/>
      <c r="O121" s="41"/>
      <c r="P121" s="41"/>
      <c r="Q121" s="41"/>
      <c r="R121" s="41"/>
      <c r="S121" s="41"/>
    </row>
    <row r="122" spans="12:19">
      <c r="L122" s="41"/>
      <c r="M122" s="41"/>
      <c r="N122" s="41"/>
      <c r="O122" s="41"/>
      <c r="P122" s="41"/>
      <c r="Q122" s="41"/>
      <c r="R122" s="41"/>
      <c r="S122" s="41"/>
    </row>
    <row r="123" spans="12:19">
      <c r="L123" s="41"/>
      <c r="M123" s="41"/>
      <c r="N123" s="41"/>
      <c r="O123" s="41"/>
      <c r="P123" s="41"/>
      <c r="Q123" s="41"/>
      <c r="R123" s="41"/>
      <c r="S123" s="41"/>
    </row>
    <row r="124" spans="12:19">
      <c r="L124" s="41"/>
      <c r="M124" s="41"/>
      <c r="N124" s="41"/>
      <c r="O124" s="41"/>
      <c r="P124" s="41"/>
      <c r="Q124" s="41"/>
      <c r="R124" s="41"/>
      <c r="S124" s="41"/>
    </row>
    <row r="125" spans="12:19">
      <c r="L125" s="41"/>
      <c r="M125" s="41"/>
      <c r="N125" s="41"/>
      <c r="O125" s="41"/>
      <c r="P125" s="41"/>
      <c r="Q125" s="41"/>
      <c r="R125" s="41"/>
      <c r="S125" s="41"/>
    </row>
    <row r="126" spans="12:19">
      <c r="L126" s="41"/>
      <c r="M126" s="41"/>
      <c r="N126" s="41"/>
      <c r="O126" s="41"/>
      <c r="P126" s="41"/>
      <c r="Q126" s="41"/>
      <c r="R126" s="41"/>
      <c r="S126" s="41"/>
    </row>
    <row r="127" spans="12:19">
      <c r="L127" s="41"/>
      <c r="M127" s="41"/>
      <c r="N127" s="41"/>
      <c r="O127" s="41"/>
      <c r="P127" s="41"/>
      <c r="Q127" s="41"/>
      <c r="R127" s="41"/>
      <c r="S127" s="41"/>
    </row>
    <row r="128" spans="12:19">
      <c r="L128" s="41"/>
      <c r="M128" s="41"/>
      <c r="N128" s="41"/>
      <c r="O128" s="41"/>
      <c r="P128" s="41"/>
      <c r="Q128" s="41"/>
      <c r="R128" s="41"/>
      <c r="S128" s="41"/>
    </row>
    <row r="129" spans="12:19">
      <c r="L129" s="41"/>
      <c r="M129" s="41"/>
      <c r="N129" s="41"/>
      <c r="O129" s="41"/>
      <c r="P129" s="41"/>
      <c r="Q129" s="41"/>
      <c r="R129" s="41"/>
      <c r="S129" s="41"/>
    </row>
    <row r="130" spans="12:19">
      <c r="L130" s="41"/>
      <c r="M130" s="41"/>
      <c r="N130" s="41"/>
      <c r="O130" s="41"/>
      <c r="P130" s="41"/>
      <c r="Q130" s="41"/>
      <c r="R130" s="41"/>
      <c r="S130" s="41"/>
    </row>
    <row r="131" spans="12:19">
      <c r="L131" s="41"/>
      <c r="M131" s="41"/>
      <c r="N131" s="41"/>
      <c r="O131" s="41"/>
      <c r="P131" s="41"/>
      <c r="Q131" s="41"/>
      <c r="R131" s="41"/>
      <c r="S131" s="41"/>
    </row>
    <row r="132" spans="12:19">
      <c r="L132" s="41"/>
      <c r="M132" s="41"/>
      <c r="N132" s="41"/>
      <c r="O132" s="41"/>
      <c r="P132" s="41"/>
      <c r="Q132" s="41"/>
      <c r="R132" s="41"/>
      <c r="S132" s="41"/>
    </row>
    <row r="133" spans="12:19">
      <c r="L133" s="41"/>
      <c r="M133" s="41"/>
      <c r="N133" s="41"/>
      <c r="O133" s="41"/>
      <c r="P133" s="41"/>
      <c r="Q133" s="41"/>
      <c r="R133" s="41"/>
      <c r="S133" s="41"/>
    </row>
    <row r="134" spans="12:19">
      <c r="L134" s="41"/>
      <c r="M134" s="41"/>
      <c r="N134" s="41"/>
      <c r="O134" s="41"/>
      <c r="P134" s="41"/>
      <c r="Q134" s="41"/>
      <c r="R134" s="41"/>
      <c r="S134" s="41"/>
    </row>
    <row r="135" spans="12:19">
      <c r="L135" s="41"/>
      <c r="M135" s="41"/>
      <c r="N135" s="41"/>
      <c r="O135" s="41"/>
      <c r="P135" s="41"/>
      <c r="Q135" s="41"/>
      <c r="R135" s="41"/>
      <c r="S135" s="41"/>
    </row>
    <row r="136" spans="12:19">
      <c r="L136" s="41"/>
      <c r="M136" s="41"/>
      <c r="N136" s="41"/>
      <c r="O136" s="41"/>
      <c r="P136" s="41"/>
      <c r="Q136" s="41"/>
      <c r="R136" s="41"/>
      <c r="S136" s="41"/>
    </row>
    <row r="137" spans="12:19">
      <c r="L137" s="41"/>
      <c r="M137" s="41"/>
      <c r="N137" s="41"/>
      <c r="O137" s="41"/>
      <c r="P137" s="41"/>
      <c r="Q137" s="41"/>
      <c r="R137" s="41"/>
      <c r="S137" s="41"/>
    </row>
    <row r="138" spans="12:19">
      <c r="L138" s="41"/>
      <c r="M138" s="41"/>
      <c r="N138" s="41"/>
      <c r="O138" s="41"/>
      <c r="P138" s="41"/>
      <c r="Q138" s="41"/>
      <c r="R138" s="41"/>
      <c r="S138" s="41"/>
    </row>
    <row r="139" spans="12:19">
      <c r="L139" s="41"/>
      <c r="M139" s="41"/>
      <c r="N139" s="41"/>
      <c r="O139" s="41"/>
      <c r="P139" s="41"/>
      <c r="Q139" s="41"/>
      <c r="R139" s="41"/>
      <c r="S139" s="41"/>
    </row>
    <row r="140" spans="12:19">
      <c r="L140" s="41"/>
      <c r="M140" s="41"/>
      <c r="N140" s="41"/>
      <c r="O140" s="41"/>
      <c r="P140" s="41"/>
      <c r="Q140" s="41"/>
      <c r="R140" s="41"/>
      <c r="S140" s="41"/>
    </row>
    <row r="141" spans="12:19">
      <c r="L141" s="41"/>
      <c r="M141" s="41"/>
      <c r="N141" s="41"/>
      <c r="O141" s="41"/>
      <c r="P141" s="41"/>
      <c r="Q141" s="41"/>
      <c r="R141" s="41"/>
      <c r="S141" s="41"/>
    </row>
    <row r="142" spans="12:19">
      <c r="L142" s="41"/>
      <c r="M142" s="41"/>
      <c r="N142" s="41"/>
      <c r="O142" s="41"/>
      <c r="P142" s="41"/>
      <c r="Q142" s="41"/>
      <c r="R142" s="41"/>
      <c r="S142" s="41"/>
    </row>
    <row r="143" spans="12:19">
      <c r="L143" s="41"/>
      <c r="M143" s="41"/>
      <c r="N143" s="41"/>
      <c r="O143" s="41"/>
      <c r="P143" s="41"/>
      <c r="Q143" s="41"/>
      <c r="R143" s="41"/>
      <c r="S143" s="41"/>
    </row>
    <row r="144" spans="12:19">
      <c r="L144" s="41"/>
      <c r="M144" s="41"/>
      <c r="N144" s="41"/>
      <c r="O144" s="41"/>
      <c r="P144" s="41"/>
      <c r="Q144" s="41"/>
      <c r="R144" s="41"/>
      <c r="S144" s="41"/>
    </row>
    <row r="145" spans="12:19">
      <c r="L145" s="41"/>
      <c r="M145" s="41"/>
      <c r="N145" s="41"/>
      <c r="O145" s="41"/>
      <c r="P145" s="41"/>
      <c r="Q145" s="41"/>
      <c r="R145" s="41"/>
      <c r="S145" s="41"/>
    </row>
    <row r="146" spans="12:19">
      <c r="L146" s="41"/>
      <c r="M146" s="41"/>
      <c r="N146" s="41"/>
      <c r="O146" s="41"/>
      <c r="P146" s="41"/>
      <c r="Q146" s="41"/>
      <c r="R146" s="41"/>
      <c r="S146" s="41"/>
    </row>
    <row r="147" spans="12:19">
      <c r="L147" s="41"/>
      <c r="M147" s="41"/>
      <c r="N147" s="41"/>
      <c r="O147" s="41"/>
      <c r="P147" s="41"/>
      <c r="Q147" s="41"/>
      <c r="R147" s="41"/>
      <c r="S147" s="41"/>
    </row>
    <row r="148" spans="12:19">
      <c r="L148" s="41"/>
      <c r="M148" s="41"/>
      <c r="N148" s="41"/>
      <c r="O148" s="41"/>
      <c r="P148" s="41"/>
      <c r="Q148" s="41"/>
      <c r="R148" s="41"/>
      <c r="S148" s="41"/>
    </row>
    <row r="149" spans="12:19">
      <c r="L149" s="41"/>
      <c r="M149" s="41"/>
      <c r="N149" s="41"/>
      <c r="O149" s="41"/>
      <c r="P149" s="41"/>
      <c r="Q149" s="41"/>
      <c r="R149" s="41"/>
      <c r="S149" s="41"/>
    </row>
    <row r="150" spans="12:19">
      <c r="L150" s="41"/>
      <c r="M150" s="41"/>
      <c r="N150" s="41"/>
      <c r="O150" s="41"/>
      <c r="P150" s="41"/>
      <c r="Q150" s="41"/>
      <c r="R150" s="41"/>
      <c r="S150" s="41"/>
    </row>
    <row r="151" spans="12:19">
      <c r="L151" s="41"/>
      <c r="M151" s="41"/>
      <c r="N151" s="41"/>
      <c r="O151" s="41"/>
      <c r="P151" s="41"/>
      <c r="Q151" s="41"/>
      <c r="R151" s="41"/>
      <c r="S151" s="41"/>
    </row>
    <row r="152" spans="12:19">
      <c r="L152" s="41"/>
      <c r="M152" s="41"/>
      <c r="N152" s="41"/>
      <c r="O152" s="41"/>
      <c r="P152" s="41"/>
      <c r="Q152" s="41"/>
      <c r="R152" s="41"/>
      <c r="S152" s="41"/>
    </row>
    <row r="153" spans="12:19">
      <c r="L153" s="41"/>
      <c r="M153" s="41"/>
      <c r="N153" s="41"/>
      <c r="O153" s="41"/>
      <c r="P153" s="41"/>
      <c r="Q153" s="41"/>
      <c r="R153" s="41"/>
      <c r="S153" s="41"/>
    </row>
    <row r="154" spans="12:19">
      <c r="L154" s="41"/>
      <c r="M154" s="41"/>
      <c r="N154" s="41"/>
      <c r="O154" s="41"/>
      <c r="P154" s="41"/>
      <c r="Q154" s="41"/>
      <c r="R154" s="41"/>
      <c r="S154" s="41"/>
    </row>
    <row r="155" spans="12:19">
      <c r="L155" s="41"/>
      <c r="M155" s="41"/>
      <c r="N155" s="41"/>
      <c r="O155" s="41"/>
      <c r="P155" s="41"/>
      <c r="Q155" s="41"/>
      <c r="R155" s="41"/>
      <c r="S155" s="41"/>
    </row>
    <row r="156" spans="12:19">
      <c r="L156" s="41"/>
      <c r="M156" s="41"/>
      <c r="N156" s="41"/>
      <c r="O156" s="41"/>
      <c r="P156" s="41"/>
      <c r="Q156" s="41"/>
      <c r="R156" s="41"/>
      <c r="S156" s="41"/>
    </row>
    <row r="157" spans="12:19">
      <c r="L157" s="41"/>
      <c r="M157" s="41"/>
      <c r="N157" s="41"/>
      <c r="O157" s="41"/>
      <c r="P157" s="41"/>
      <c r="Q157" s="41"/>
      <c r="R157" s="41"/>
      <c r="S157" s="41"/>
    </row>
    <row r="158" spans="12:19">
      <c r="L158" s="41"/>
      <c r="M158" s="41"/>
      <c r="N158" s="41"/>
      <c r="O158" s="41"/>
      <c r="P158" s="41"/>
      <c r="Q158" s="41"/>
      <c r="R158" s="41"/>
      <c r="S158" s="41"/>
    </row>
    <row r="159" spans="12:19">
      <c r="L159" s="41"/>
      <c r="M159" s="41"/>
      <c r="N159" s="41"/>
      <c r="O159" s="41"/>
      <c r="P159" s="41"/>
      <c r="Q159" s="41"/>
      <c r="R159" s="41"/>
      <c r="S159" s="41"/>
    </row>
    <row r="160" spans="12:19">
      <c r="L160" s="41"/>
      <c r="M160" s="41"/>
      <c r="N160" s="41"/>
      <c r="O160" s="41"/>
      <c r="P160" s="41"/>
      <c r="Q160" s="41"/>
      <c r="R160" s="41"/>
      <c r="S160" s="41"/>
    </row>
    <row r="161" spans="12:19">
      <c r="L161" s="41"/>
      <c r="M161" s="41"/>
      <c r="N161" s="41"/>
      <c r="O161" s="41"/>
      <c r="P161" s="41"/>
      <c r="Q161" s="41"/>
      <c r="R161" s="41"/>
      <c r="S161" s="41"/>
    </row>
    <row r="162" spans="12:19">
      <c r="L162" s="41"/>
      <c r="M162" s="41"/>
      <c r="N162" s="41"/>
      <c r="O162" s="41"/>
      <c r="P162" s="41"/>
      <c r="Q162" s="41"/>
      <c r="R162" s="41"/>
      <c r="S162" s="41"/>
    </row>
    <row r="163" spans="12:19">
      <c r="L163" s="41"/>
      <c r="M163" s="41"/>
      <c r="N163" s="41"/>
      <c r="O163" s="41"/>
      <c r="P163" s="41"/>
      <c r="Q163" s="41"/>
      <c r="R163" s="41"/>
      <c r="S163" s="41"/>
    </row>
    <row r="164" spans="12:19">
      <c r="L164" s="41"/>
      <c r="M164" s="41"/>
      <c r="N164" s="41"/>
      <c r="O164" s="41"/>
      <c r="P164" s="41"/>
      <c r="Q164" s="41"/>
      <c r="R164" s="41"/>
      <c r="S164" s="41"/>
    </row>
    <row r="165" spans="12:19">
      <c r="L165" s="41"/>
      <c r="M165" s="41"/>
      <c r="N165" s="41"/>
      <c r="O165" s="41"/>
      <c r="P165" s="41"/>
      <c r="Q165" s="41"/>
      <c r="R165" s="41"/>
      <c r="S165" s="41"/>
    </row>
    <row r="166" spans="12:19">
      <c r="L166" s="41"/>
      <c r="M166" s="41"/>
      <c r="N166" s="41"/>
      <c r="O166" s="41"/>
      <c r="P166" s="41"/>
      <c r="Q166" s="41"/>
      <c r="R166" s="41"/>
      <c r="S166" s="41"/>
    </row>
    <row r="167" spans="12:19">
      <c r="L167" s="41"/>
      <c r="M167" s="41"/>
      <c r="N167" s="41"/>
      <c r="O167" s="41"/>
      <c r="P167" s="41"/>
      <c r="Q167" s="41"/>
      <c r="R167" s="41"/>
      <c r="S167" s="41"/>
    </row>
    <row r="168" spans="12:19">
      <c r="L168" s="41"/>
      <c r="M168" s="41"/>
      <c r="N168" s="41"/>
      <c r="O168" s="41"/>
      <c r="P168" s="41"/>
      <c r="Q168" s="41"/>
      <c r="R168" s="41"/>
      <c r="S168" s="41"/>
    </row>
    <row r="169" spans="12:19">
      <c r="L169" s="41"/>
      <c r="M169" s="41"/>
      <c r="N169" s="41"/>
      <c r="O169" s="41"/>
      <c r="P169" s="41"/>
      <c r="Q169" s="41"/>
      <c r="R169" s="41"/>
      <c r="S169" s="41"/>
    </row>
    <row r="170" spans="12:19">
      <c r="L170" s="41"/>
      <c r="M170" s="41"/>
      <c r="N170" s="41"/>
      <c r="O170" s="41"/>
      <c r="P170" s="41"/>
      <c r="Q170" s="41"/>
      <c r="R170" s="41"/>
      <c r="S170" s="41"/>
    </row>
    <row r="171" spans="12:19">
      <c r="L171" s="41"/>
      <c r="M171" s="41"/>
      <c r="N171" s="41"/>
      <c r="O171" s="41"/>
      <c r="P171" s="41"/>
      <c r="Q171" s="41"/>
      <c r="R171" s="41"/>
      <c r="S171" s="41"/>
    </row>
    <row r="172" spans="12:19">
      <c r="L172" s="41"/>
      <c r="M172" s="41"/>
      <c r="N172" s="41"/>
      <c r="O172" s="41"/>
      <c r="P172" s="41"/>
      <c r="Q172" s="41"/>
      <c r="R172" s="41"/>
      <c r="S172" s="41"/>
    </row>
    <row r="173" spans="12:19">
      <c r="L173" s="41"/>
      <c r="M173" s="41"/>
      <c r="N173" s="41"/>
      <c r="O173" s="41"/>
      <c r="P173" s="41"/>
      <c r="Q173" s="41"/>
      <c r="R173" s="41"/>
      <c r="S173" s="41"/>
    </row>
    <row r="174" spans="12:19">
      <c r="L174" s="41"/>
      <c r="M174" s="41"/>
      <c r="N174" s="41"/>
      <c r="O174" s="41"/>
      <c r="P174" s="41"/>
      <c r="Q174" s="41"/>
      <c r="R174" s="41"/>
      <c r="S174" s="41"/>
    </row>
    <row r="175" spans="12:19">
      <c r="L175" s="41"/>
      <c r="M175" s="41"/>
      <c r="N175" s="41"/>
      <c r="O175" s="41"/>
      <c r="P175" s="41"/>
      <c r="Q175" s="41"/>
      <c r="R175" s="41"/>
      <c r="S175" s="41"/>
    </row>
    <row r="176" spans="12:19">
      <c r="L176" s="41"/>
      <c r="M176" s="41"/>
      <c r="N176" s="41"/>
      <c r="O176" s="41"/>
      <c r="P176" s="41"/>
      <c r="Q176" s="41"/>
      <c r="R176" s="41"/>
      <c r="S176" s="41"/>
    </row>
    <row r="177" spans="12:19">
      <c r="L177" s="41"/>
      <c r="M177" s="41"/>
      <c r="N177" s="41"/>
      <c r="O177" s="41"/>
      <c r="P177" s="41"/>
      <c r="Q177" s="41"/>
      <c r="R177" s="41"/>
      <c r="S177" s="41"/>
    </row>
    <row r="178" spans="12:19">
      <c r="L178" s="41"/>
      <c r="M178" s="41"/>
      <c r="N178" s="41"/>
      <c r="O178" s="41"/>
      <c r="P178" s="41"/>
      <c r="Q178" s="41"/>
      <c r="R178" s="41"/>
      <c r="S178" s="4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7"/>
  <sheetViews>
    <sheetView zoomScale="70" zoomScaleNormal="70" workbookViewId="0">
      <selection activeCell="B5" sqref="B5"/>
    </sheetView>
  </sheetViews>
  <sheetFormatPr baseColWidth="10" defaultColWidth="11.42578125" defaultRowHeight="15"/>
  <cols>
    <col min="1" max="4" width="11.42578125" style="43"/>
    <col min="5" max="5" width="16.5703125" style="43" customWidth="1"/>
    <col min="6" max="7" width="11.42578125" style="43"/>
    <col min="8" max="8" width="15.140625" style="43" bestFit="1" customWidth="1"/>
    <col min="9" max="13" width="11.42578125" style="43"/>
    <col min="14" max="14" width="16.85546875" style="43" bestFit="1" customWidth="1"/>
    <col min="15" max="15" width="12" style="43" bestFit="1" customWidth="1"/>
    <col min="16" max="16384" width="11.42578125" style="43"/>
  </cols>
  <sheetData>
    <row r="1" spans="1:16">
      <c r="A1" s="41"/>
      <c r="B1" s="41"/>
      <c r="C1" s="36"/>
      <c r="D1" s="36"/>
      <c r="E1" s="36"/>
      <c r="F1" s="36"/>
      <c r="G1" s="30" t="s">
        <v>161</v>
      </c>
      <c r="H1" s="36"/>
      <c r="I1" s="36"/>
      <c r="J1" s="36"/>
      <c r="K1" s="36"/>
      <c r="L1" s="30"/>
      <c r="M1" s="30"/>
      <c r="N1" s="30"/>
      <c r="O1" s="41"/>
    </row>
    <row r="2" spans="1:16">
      <c r="A2" s="41"/>
      <c r="B2" s="41"/>
      <c r="C2" s="36"/>
      <c r="D2" s="30" t="s">
        <v>162</v>
      </c>
      <c r="E2" s="36">
        <v>0.6</v>
      </c>
      <c r="F2" s="36"/>
      <c r="G2" s="30" t="s">
        <v>163</v>
      </c>
      <c r="H2" s="36">
        <v>0.1</v>
      </c>
      <c r="I2" s="54" t="s">
        <v>165</v>
      </c>
      <c r="J2" s="37"/>
      <c r="K2" s="37"/>
      <c r="L2" s="36"/>
      <c r="M2" s="36"/>
      <c r="N2" s="38"/>
      <c r="O2" s="41"/>
    </row>
    <row r="3" spans="1:16">
      <c r="A3" s="41"/>
      <c r="B3" s="41"/>
      <c r="C3" s="36"/>
      <c r="D3" s="36"/>
      <c r="E3" s="36"/>
      <c r="F3" s="36"/>
      <c r="G3" s="36"/>
      <c r="H3" s="36"/>
      <c r="I3" s="54"/>
      <c r="J3" s="37"/>
      <c r="K3" s="37"/>
      <c r="L3" s="36"/>
      <c r="M3" s="36"/>
      <c r="N3" s="38"/>
      <c r="O3" s="41"/>
    </row>
    <row r="4" spans="1:16" ht="30.75" thickBot="1">
      <c r="A4" s="44" t="s">
        <v>2</v>
      </c>
      <c r="B4" s="44" t="s">
        <v>166</v>
      </c>
      <c r="C4" s="31" t="s">
        <v>149</v>
      </c>
      <c r="D4" s="31" t="s">
        <v>150</v>
      </c>
      <c r="E4" s="31" t="s">
        <v>164</v>
      </c>
      <c r="F4" s="31" t="s">
        <v>26</v>
      </c>
      <c r="G4" s="31" t="s">
        <v>31</v>
      </c>
      <c r="H4" s="31" t="s">
        <v>140</v>
      </c>
      <c r="I4" s="31" t="s">
        <v>141</v>
      </c>
      <c r="J4" s="36"/>
      <c r="K4" s="36"/>
      <c r="L4" s="36"/>
      <c r="M4" s="36"/>
      <c r="N4" s="36"/>
      <c r="O4" s="41"/>
    </row>
    <row r="5" spans="1:16" ht="15.75" thickBot="1">
      <c r="A5" s="80" t="s">
        <v>37</v>
      </c>
      <c r="B5" s="81">
        <v>2954</v>
      </c>
      <c r="C5" s="32">
        <f>B5</f>
        <v>2954</v>
      </c>
      <c r="D5" s="32">
        <v>0</v>
      </c>
      <c r="E5" s="32"/>
      <c r="F5" s="32"/>
      <c r="G5" s="32"/>
      <c r="H5" s="32"/>
      <c r="I5" s="32"/>
      <c r="J5" s="36"/>
      <c r="K5" s="36"/>
      <c r="L5" s="36"/>
      <c r="M5" s="36"/>
      <c r="N5" s="36"/>
      <c r="O5" s="41"/>
    </row>
    <row r="6" spans="1:16" ht="15.75" thickBot="1">
      <c r="A6" s="80" t="s">
        <v>43</v>
      </c>
      <c r="B6" s="81">
        <v>3297</v>
      </c>
      <c r="C6" s="32">
        <f>$E$2*B6+(1-$E$2)*E6</f>
        <v>3159.8</v>
      </c>
      <c r="D6" s="32">
        <f>$H$2*(C6-C5)+(1-$H$2)*D5</f>
        <v>20.58000000000002</v>
      </c>
      <c r="E6" s="32">
        <f>B5</f>
        <v>2954</v>
      </c>
      <c r="F6" s="32">
        <f>B6-E6</f>
        <v>343</v>
      </c>
      <c r="G6" s="32">
        <f>ABS(F6)</f>
        <v>343</v>
      </c>
      <c r="H6" s="32">
        <f>(G6)^2</f>
        <v>117649</v>
      </c>
      <c r="I6" s="32">
        <f>G6/B6</f>
        <v>0.1040339702760085</v>
      </c>
      <c r="J6" s="36"/>
      <c r="K6" s="36"/>
      <c r="L6" s="36"/>
      <c r="M6" s="36"/>
      <c r="N6" s="30"/>
      <c r="O6" s="44"/>
      <c r="P6" s="55"/>
    </row>
    <row r="7" spans="1:16" ht="15.75" thickBot="1">
      <c r="A7" s="80" t="s">
        <v>44</v>
      </c>
      <c r="B7" s="81">
        <v>3344</v>
      </c>
      <c r="C7" s="32">
        <f t="shared" ref="C7:C64" si="0">$E$2*B7+(1-$E$2)*E7</f>
        <v>3278.5519999999997</v>
      </c>
      <c r="D7" s="32">
        <f>$H$2*(C7-C6)+(1-$H$2)*D6</f>
        <v>30.39719999999997</v>
      </c>
      <c r="E7" s="32">
        <f>C6+D6</f>
        <v>3180.38</v>
      </c>
      <c r="F7" s="32">
        <f t="shared" ref="F7:F64" si="1">B7-E7</f>
        <v>163.61999999999989</v>
      </c>
      <c r="G7" s="32">
        <f t="shared" ref="G7:G70" si="2">ABS(F7)</f>
        <v>163.61999999999989</v>
      </c>
      <c r="H7" s="32">
        <f t="shared" ref="H7:H70" si="3">(G7)^2</f>
        <v>26771.504399999965</v>
      </c>
      <c r="I7" s="32">
        <f t="shared" ref="I7:I70" si="4">G7/B7</f>
        <v>4.8929425837320545E-2</v>
      </c>
      <c r="J7" s="36"/>
      <c r="K7" s="30"/>
      <c r="L7" s="30"/>
      <c r="M7" s="36"/>
      <c r="N7" s="36"/>
      <c r="O7" s="41"/>
      <c r="P7" s="53"/>
    </row>
    <row r="8" spans="1:16" ht="15.75" thickBot="1">
      <c r="A8" s="80" t="s">
        <v>45</v>
      </c>
      <c r="B8" s="81">
        <v>3526</v>
      </c>
      <c r="C8" s="32">
        <f t="shared" si="0"/>
        <v>3439.1796799999997</v>
      </c>
      <c r="D8" s="32">
        <f>$H$2*(C8-C7)+(1-$H$2)*D7</f>
        <v>43.42024799999998</v>
      </c>
      <c r="E8" s="32">
        <f t="shared" ref="E8:E63" si="5">C7+D7</f>
        <v>3308.9491999999996</v>
      </c>
      <c r="F8" s="32">
        <f t="shared" si="1"/>
        <v>217.05080000000044</v>
      </c>
      <c r="G8" s="32">
        <f t="shared" si="2"/>
        <v>217.05080000000044</v>
      </c>
      <c r="H8" s="32">
        <f t="shared" si="3"/>
        <v>47111.049780640191</v>
      </c>
      <c r="I8" s="32">
        <f t="shared" si="4"/>
        <v>6.1557231990924687E-2</v>
      </c>
      <c r="J8" s="36"/>
      <c r="K8" s="30"/>
      <c r="L8" s="30"/>
      <c r="M8" s="36"/>
      <c r="N8" s="36"/>
      <c r="O8" s="41"/>
    </row>
    <row r="9" spans="1:16" ht="15.75" thickBot="1">
      <c r="A9" s="80" t="s">
        <v>46</v>
      </c>
      <c r="B9" s="81">
        <v>3651</v>
      </c>
      <c r="C9" s="32">
        <f t="shared" si="0"/>
        <v>3583.6399711999998</v>
      </c>
      <c r="D9" s="32">
        <f t="shared" ref="D9:D64" si="6">$H$2*(C9-C8)+(1-$H$2)*D8</f>
        <v>53.524252319999988</v>
      </c>
      <c r="E9" s="32">
        <f t="shared" si="5"/>
        <v>3482.5999279999996</v>
      </c>
      <c r="F9" s="32">
        <f t="shared" si="1"/>
        <v>168.40007200000036</v>
      </c>
      <c r="G9" s="32">
        <f t="shared" si="2"/>
        <v>168.40007200000036</v>
      </c>
      <c r="H9" s="32">
        <f t="shared" si="3"/>
        <v>28358.584249605308</v>
      </c>
      <c r="I9" s="32">
        <f t="shared" si="4"/>
        <v>4.6124369213914093E-2</v>
      </c>
      <c r="J9" s="36"/>
      <c r="K9" s="36"/>
      <c r="L9" s="36"/>
      <c r="M9" s="36"/>
      <c r="N9" s="36"/>
      <c r="O9" s="41"/>
    </row>
    <row r="10" spans="1:16" ht="15.75" thickBot="1">
      <c r="A10" s="80" t="s">
        <v>47</v>
      </c>
      <c r="B10" s="81">
        <v>3684</v>
      </c>
      <c r="C10" s="32">
        <f t="shared" si="0"/>
        <v>3665.2656894080001</v>
      </c>
      <c r="D10" s="32">
        <f>$H$2*(C10-C9)+(1-$H$2)*D9</f>
        <v>56.334398908800026</v>
      </c>
      <c r="E10" s="32">
        <f t="shared" si="5"/>
        <v>3637.1642235199997</v>
      </c>
      <c r="F10" s="32">
        <f t="shared" si="1"/>
        <v>46.835776480000277</v>
      </c>
      <c r="G10" s="32">
        <f t="shared" si="2"/>
        <v>46.835776480000277</v>
      </c>
      <c r="H10" s="32">
        <f t="shared" si="3"/>
        <v>2193.589958484547</v>
      </c>
      <c r="I10" s="32">
        <f t="shared" si="4"/>
        <v>1.2713294375678686E-2</v>
      </c>
      <c r="J10" s="36"/>
      <c r="K10" s="36"/>
      <c r="L10" s="36"/>
      <c r="M10" s="36"/>
      <c r="N10" s="36"/>
      <c r="O10" s="41"/>
    </row>
    <row r="11" spans="1:16" ht="15.75" thickBot="1">
      <c r="A11" s="80" t="s">
        <v>48</v>
      </c>
      <c r="B11" s="81">
        <v>3528</v>
      </c>
      <c r="C11" s="32">
        <f t="shared" si="0"/>
        <v>3605.4400353267197</v>
      </c>
      <c r="D11" s="32">
        <f t="shared" si="6"/>
        <v>44.718393609791988</v>
      </c>
      <c r="E11" s="32">
        <f t="shared" si="5"/>
        <v>3721.6000883167999</v>
      </c>
      <c r="F11" s="32">
        <f t="shared" si="1"/>
        <v>-193.60008831679988</v>
      </c>
      <c r="G11" s="32">
        <f t="shared" si="2"/>
        <v>193.60008831679988</v>
      </c>
      <c r="H11" s="32">
        <f t="shared" si="3"/>
        <v>37480.994196272717</v>
      </c>
      <c r="I11" s="32">
        <f t="shared" si="4"/>
        <v>5.4875308479818564E-2</v>
      </c>
      <c r="J11" s="36"/>
      <c r="K11" s="36"/>
      <c r="L11" s="36"/>
      <c r="M11" s="36"/>
      <c r="N11" s="36"/>
      <c r="O11" s="41"/>
    </row>
    <row r="12" spans="1:16" ht="15.75" thickBot="1">
      <c r="A12" s="80" t="s">
        <v>49</v>
      </c>
      <c r="B12" s="81">
        <v>3629</v>
      </c>
      <c r="C12" s="32">
        <f t="shared" si="0"/>
        <v>3637.4633715746049</v>
      </c>
      <c r="D12" s="32">
        <f>$H$2*(C12-C11)+(1-$H$2)*D11</f>
        <v>43.448887873601315</v>
      </c>
      <c r="E12" s="32">
        <f t="shared" si="5"/>
        <v>3650.1584289365119</v>
      </c>
      <c r="F12" s="32">
        <f t="shared" si="1"/>
        <v>-21.158428936511882</v>
      </c>
      <c r="G12" s="32">
        <f t="shared" si="2"/>
        <v>21.158428936511882</v>
      </c>
      <c r="H12" s="32">
        <f t="shared" si="3"/>
        <v>447.67911506142332</v>
      </c>
      <c r="I12" s="32">
        <f t="shared" si="4"/>
        <v>5.8303744658340815E-3</v>
      </c>
      <c r="J12" s="36"/>
      <c r="K12" s="36"/>
      <c r="L12" s="36"/>
      <c r="M12" s="36"/>
      <c r="N12" s="30" t="s">
        <v>142</v>
      </c>
      <c r="O12" s="30" t="s">
        <v>0</v>
      </c>
      <c r="P12" s="30" t="s">
        <v>1</v>
      </c>
    </row>
    <row r="13" spans="1:16" ht="15.75" thickBot="1">
      <c r="A13" s="80" t="s">
        <v>51</v>
      </c>
      <c r="B13" s="81">
        <v>3740</v>
      </c>
      <c r="C13" s="32">
        <f t="shared" si="0"/>
        <v>3716.3649037792829</v>
      </c>
      <c r="D13" s="32">
        <f t="shared" si="6"/>
        <v>46.994152306708983</v>
      </c>
      <c r="E13" s="32">
        <f t="shared" si="5"/>
        <v>3680.9122594482064</v>
      </c>
      <c r="F13" s="32">
        <f t="shared" si="1"/>
        <v>59.087740551793559</v>
      </c>
      <c r="G13" s="32">
        <f t="shared" si="2"/>
        <v>59.087740551793559</v>
      </c>
      <c r="H13" s="32">
        <f t="shared" si="3"/>
        <v>3491.3610835160689</v>
      </c>
      <c r="I13" s="32">
        <f t="shared" si="4"/>
        <v>1.5798861110105228E-2</v>
      </c>
      <c r="J13" s="36"/>
      <c r="K13" s="36"/>
      <c r="L13" s="37" t="s">
        <v>143</v>
      </c>
      <c r="M13" s="37"/>
      <c r="N13" s="40">
        <f>AVERAGE(H6:H64)</f>
        <v>82714.318139256691</v>
      </c>
      <c r="O13" s="40">
        <f>AVERAGE(G6:G64)</f>
        <v>217.47196513752567</v>
      </c>
      <c r="P13" s="38">
        <f>AVERAGE(I6:I64)</f>
        <v>4.8908243915322308E-2</v>
      </c>
    </row>
    <row r="14" spans="1:16" ht="15.75" thickBot="1">
      <c r="A14" s="80" t="s">
        <v>52</v>
      </c>
      <c r="B14" s="81">
        <v>3301</v>
      </c>
      <c r="C14" s="32">
        <f t="shared" si="0"/>
        <v>3485.9436224343967</v>
      </c>
      <c r="D14" s="32">
        <f t="shared" si="6"/>
        <v>19.252608941549468</v>
      </c>
      <c r="E14" s="32">
        <f t="shared" si="5"/>
        <v>3763.3590560859921</v>
      </c>
      <c r="F14" s="32">
        <f t="shared" si="1"/>
        <v>-462.35905608599205</v>
      </c>
      <c r="G14" s="32">
        <f t="shared" si="2"/>
        <v>462.35905608599205</v>
      </c>
      <c r="H14" s="32">
        <f t="shared" si="3"/>
        <v>213775.89674472954</v>
      </c>
      <c r="I14" s="32">
        <f t="shared" si="4"/>
        <v>0.14006636052286944</v>
      </c>
      <c r="J14" s="36"/>
      <c r="K14" s="36"/>
      <c r="L14" s="37" t="s">
        <v>144</v>
      </c>
      <c r="M14" s="37"/>
      <c r="N14" s="40">
        <f>AVERAGE(H65:H76)</f>
        <v>1277399.267009814</v>
      </c>
      <c r="O14" s="40">
        <f>AVERAGE(G65:G76)</f>
        <v>1036.2116400581817</v>
      </c>
      <c r="P14" s="38">
        <f>AVERAGE(I65:I76)</f>
        <v>0.16753533793183731</v>
      </c>
    </row>
    <row r="15" spans="1:16" ht="15.75" thickBot="1">
      <c r="A15" s="80" t="s">
        <v>53</v>
      </c>
      <c r="B15" s="81">
        <v>3255</v>
      </c>
      <c r="C15" s="32">
        <f t="shared" si="0"/>
        <v>3355.0784925503785</v>
      </c>
      <c r="D15" s="32">
        <f t="shared" si="6"/>
        <v>4.2408350589927029</v>
      </c>
      <c r="E15" s="32">
        <f t="shared" si="5"/>
        <v>3505.1962313759464</v>
      </c>
      <c r="F15" s="32">
        <f t="shared" si="1"/>
        <v>-250.19623137594635</v>
      </c>
      <c r="G15" s="32">
        <f t="shared" si="2"/>
        <v>250.19623137594635</v>
      </c>
      <c r="H15" s="32">
        <f t="shared" si="3"/>
        <v>62598.154194726085</v>
      </c>
      <c r="I15" s="32">
        <f t="shared" si="4"/>
        <v>7.6865201651596424E-2</v>
      </c>
      <c r="J15" s="36"/>
      <c r="K15" s="36"/>
      <c r="L15" s="36"/>
      <c r="M15" s="36"/>
      <c r="N15" s="36"/>
      <c r="O15" s="41"/>
    </row>
    <row r="16" spans="1:16" ht="15.75" thickBot="1">
      <c r="A16" s="80" t="s">
        <v>54</v>
      </c>
      <c r="B16" s="81">
        <v>3672</v>
      </c>
      <c r="C16" s="32">
        <f t="shared" si="0"/>
        <v>3546.9277310437483</v>
      </c>
      <c r="D16" s="32">
        <f t="shared" si="6"/>
        <v>23.001675402430408</v>
      </c>
      <c r="E16" s="32">
        <f t="shared" si="5"/>
        <v>3359.3193276093712</v>
      </c>
      <c r="F16" s="32">
        <f t="shared" si="1"/>
        <v>312.68067239062884</v>
      </c>
      <c r="G16" s="32">
        <f t="shared" si="2"/>
        <v>312.68067239062884</v>
      </c>
      <c r="H16" s="32">
        <f t="shared" si="3"/>
        <v>97769.202886655767</v>
      </c>
      <c r="I16" s="32">
        <f t="shared" si="4"/>
        <v>8.5152688559539447E-2</v>
      </c>
      <c r="J16" s="36"/>
      <c r="K16" s="36"/>
      <c r="L16" s="36"/>
      <c r="M16" s="36"/>
      <c r="N16" s="36"/>
      <c r="O16" s="41"/>
    </row>
    <row r="17" spans="1:15" ht="15.75" thickBot="1">
      <c r="A17" s="80" t="s">
        <v>55</v>
      </c>
      <c r="B17" s="81">
        <v>3590</v>
      </c>
      <c r="C17" s="33">
        <f t="shared" si="0"/>
        <v>3581.9717625784715</v>
      </c>
      <c r="D17" s="33">
        <f t="shared" si="6"/>
        <v>24.205911015659687</v>
      </c>
      <c r="E17" s="33">
        <f t="shared" si="5"/>
        <v>3569.9294064461787</v>
      </c>
      <c r="F17" s="33">
        <f t="shared" si="1"/>
        <v>20.070593553821254</v>
      </c>
      <c r="G17" s="33">
        <f t="shared" si="2"/>
        <v>20.070593553821254</v>
      </c>
      <c r="H17" s="33">
        <f t="shared" si="3"/>
        <v>402.82872560269129</v>
      </c>
      <c r="I17" s="33">
        <f t="shared" si="4"/>
        <v>5.5906945832371185E-3</v>
      </c>
      <c r="J17" s="36"/>
      <c r="K17" s="36"/>
      <c r="L17" s="36"/>
      <c r="M17" s="36"/>
      <c r="N17" s="36"/>
      <c r="O17" s="41"/>
    </row>
    <row r="18" spans="1:15" ht="15.75" thickBot="1">
      <c r="A18" s="80" t="s">
        <v>56</v>
      </c>
      <c r="B18" s="81">
        <v>3797</v>
      </c>
      <c r="C18" s="33">
        <f t="shared" si="0"/>
        <v>3720.6710694376525</v>
      </c>
      <c r="D18" s="33">
        <f t="shared" si="6"/>
        <v>35.655250600011819</v>
      </c>
      <c r="E18" s="33">
        <f t="shared" si="5"/>
        <v>3606.1776735941312</v>
      </c>
      <c r="F18" s="33">
        <f t="shared" si="1"/>
        <v>190.82232640586881</v>
      </c>
      <c r="G18" s="33">
        <f t="shared" si="2"/>
        <v>190.82232640586881</v>
      </c>
      <c r="H18" s="33">
        <f t="shared" si="3"/>
        <v>36413.160254947936</v>
      </c>
      <c r="I18" s="33">
        <f t="shared" si="4"/>
        <v>5.0256077536441617E-2</v>
      </c>
      <c r="J18" s="36"/>
      <c r="K18" s="36"/>
      <c r="L18" s="36"/>
      <c r="M18" s="36"/>
      <c r="N18" s="36"/>
      <c r="O18" s="41"/>
    </row>
    <row r="19" spans="1:15" ht="15.75" thickBot="1">
      <c r="A19" s="80" t="s">
        <v>57</v>
      </c>
      <c r="B19" s="81">
        <v>3566</v>
      </c>
      <c r="C19" s="33">
        <f t="shared" si="0"/>
        <v>3642.1305280150655</v>
      </c>
      <c r="D19" s="33">
        <f t="shared" si="6"/>
        <v>24.23567139775194</v>
      </c>
      <c r="E19" s="33">
        <f t="shared" si="5"/>
        <v>3756.3263200376641</v>
      </c>
      <c r="F19" s="33">
        <f t="shared" si="1"/>
        <v>-190.32632003766412</v>
      </c>
      <c r="G19" s="33">
        <f t="shared" si="2"/>
        <v>190.32632003766412</v>
      </c>
      <c r="H19" s="33">
        <f t="shared" si="3"/>
        <v>36224.108099079349</v>
      </c>
      <c r="I19" s="33">
        <f t="shared" si="4"/>
        <v>5.3372495804168286E-2</v>
      </c>
      <c r="J19" s="36"/>
      <c r="K19" s="36"/>
      <c r="L19" s="36"/>
      <c r="M19" s="36"/>
      <c r="N19" s="36"/>
      <c r="O19" s="41"/>
    </row>
    <row r="20" spans="1:15" ht="15.75" thickBot="1">
      <c r="A20" s="80" t="s">
        <v>58</v>
      </c>
      <c r="B20" s="81">
        <v>3621</v>
      </c>
      <c r="C20" s="33">
        <f t="shared" si="0"/>
        <v>3639.146479765127</v>
      </c>
      <c r="D20" s="33">
        <f t="shared" si="6"/>
        <v>21.513699432982897</v>
      </c>
      <c r="E20" s="33">
        <f t="shared" si="5"/>
        <v>3666.3661994128174</v>
      </c>
      <c r="F20" s="33">
        <f t="shared" si="1"/>
        <v>-45.366199412817423</v>
      </c>
      <c r="G20" s="33">
        <f t="shared" si="2"/>
        <v>45.366199412817423</v>
      </c>
      <c r="H20" s="33">
        <f t="shared" si="3"/>
        <v>2058.0920491635161</v>
      </c>
      <c r="I20" s="33">
        <f t="shared" si="4"/>
        <v>1.2528638335492247E-2</v>
      </c>
      <c r="J20" s="36"/>
      <c r="K20" s="36"/>
      <c r="L20" s="36"/>
      <c r="M20" s="36"/>
      <c r="N20" s="36"/>
      <c r="O20" s="41"/>
    </row>
    <row r="21" spans="1:15" ht="15.75" thickBot="1">
      <c r="A21" s="80" t="s">
        <v>60</v>
      </c>
      <c r="B21" s="81">
        <v>3664</v>
      </c>
      <c r="C21" s="33">
        <f t="shared" si="0"/>
        <v>3662.664071679244</v>
      </c>
      <c r="D21" s="33">
        <f t="shared" si="6"/>
        <v>21.71408868109631</v>
      </c>
      <c r="E21" s="33">
        <f t="shared" si="5"/>
        <v>3660.6601791981097</v>
      </c>
      <c r="F21" s="33">
        <f t="shared" si="1"/>
        <v>3.3398208018902551</v>
      </c>
      <c r="G21" s="33">
        <f t="shared" si="2"/>
        <v>3.3398208018902551</v>
      </c>
      <c r="H21" s="33">
        <f t="shared" si="3"/>
        <v>11.154402988738866</v>
      </c>
      <c r="I21" s="33">
        <f t="shared" si="4"/>
        <v>9.115231446207028E-4</v>
      </c>
      <c r="J21" s="36"/>
      <c r="K21" s="36"/>
      <c r="L21" s="36"/>
      <c r="M21" s="36"/>
      <c r="N21" s="36"/>
      <c r="O21" s="41"/>
    </row>
    <row r="22" spans="1:15" ht="15.75" thickBot="1">
      <c r="A22" s="80" t="s">
        <v>61</v>
      </c>
      <c r="B22" s="81">
        <v>3986</v>
      </c>
      <c r="C22" s="33">
        <f t="shared" si="0"/>
        <v>3865.3512641441362</v>
      </c>
      <c r="D22" s="33">
        <f t="shared" si="6"/>
        <v>39.811399059475903</v>
      </c>
      <c r="E22" s="33">
        <f t="shared" si="5"/>
        <v>3684.3781603603402</v>
      </c>
      <c r="F22" s="33">
        <f t="shared" si="1"/>
        <v>301.62183963965981</v>
      </c>
      <c r="G22" s="33">
        <f t="shared" si="2"/>
        <v>301.62183963965981</v>
      </c>
      <c r="H22" s="33">
        <f t="shared" si="3"/>
        <v>90975.73414761266</v>
      </c>
      <c r="I22" s="33">
        <f t="shared" si="4"/>
        <v>7.5670305980847924E-2</v>
      </c>
      <c r="J22" s="36"/>
      <c r="K22" s="36"/>
      <c r="L22" s="36"/>
      <c r="M22" s="36"/>
      <c r="N22" s="36"/>
      <c r="O22" s="41"/>
    </row>
    <row r="23" spans="1:15" ht="15.75" thickBot="1">
      <c r="A23" s="80" t="s">
        <v>62</v>
      </c>
      <c r="B23" s="81">
        <v>3512</v>
      </c>
      <c r="C23" s="33">
        <f t="shared" si="0"/>
        <v>3669.2650652814445</v>
      </c>
      <c r="D23" s="33">
        <f t="shared" si="6"/>
        <v>16.221639267259153</v>
      </c>
      <c r="E23" s="33">
        <f t="shared" si="5"/>
        <v>3905.1626632036123</v>
      </c>
      <c r="F23" s="33">
        <f t="shared" si="1"/>
        <v>-393.16266320361228</v>
      </c>
      <c r="G23" s="33">
        <f t="shared" si="2"/>
        <v>393.16266320361228</v>
      </c>
      <c r="H23" s="33">
        <f t="shared" si="3"/>
        <v>154576.87973735706</v>
      </c>
      <c r="I23" s="33">
        <f t="shared" si="4"/>
        <v>0.11194836651583494</v>
      </c>
      <c r="J23" s="36"/>
      <c r="K23" s="36"/>
      <c r="L23" s="36"/>
      <c r="M23" s="36"/>
      <c r="N23" s="36"/>
      <c r="O23" s="41"/>
    </row>
    <row r="24" spans="1:15" ht="15.75" thickBot="1">
      <c r="A24" s="80" t="s">
        <v>63</v>
      </c>
      <c r="B24" s="81">
        <v>3684</v>
      </c>
      <c r="C24" s="33">
        <f t="shared" si="0"/>
        <v>3684.5946818194816</v>
      </c>
      <c r="D24" s="33">
        <f t="shared" si="6"/>
        <v>16.132436994336942</v>
      </c>
      <c r="E24" s="33">
        <f t="shared" si="5"/>
        <v>3685.4867045487035</v>
      </c>
      <c r="F24" s="33">
        <f t="shared" si="1"/>
        <v>-1.4867045487035284</v>
      </c>
      <c r="G24" s="33">
        <f t="shared" si="2"/>
        <v>1.4867045487035284</v>
      </c>
      <c r="H24" s="33">
        <f t="shared" si="3"/>
        <v>2.2102904151357623</v>
      </c>
      <c r="I24" s="33">
        <f t="shared" si="4"/>
        <v>4.0355715219965481E-4</v>
      </c>
      <c r="J24" s="36"/>
      <c r="K24" s="36"/>
      <c r="L24" s="36"/>
      <c r="M24" s="36"/>
      <c r="N24" s="36"/>
      <c r="O24" s="41"/>
    </row>
    <row r="25" spans="1:15" ht="15.75" thickBot="1">
      <c r="A25" s="80" t="s">
        <v>64</v>
      </c>
      <c r="B25" s="81">
        <v>3567</v>
      </c>
      <c r="C25" s="33">
        <f t="shared" si="0"/>
        <v>3620.490847525527</v>
      </c>
      <c r="D25" s="33">
        <f t="shared" si="6"/>
        <v>8.1088098655077872</v>
      </c>
      <c r="E25" s="33">
        <f t="shared" si="5"/>
        <v>3700.7271188138184</v>
      </c>
      <c r="F25" s="33">
        <f t="shared" si="1"/>
        <v>-133.72711881381838</v>
      </c>
      <c r="G25" s="33">
        <f t="shared" si="2"/>
        <v>133.72711881381838</v>
      </c>
      <c r="H25" s="33">
        <f t="shared" si="3"/>
        <v>17882.942306245099</v>
      </c>
      <c r="I25" s="33">
        <f t="shared" si="4"/>
        <v>3.74900809682698E-2</v>
      </c>
      <c r="J25" s="36"/>
      <c r="K25" s="36"/>
      <c r="L25" s="36"/>
      <c r="M25" s="36"/>
      <c r="N25" s="36"/>
      <c r="O25" s="41"/>
    </row>
    <row r="26" spans="1:15" ht="15.75" thickBot="1">
      <c r="A26" s="80" t="s">
        <v>65</v>
      </c>
      <c r="B26" s="81">
        <v>3618</v>
      </c>
      <c r="C26" s="33">
        <f t="shared" si="0"/>
        <v>3622.2398629564136</v>
      </c>
      <c r="D26" s="33">
        <f t="shared" si="6"/>
        <v>7.4728304220456714</v>
      </c>
      <c r="E26" s="33">
        <f t="shared" si="5"/>
        <v>3628.5996573910347</v>
      </c>
      <c r="F26" s="33">
        <f t="shared" si="1"/>
        <v>-10.599657391034725</v>
      </c>
      <c r="G26" s="33">
        <f t="shared" si="2"/>
        <v>10.599657391034725</v>
      </c>
      <c r="H26" s="33">
        <f t="shared" si="3"/>
        <v>112.35273680731707</v>
      </c>
      <c r="I26" s="33">
        <f t="shared" si="4"/>
        <v>2.9297007714302725E-3</v>
      </c>
      <c r="J26" s="36"/>
      <c r="K26" s="36"/>
      <c r="L26" s="36"/>
      <c r="M26" s="36"/>
      <c r="N26" s="36"/>
      <c r="O26" s="41"/>
    </row>
    <row r="27" spans="1:15" ht="15.75" thickBot="1">
      <c r="A27" s="80" t="s">
        <v>66</v>
      </c>
      <c r="B27" s="81">
        <v>3650</v>
      </c>
      <c r="C27" s="33">
        <f t="shared" si="0"/>
        <v>3641.8850773513841</v>
      </c>
      <c r="D27" s="33">
        <f t="shared" si="6"/>
        <v>8.6900688193381512</v>
      </c>
      <c r="E27" s="33">
        <f t="shared" si="5"/>
        <v>3629.7126933784593</v>
      </c>
      <c r="F27" s="33">
        <f t="shared" si="1"/>
        <v>20.287306621540665</v>
      </c>
      <c r="G27" s="33">
        <f t="shared" si="2"/>
        <v>20.287306621540665</v>
      </c>
      <c r="H27" s="33">
        <f t="shared" si="3"/>
        <v>411.57480995640771</v>
      </c>
      <c r="I27" s="33">
        <f t="shared" si="4"/>
        <v>5.5581661976823737E-3</v>
      </c>
      <c r="J27" s="36"/>
      <c r="K27" s="36"/>
      <c r="L27" s="36"/>
      <c r="M27" s="36"/>
      <c r="N27" s="36"/>
      <c r="O27" s="41"/>
    </row>
    <row r="28" spans="1:15" ht="15.75" thickBot="1">
      <c r="A28" s="80" t="s">
        <v>67</v>
      </c>
      <c r="B28" s="81">
        <v>4230</v>
      </c>
      <c r="C28" s="33">
        <f t="shared" si="0"/>
        <v>3998.2300584682889</v>
      </c>
      <c r="D28" s="33">
        <f t="shared" si="6"/>
        <v>43.455560049094821</v>
      </c>
      <c r="E28" s="33">
        <f t="shared" si="5"/>
        <v>3650.5751461707223</v>
      </c>
      <c r="F28" s="33">
        <f t="shared" si="1"/>
        <v>579.42485382927771</v>
      </c>
      <c r="G28" s="33">
        <f t="shared" si="2"/>
        <v>579.42485382927771</v>
      </c>
      <c r="H28" s="33">
        <f t="shared" si="3"/>
        <v>335733.16123507981</v>
      </c>
      <c r="I28" s="33">
        <f t="shared" si="4"/>
        <v>0.13697987088162594</v>
      </c>
      <c r="J28" s="36"/>
      <c r="K28" s="36"/>
      <c r="L28" s="36"/>
      <c r="M28" s="36"/>
      <c r="N28" s="36"/>
      <c r="O28" s="41"/>
    </row>
    <row r="29" spans="1:15" ht="15.75" thickBot="1">
      <c r="A29" s="80" t="s">
        <v>68</v>
      </c>
      <c r="B29" s="81">
        <v>4153</v>
      </c>
      <c r="C29" s="32">
        <f t="shared" si="0"/>
        <v>4108.4742474069535</v>
      </c>
      <c r="D29" s="32">
        <f t="shared" si="6"/>
        <v>50.134422938051799</v>
      </c>
      <c r="E29" s="32">
        <f t="shared" si="5"/>
        <v>4041.6856185173838</v>
      </c>
      <c r="F29" s="32">
        <f t="shared" si="1"/>
        <v>111.31438148261623</v>
      </c>
      <c r="G29" s="32">
        <f t="shared" si="2"/>
        <v>111.31438148261623</v>
      </c>
      <c r="H29" s="32">
        <f t="shared" si="3"/>
        <v>12390.891524857414</v>
      </c>
      <c r="I29" s="32">
        <f t="shared" si="4"/>
        <v>2.680336659827022E-2</v>
      </c>
      <c r="J29" s="36"/>
      <c r="K29" s="36"/>
      <c r="L29" s="36"/>
      <c r="M29" s="36"/>
      <c r="N29" s="36"/>
      <c r="O29" s="41"/>
    </row>
    <row r="30" spans="1:15" ht="15.75" thickBot="1">
      <c r="A30" s="80" t="s">
        <v>69</v>
      </c>
      <c r="B30" s="81">
        <v>4370</v>
      </c>
      <c r="C30" s="32">
        <f t="shared" si="0"/>
        <v>4285.4434681380026</v>
      </c>
      <c r="D30" s="32">
        <f t="shared" si="6"/>
        <v>62.817902717351529</v>
      </c>
      <c r="E30" s="32">
        <f t="shared" si="5"/>
        <v>4158.6086703450055</v>
      </c>
      <c r="F30" s="32">
        <f t="shared" si="1"/>
        <v>211.39132965499448</v>
      </c>
      <c r="G30" s="32">
        <f t="shared" si="2"/>
        <v>211.39132965499448</v>
      </c>
      <c r="H30" s="32">
        <f t="shared" si="3"/>
        <v>44686.294253306551</v>
      </c>
      <c r="I30" s="32">
        <f t="shared" si="4"/>
        <v>4.8373301980547935E-2</v>
      </c>
      <c r="J30" s="36"/>
      <c r="K30" s="36"/>
      <c r="L30" s="36"/>
      <c r="M30" s="36"/>
      <c r="N30" s="36"/>
      <c r="O30" s="41"/>
    </row>
    <row r="31" spans="1:15" ht="15.75" thickBot="1">
      <c r="A31" s="80" t="s">
        <v>70</v>
      </c>
      <c r="B31" s="81">
        <v>3931</v>
      </c>
      <c r="C31" s="32">
        <f t="shared" si="0"/>
        <v>4097.9045483421414</v>
      </c>
      <c r="D31" s="32">
        <f t="shared" si="6"/>
        <v>37.78222046603026</v>
      </c>
      <c r="E31" s="32">
        <f t="shared" si="5"/>
        <v>4348.2613708553545</v>
      </c>
      <c r="F31" s="32">
        <f t="shared" si="1"/>
        <v>-417.26137085535447</v>
      </c>
      <c r="G31" s="32">
        <f t="shared" si="2"/>
        <v>417.26137085535447</v>
      </c>
      <c r="H31" s="32">
        <f t="shared" si="3"/>
        <v>174107.05160808965</v>
      </c>
      <c r="I31" s="32">
        <f t="shared" si="4"/>
        <v>0.10614636755414766</v>
      </c>
      <c r="J31" s="36"/>
      <c r="K31" s="36"/>
      <c r="L31" s="36"/>
      <c r="M31" s="36"/>
      <c r="N31" s="36"/>
      <c r="O31" s="41"/>
    </row>
    <row r="32" spans="1:15" ht="15.75" thickBot="1">
      <c r="A32" s="80" t="s">
        <v>71</v>
      </c>
      <c r="B32" s="81">
        <v>3996</v>
      </c>
      <c r="C32" s="32">
        <f t="shared" si="0"/>
        <v>4051.8747075232686</v>
      </c>
      <c r="D32" s="32">
        <f t="shared" si="6"/>
        <v>29.401014337539955</v>
      </c>
      <c r="E32" s="32">
        <f t="shared" si="5"/>
        <v>4135.686768808172</v>
      </c>
      <c r="F32" s="32">
        <f t="shared" si="1"/>
        <v>-139.68676880817202</v>
      </c>
      <c r="G32" s="32">
        <f t="shared" si="2"/>
        <v>139.68676880817202</v>
      </c>
      <c r="H32" s="32">
        <f t="shared" si="3"/>
        <v>19512.3933800677</v>
      </c>
      <c r="I32" s="32">
        <f t="shared" si="4"/>
        <v>3.4956648850893897E-2</v>
      </c>
      <c r="J32" s="36"/>
      <c r="K32" s="36"/>
      <c r="L32" s="36"/>
      <c r="M32" s="36"/>
      <c r="N32" s="36"/>
      <c r="O32" s="41"/>
    </row>
    <row r="33" spans="1:15" ht="15.75" thickBot="1">
      <c r="A33" s="80" t="s">
        <v>72</v>
      </c>
      <c r="B33" s="81">
        <v>4027</v>
      </c>
      <c r="C33" s="32">
        <f t="shared" si="0"/>
        <v>4048.7102887443234</v>
      </c>
      <c r="D33" s="32">
        <f t="shared" si="6"/>
        <v>26.144471025891438</v>
      </c>
      <c r="E33" s="32">
        <f t="shared" si="5"/>
        <v>4081.2757218608085</v>
      </c>
      <c r="F33" s="32">
        <f t="shared" si="1"/>
        <v>-54.275721860808517</v>
      </c>
      <c r="G33" s="32">
        <f t="shared" si="2"/>
        <v>54.275721860808517</v>
      </c>
      <c r="H33" s="32">
        <f t="shared" si="3"/>
        <v>2945.8539835118477</v>
      </c>
      <c r="I33" s="32">
        <f t="shared" si="4"/>
        <v>1.3477954273853617E-2</v>
      </c>
      <c r="J33" s="36"/>
      <c r="K33" s="36"/>
      <c r="L33" s="36"/>
      <c r="M33" s="36"/>
      <c r="N33" s="36"/>
      <c r="O33" s="41"/>
    </row>
    <row r="34" spans="1:15" ht="15.75" thickBot="1">
      <c r="A34" s="80" t="s">
        <v>73</v>
      </c>
      <c r="B34" s="81">
        <v>4651</v>
      </c>
      <c r="C34" s="32">
        <f t="shared" si="0"/>
        <v>4420.5419039080862</v>
      </c>
      <c r="D34" s="32">
        <f t="shared" si="6"/>
        <v>60.713185439678576</v>
      </c>
      <c r="E34" s="32">
        <f t="shared" si="5"/>
        <v>4074.854759770215</v>
      </c>
      <c r="F34" s="32">
        <f t="shared" si="1"/>
        <v>576.14524022978503</v>
      </c>
      <c r="G34" s="32">
        <f t="shared" si="2"/>
        <v>576.14524022978503</v>
      </c>
      <c r="H34" s="32">
        <f t="shared" si="3"/>
        <v>331943.33783943672</v>
      </c>
      <c r="I34" s="32">
        <f t="shared" si="4"/>
        <v>0.12387556229408407</v>
      </c>
      <c r="J34" s="36"/>
      <c r="K34" s="36"/>
      <c r="L34" s="36"/>
      <c r="M34" s="36"/>
      <c r="N34" s="36"/>
      <c r="O34" s="41"/>
    </row>
    <row r="35" spans="1:15" ht="15.75" thickBot="1">
      <c r="A35" s="80" t="s">
        <v>74</v>
      </c>
      <c r="B35" s="81">
        <v>4020</v>
      </c>
      <c r="C35" s="32">
        <f t="shared" si="0"/>
        <v>4204.5020357391058</v>
      </c>
      <c r="D35" s="32">
        <f t="shared" si="6"/>
        <v>33.037880078812691</v>
      </c>
      <c r="E35" s="32">
        <f t="shared" si="5"/>
        <v>4481.2550893477646</v>
      </c>
      <c r="F35" s="32">
        <f t="shared" si="1"/>
        <v>-461.25508934776462</v>
      </c>
      <c r="G35" s="32">
        <f t="shared" si="2"/>
        <v>461.25508934776462</v>
      </c>
      <c r="H35" s="32">
        <f t="shared" si="3"/>
        <v>212756.25744921432</v>
      </c>
      <c r="I35" s="32">
        <f t="shared" si="4"/>
        <v>0.11474007197705588</v>
      </c>
      <c r="J35" s="36"/>
      <c r="K35" s="36"/>
      <c r="L35" s="36"/>
      <c r="M35" s="36"/>
      <c r="N35" s="36"/>
      <c r="O35" s="41"/>
    </row>
    <row r="36" spans="1:15" ht="15.75" thickBot="1">
      <c r="A36" s="80" t="s">
        <v>75</v>
      </c>
      <c r="B36" s="81">
        <v>4226</v>
      </c>
      <c r="C36" s="32">
        <f t="shared" si="0"/>
        <v>4230.6159663271674</v>
      </c>
      <c r="D36" s="32">
        <f t="shared" si="6"/>
        <v>32.345485129737575</v>
      </c>
      <c r="E36" s="32">
        <f t="shared" si="5"/>
        <v>4237.5399158179189</v>
      </c>
      <c r="F36" s="32">
        <f t="shared" si="1"/>
        <v>-11.539915817918882</v>
      </c>
      <c r="G36" s="32">
        <f t="shared" si="2"/>
        <v>11.539915817918882</v>
      </c>
      <c r="H36" s="32">
        <f t="shared" si="3"/>
        <v>133.1696570846544</v>
      </c>
      <c r="I36" s="32">
        <f t="shared" si="4"/>
        <v>2.7306947037195649E-3</v>
      </c>
      <c r="J36" s="36"/>
      <c r="K36" s="36"/>
      <c r="L36" s="36"/>
      <c r="M36" s="36"/>
      <c r="N36" s="36"/>
      <c r="O36" s="41"/>
    </row>
    <row r="37" spans="1:15" ht="15.75" thickBot="1">
      <c r="A37" s="80" t="s">
        <v>76</v>
      </c>
      <c r="B37" s="81">
        <v>4361</v>
      </c>
      <c r="C37" s="32">
        <f t="shared" si="0"/>
        <v>4321.7845805827619</v>
      </c>
      <c r="D37" s="32">
        <f t="shared" si="6"/>
        <v>38.227798042323272</v>
      </c>
      <c r="E37" s="32">
        <f t="shared" si="5"/>
        <v>4262.9614514569048</v>
      </c>
      <c r="F37" s="32">
        <f t="shared" si="1"/>
        <v>98.038548543095203</v>
      </c>
      <c r="G37" s="32">
        <f t="shared" si="2"/>
        <v>98.038548543095203</v>
      </c>
      <c r="H37" s="32">
        <f t="shared" si="3"/>
        <v>9611.5570004368346</v>
      </c>
      <c r="I37" s="32">
        <f t="shared" si="4"/>
        <v>2.2480749493945244E-2</v>
      </c>
      <c r="J37" s="36"/>
      <c r="K37" s="36"/>
      <c r="L37" s="36"/>
      <c r="M37" s="36"/>
      <c r="N37" s="36"/>
      <c r="O37" s="41"/>
    </row>
    <row r="38" spans="1:15" ht="15.75" thickBot="1">
      <c r="A38" s="80" t="s">
        <v>77</v>
      </c>
      <c r="B38" s="81">
        <v>4454</v>
      </c>
      <c r="C38" s="32">
        <f t="shared" si="0"/>
        <v>4416.4049514500348</v>
      </c>
      <c r="D38" s="32">
        <f t="shared" si="6"/>
        <v>43.867055324818232</v>
      </c>
      <c r="E38" s="32">
        <f t="shared" si="5"/>
        <v>4360.0123786250851</v>
      </c>
      <c r="F38" s="32">
        <f t="shared" si="1"/>
        <v>93.987621374914852</v>
      </c>
      <c r="G38" s="32">
        <f t="shared" si="2"/>
        <v>93.987621374914852</v>
      </c>
      <c r="H38" s="32">
        <f t="shared" si="3"/>
        <v>8833.6729717143517</v>
      </c>
      <c r="I38" s="32">
        <f t="shared" si="4"/>
        <v>2.1101845840798127E-2</v>
      </c>
      <c r="J38" s="36"/>
      <c r="K38" s="36"/>
      <c r="L38" s="36"/>
      <c r="M38" s="36"/>
      <c r="N38" s="36"/>
      <c r="O38" s="41"/>
    </row>
    <row r="39" spans="1:15" ht="15.75" thickBot="1">
      <c r="A39" s="80" t="s">
        <v>78</v>
      </c>
      <c r="B39" s="81">
        <v>4372</v>
      </c>
      <c r="C39" s="32">
        <f t="shared" si="0"/>
        <v>4407.3088027099411</v>
      </c>
      <c r="D39" s="32">
        <f t="shared" si="6"/>
        <v>38.570734918327048</v>
      </c>
      <c r="E39" s="32">
        <f t="shared" si="5"/>
        <v>4460.2720067748533</v>
      </c>
      <c r="F39" s="32">
        <f t="shared" si="1"/>
        <v>-88.272006774853253</v>
      </c>
      <c r="G39" s="32">
        <f t="shared" si="2"/>
        <v>88.272006774853253</v>
      </c>
      <c r="H39" s="32">
        <f t="shared" si="3"/>
        <v>7791.9471800597385</v>
      </c>
      <c r="I39" s="32">
        <f t="shared" si="4"/>
        <v>2.0190303470917943E-2</v>
      </c>
      <c r="J39" s="36"/>
      <c r="K39" s="36"/>
      <c r="L39" s="36"/>
      <c r="M39" s="36"/>
      <c r="N39" s="36"/>
      <c r="O39" s="41"/>
    </row>
    <row r="40" spans="1:15" ht="15.75" thickBot="1">
      <c r="A40" s="80" t="s">
        <v>79</v>
      </c>
      <c r="B40" s="81">
        <v>4582</v>
      </c>
      <c r="C40" s="32">
        <f t="shared" si="0"/>
        <v>4527.5518150513071</v>
      </c>
      <c r="D40" s="32">
        <f t="shared" si="6"/>
        <v>46.737962660630949</v>
      </c>
      <c r="E40" s="32">
        <f t="shared" si="5"/>
        <v>4445.8795376282678</v>
      </c>
      <c r="F40" s="32">
        <f t="shared" si="1"/>
        <v>136.12046237173217</v>
      </c>
      <c r="G40" s="32">
        <f t="shared" si="2"/>
        <v>136.12046237173217</v>
      </c>
      <c r="H40" s="32">
        <f t="shared" si="3"/>
        <v>18528.780276294154</v>
      </c>
      <c r="I40" s="32">
        <f t="shared" si="4"/>
        <v>2.9707652198108288E-2</v>
      </c>
      <c r="J40" s="36"/>
      <c r="K40" s="36"/>
      <c r="L40" s="36"/>
      <c r="M40" s="36"/>
      <c r="N40" s="36"/>
      <c r="O40" s="41"/>
    </row>
    <row r="41" spans="1:15" ht="15.75" thickBot="1">
      <c r="A41" s="80" t="s">
        <v>80</v>
      </c>
      <c r="B41" s="81">
        <v>4558</v>
      </c>
      <c r="C41" s="33">
        <f t="shared" si="0"/>
        <v>4564.5159110847744</v>
      </c>
      <c r="D41" s="33">
        <f t="shared" si="6"/>
        <v>45.760575997914586</v>
      </c>
      <c r="E41" s="33">
        <f t="shared" si="5"/>
        <v>4574.2897777119379</v>
      </c>
      <c r="F41" s="33">
        <f t="shared" si="1"/>
        <v>-16.289777711937859</v>
      </c>
      <c r="G41" s="33">
        <f t="shared" si="2"/>
        <v>16.289777711937859</v>
      </c>
      <c r="H41" s="33">
        <f t="shared" si="3"/>
        <v>265.35685790434741</v>
      </c>
      <c r="I41" s="33">
        <f t="shared" si="4"/>
        <v>3.5738871680425317E-3</v>
      </c>
      <c r="J41" s="36"/>
      <c r="K41" s="36"/>
      <c r="L41" s="36"/>
      <c r="M41" s="36"/>
      <c r="N41" s="36"/>
      <c r="O41" s="41"/>
    </row>
    <row r="42" spans="1:15" ht="15.75" thickBot="1">
      <c r="A42" s="80" t="s">
        <v>81</v>
      </c>
      <c r="B42" s="81">
        <v>4900</v>
      </c>
      <c r="C42" s="33">
        <f t="shared" si="0"/>
        <v>4784.1105948330751</v>
      </c>
      <c r="D42" s="33">
        <f t="shared" si="6"/>
        <v>63.143986772953198</v>
      </c>
      <c r="E42" s="33">
        <f t="shared" si="5"/>
        <v>4610.2764870826886</v>
      </c>
      <c r="F42" s="33">
        <f t="shared" si="1"/>
        <v>289.72351291731138</v>
      </c>
      <c r="G42" s="33">
        <f t="shared" si="2"/>
        <v>289.72351291731138</v>
      </c>
      <c r="H42" s="33">
        <f t="shared" si="3"/>
        <v>83939.713937147491</v>
      </c>
      <c r="I42" s="33">
        <f t="shared" si="4"/>
        <v>5.912724753414518E-2</v>
      </c>
      <c r="J42" s="36"/>
      <c r="K42" s="36"/>
      <c r="L42" s="36"/>
      <c r="M42" s="36"/>
      <c r="N42" s="36"/>
      <c r="O42" s="41"/>
    </row>
    <row r="43" spans="1:15" ht="15.75" thickBot="1">
      <c r="A43" s="80" t="s">
        <v>82</v>
      </c>
      <c r="B43" s="81">
        <v>4438</v>
      </c>
      <c r="C43" s="33">
        <f t="shared" si="0"/>
        <v>4601.7018326424113</v>
      </c>
      <c r="D43" s="33">
        <f t="shared" si="6"/>
        <v>38.588711876591503</v>
      </c>
      <c r="E43" s="33">
        <f t="shared" si="5"/>
        <v>4847.2545816060283</v>
      </c>
      <c r="F43" s="33">
        <f t="shared" si="1"/>
        <v>-409.2545816060283</v>
      </c>
      <c r="G43" s="33">
        <f t="shared" si="2"/>
        <v>409.2545816060283</v>
      </c>
      <c r="H43" s="33">
        <f t="shared" si="3"/>
        <v>167489.31256552527</v>
      </c>
      <c r="I43" s="33">
        <f t="shared" si="4"/>
        <v>9.2215994052732828E-2</v>
      </c>
      <c r="J43" s="36"/>
      <c r="K43" s="36"/>
      <c r="L43" s="36"/>
      <c r="M43" s="36"/>
      <c r="N43" s="36"/>
      <c r="O43" s="41"/>
    </row>
    <row r="44" spans="1:15" ht="15.75" thickBot="1">
      <c r="A44" s="80" t="s">
        <v>83</v>
      </c>
      <c r="B44" s="81">
        <v>4571</v>
      </c>
      <c r="C44" s="33">
        <f t="shared" si="0"/>
        <v>4598.7162178076014</v>
      </c>
      <c r="D44" s="33">
        <f t="shared" si="6"/>
        <v>34.431279205451368</v>
      </c>
      <c r="E44" s="33">
        <f t="shared" si="5"/>
        <v>4640.2905445190027</v>
      </c>
      <c r="F44" s="33">
        <f t="shared" si="1"/>
        <v>-69.290544519002651</v>
      </c>
      <c r="G44" s="33">
        <f t="shared" si="2"/>
        <v>69.290544519002651</v>
      </c>
      <c r="H44" s="33">
        <f t="shared" si="3"/>
        <v>4801.1795597398886</v>
      </c>
      <c r="I44" s="33">
        <f t="shared" si="4"/>
        <v>1.5158727744257854E-2</v>
      </c>
      <c r="J44" s="36"/>
      <c r="K44" s="36"/>
      <c r="L44" s="36"/>
      <c r="M44" s="36"/>
      <c r="N44" s="36"/>
      <c r="O44" s="41"/>
    </row>
    <row r="45" spans="1:15" ht="15.75" thickBot="1">
      <c r="A45" s="80" t="s">
        <v>84</v>
      </c>
      <c r="B45" s="81">
        <v>4771</v>
      </c>
      <c r="C45" s="33">
        <f t="shared" si="0"/>
        <v>4715.8589988052208</v>
      </c>
      <c r="D45" s="33">
        <f t="shared" si="6"/>
        <v>42.702429384668172</v>
      </c>
      <c r="E45" s="33">
        <f t="shared" si="5"/>
        <v>4633.147497013053</v>
      </c>
      <c r="F45" s="33">
        <f t="shared" si="1"/>
        <v>137.852502986947</v>
      </c>
      <c r="G45" s="33">
        <f t="shared" si="2"/>
        <v>137.852502986947</v>
      </c>
      <c r="H45" s="33">
        <f t="shared" si="3"/>
        <v>19003.312579766232</v>
      </c>
      <c r="I45" s="33">
        <f t="shared" si="4"/>
        <v>2.8893838395922657E-2</v>
      </c>
      <c r="J45" s="36"/>
      <c r="K45" s="36"/>
      <c r="L45" s="36"/>
      <c r="M45" s="36"/>
      <c r="N45" s="36"/>
      <c r="O45" s="41"/>
    </row>
    <row r="46" spans="1:15" ht="15.75" thickBot="1">
      <c r="A46" s="80" t="s">
        <v>85</v>
      </c>
      <c r="B46" s="81">
        <v>4752</v>
      </c>
      <c r="C46" s="33">
        <f t="shared" si="0"/>
        <v>4754.6245712759555</v>
      </c>
      <c r="D46" s="33">
        <f t="shared" si="6"/>
        <v>42.308743693274828</v>
      </c>
      <c r="E46" s="33">
        <f t="shared" si="5"/>
        <v>4758.5614281898888</v>
      </c>
      <c r="F46" s="33">
        <f t="shared" si="1"/>
        <v>-6.5614281898888294</v>
      </c>
      <c r="G46" s="33">
        <f t="shared" si="2"/>
        <v>6.5614281898888294</v>
      </c>
      <c r="H46" s="33">
        <f t="shared" si="3"/>
        <v>43.052339891067803</v>
      </c>
      <c r="I46" s="33">
        <f t="shared" si="4"/>
        <v>1.380771925481656E-3</v>
      </c>
      <c r="J46" s="36"/>
      <c r="K46" s="36"/>
      <c r="L46" s="36"/>
      <c r="M46" s="36"/>
      <c r="N46" s="36"/>
      <c r="O46" s="41"/>
    </row>
    <row r="47" spans="1:15" ht="15.75" thickBot="1">
      <c r="A47" s="80" t="s">
        <v>86</v>
      </c>
      <c r="B47" s="81">
        <v>4736</v>
      </c>
      <c r="C47" s="33">
        <f t="shared" si="0"/>
        <v>4760.3733259876917</v>
      </c>
      <c r="D47" s="33">
        <f t="shared" si="6"/>
        <v>38.652744795120967</v>
      </c>
      <c r="E47" s="33">
        <f t="shared" si="5"/>
        <v>4796.9333149692302</v>
      </c>
      <c r="F47" s="33">
        <f t="shared" si="1"/>
        <v>-60.933314969230196</v>
      </c>
      <c r="G47" s="33">
        <f t="shared" si="2"/>
        <v>60.933314969230196</v>
      </c>
      <c r="H47" s="33">
        <f t="shared" si="3"/>
        <v>3712.8688731394127</v>
      </c>
      <c r="I47" s="33">
        <f t="shared" si="4"/>
        <v>1.286598711343543E-2</v>
      </c>
      <c r="J47" s="36"/>
      <c r="K47" s="36"/>
      <c r="L47" s="36"/>
      <c r="M47" s="36"/>
      <c r="N47" s="36"/>
      <c r="O47" s="41"/>
    </row>
    <row r="48" spans="1:15" ht="15.75" thickBot="1">
      <c r="A48" s="80" t="s">
        <v>87</v>
      </c>
      <c r="B48" s="81">
        <v>4804</v>
      </c>
      <c r="C48" s="33">
        <f t="shared" si="0"/>
        <v>4802.0104283131259</v>
      </c>
      <c r="D48" s="33">
        <f t="shared" si="6"/>
        <v>38.951180548152287</v>
      </c>
      <c r="E48" s="33">
        <f t="shared" si="5"/>
        <v>4799.0260707828129</v>
      </c>
      <c r="F48" s="33">
        <f t="shared" si="1"/>
        <v>4.9739292171871057</v>
      </c>
      <c r="G48" s="33">
        <f t="shared" si="2"/>
        <v>4.9739292171871057</v>
      </c>
      <c r="H48" s="33">
        <f t="shared" si="3"/>
        <v>24.739971857587534</v>
      </c>
      <c r="I48" s="33">
        <f t="shared" si="4"/>
        <v>1.0353724432113044E-3</v>
      </c>
      <c r="J48" s="36"/>
      <c r="K48" s="36"/>
      <c r="L48" s="36"/>
      <c r="M48" s="36"/>
      <c r="N48" s="36"/>
      <c r="O48" s="41"/>
    </row>
    <row r="49" spans="1:15" ht="15.75" thickBot="1">
      <c r="A49" s="80" t="s">
        <v>88</v>
      </c>
      <c r="B49" s="81">
        <v>4963</v>
      </c>
      <c r="C49" s="33">
        <f t="shared" si="0"/>
        <v>4914.1846435445113</v>
      </c>
      <c r="D49" s="33">
        <f t="shared" si="6"/>
        <v>46.273484016475606</v>
      </c>
      <c r="E49" s="33">
        <f t="shared" si="5"/>
        <v>4840.9616088612784</v>
      </c>
      <c r="F49" s="33">
        <f t="shared" si="1"/>
        <v>122.03839113872164</v>
      </c>
      <c r="G49" s="33">
        <f t="shared" si="2"/>
        <v>122.03839113872164</v>
      </c>
      <c r="H49" s="33">
        <f t="shared" si="3"/>
        <v>14893.368911727612</v>
      </c>
      <c r="I49" s="33">
        <f t="shared" si="4"/>
        <v>2.4589641575402305E-2</v>
      </c>
      <c r="J49" s="36"/>
      <c r="K49" s="36"/>
      <c r="L49" s="36"/>
      <c r="M49" s="36"/>
      <c r="N49" s="36"/>
      <c r="O49" s="41"/>
    </row>
    <row r="50" spans="1:15" ht="15.75" thickBot="1">
      <c r="A50" s="80" t="s">
        <v>89</v>
      </c>
      <c r="B50" s="81">
        <v>5376</v>
      </c>
      <c r="C50" s="33">
        <f t="shared" si="0"/>
        <v>5209.7832510243952</v>
      </c>
      <c r="D50" s="33">
        <f t="shared" si="6"/>
        <v>71.205996362816435</v>
      </c>
      <c r="E50" s="33">
        <f t="shared" si="5"/>
        <v>4960.4581275609871</v>
      </c>
      <c r="F50" s="33">
        <f t="shared" si="1"/>
        <v>415.54187243901288</v>
      </c>
      <c r="G50" s="33">
        <f t="shared" si="2"/>
        <v>415.54187243901288</v>
      </c>
      <c r="H50" s="33">
        <f t="shared" si="3"/>
        <v>172675.04775012084</v>
      </c>
      <c r="I50" s="33">
        <f t="shared" si="4"/>
        <v>7.7295735200709245E-2</v>
      </c>
      <c r="J50" s="36"/>
      <c r="K50" s="36"/>
      <c r="L50" s="36"/>
      <c r="M50" s="36"/>
      <c r="N50" s="36"/>
      <c r="O50" s="41"/>
    </row>
    <row r="51" spans="1:15" ht="15.75" thickBot="1">
      <c r="A51" s="80" t="s">
        <v>90</v>
      </c>
      <c r="B51" s="81">
        <v>4815</v>
      </c>
      <c r="C51" s="33">
        <f t="shared" si="0"/>
        <v>5001.3956989548842</v>
      </c>
      <c r="D51" s="33">
        <f t="shared" si="6"/>
        <v>43.24664151958369</v>
      </c>
      <c r="E51" s="33">
        <f t="shared" si="5"/>
        <v>5280.9892473872114</v>
      </c>
      <c r="F51" s="33">
        <f t="shared" si="1"/>
        <v>-465.98924738721144</v>
      </c>
      <c r="G51" s="33">
        <f t="shared" si="2"/>
        <v>465.98924738721144</v>
      </c>
      <c r="H51" s="33">
        <f t="shared" si="3"/>
        <v>217145.97868049974</v>
      </c>
      <c r="I51" s="33">
        <f t="shared" si="4"/>
        <v>9.6778659893501859E-2</v>
      </c>
      <c r="J51" s="36"/>
      <c r="K51" s="36"/>
      <c r="L51" s="36"/>
      <c r="M51" s="36"/>
      <c r="N51" s="36"/>
      <c r="O51" s="41"/>
    </row>
    <row r="52" spans="1:15" ht="15.75" thickBot="1">
      <c r="A52" s="80" t="s">
        <v>91</v>
      </c>
      <c r="B52" s="81">
        <v>5525</v>
      </c>
      <c r="C52" s="33">
        <f t="shared" si="0"/>
        <v>5332.8569361897871</v>
      </c>
      <c r="D52" s="33">
        <f t="shared" si="6"/>
        <v>72.068101091115608</v>
      </c>
      <c r="E52" s="33">
        <f t="shared" si="5"/>
        <v>5044.6423404744683</v>
      </c>
      <c r="F52" s="33">
        <f t="shared" si="1"/>
        <v>480.35765952553174</v>
      </c>
      <c r="G52" s="33">
        <f t="shared" si="2"/>
        <v>480.35765952553174</v>
      </c>
      <c r="H52" s="33">
        <f t="shared" si="3"/>
        <v>230743.48106484668</v>
      </c>
      <c r="I52" s="33">
        <f t="shared" si="4"/>
        <v>8.6942562810051E-2</v>
      </c>
      <c r="J52" s="36"/>
      <c r="K52" s="36"/>
      <c r="L52" s="36"/>
      <c r="M52" s="36"/>
      <c r="N52" s="36"/>
      <c r="O52" s="41"/>
    </row>
    <row r="53" spans="1:15" ht="15.75" thickBot="1">
      <c r="A53" s="80" t="s">
        <v>92</v>
      </c>
      <c r="B53" s="81">
        <v>5429</v>
      </c>
      <c r="C53" s="32">
        <f t="shared" si="0"/>
        <v>5419.3700149123615</v>
      </c>
      <c r="D53" s="32">
        <f t="shared" si="6"/>
        <v>73.512598854261483</v>
      </c>
      <c r="E53" s="32">
        <f t="shared" si="5"/>
        <v>5404.9250372809029</v>
      </c>
      <c r="F53" s="32">
        <f t="shared" si="1"/>
        <v>24.07496271909713</v>
      </c>
      <c r="G53" s="32">
        <f t="shared" si="2"/>
        <v>24.07496271909713</v>
      </c>
      <c r="H53" s="32">
        <f t="shared" si="3"/>
        <v>579.60382992591667</v>
      </c>
      <c r="I53" s="32">
        <f t="shared" si="4"/>
        <v>4.4345114605078518E-3</v>
      </c>
      <c r="J53" s="36"/>
      <c r="K53" s="36"/>
      <c r="L53" s="36"/>
      <c r="M53" s="36"/>
      <c r="N53" s="36"/>
      <c r="O53" s="41"/>
    </row>
    <row r="54" spans="1:15" ht="15.75" thickBot="1">
      <c r="A54" s="80" t="s">
        <v>93</v>
      </c>
      <c r="B54" s="81">
        <v>5393</v>
      </c>
      <c r="C54" s="32">
        <f t="shared" si="0"/>
        <v>5432.9530455066488</v>
      </c>
      <c r="D54" s="32">
        <f t="shared" si="6"/>
        <v>67.519642028264059</v>
      </c>
      <c r="E54" s="32">
        <f t="shared" si="5"/>
        <v>5492.8826137666229</v>
      </c>
      <c r="F54" s="32">
        <f t="shared" si="1"/>
        <v>-99.882613766622853</v>
      </c>
      <c r="G54" s="32">
        <f t="shared" si="2"/>
        <v>99.882613766622853</v>
      </c>
      <c r="H54" s="32">
        <f t="shared" si="3"/>
        <v>9976.5365328523567</v>
      </c>
      <c r="I54" s="32">
        <f t="shared" si="4"/>
        <v>1.8520788757022594E-2</v>
      </c>
      <c r="J54" s="36"/>
      <c r="K54" s="36"/>
      <c r="L54" s="36"/>
      <c r="M54" s="36"/>
      <c r="N54" s="36"/>
      <c r="O54" s="41"/>
    </row>
    <row r="55" spans="1:15" ht="15.75" thickBot="1">
      <c r="A55" s="80" t="s">
        <v>94</v>
      </c>
      <c r="B55" s="81">
        <v>4975</v>
      </c>
      <c r="C55" s="32">
        <f t="shared" si="0"/>
        <v>5185.1890750139646</v>
      </c>
      <c r="D55" s="32">
        <f t="shared" si="6"/>
        <v>35.991280776169233</v>
      </c>
      <c r="E55" s="32">
        <f t="shared" si="5"/>
        <v>5500.4726875349124</v>
      </c>
      <c r="F55" s="32">
        <f t="shared" si="1"/>
        <v>-525.47268753491244</v>
      </c>
      <c r="G55" s="32">
        <f t="shared" si="2"/>
        <v>525.47268753491244</v>
      </c>
      <c r="H55" s="32">
        <f t="shared" si="3"/>
        <v>276121.54534516373</v>
      </c>
      <c r="I55" s="32">
        <f t="shared" si="4"/>
        <v>0.10562265076078642</v>
      </c>
      <c r="J55" s="36"/>
      <c r="K55" s="36"/>
      <c r="L55" s="36"/>
      <c r="M55" s="36"/>
      <c r="N55" s="36"/>
      <c r="O55" s="41"/>
    </row>
    <row r="56" spans="1:15" ht="15.75" thickBot="1">
      <c r="A56" s="80" t="s">
        <v>95</v>
      </c>
      <c r="B56" s="81">
        <v>5406</v>
      </c>
      <c r="C56" s="32">
        <f t="shared" si="0"/>
        <v>5332.0721423160539</v>
      </c>
      <c r="D56" s="32">
        <f t="shared" si="6"/>
        <v>47.080459428761245</v>
      </c>
      <c r="E56" s="32">
        <f t="shared" si="5"/>
        <v>5221.1803557901339</v>
      </c>
      <c r="F56" s="32">
        <f t="shared" si="1"/>
        <v>184.81964420986606</v>
      </c>
      <c r="G56" s="32">
        <f t="shared" si="2"/>
        <v>184.81964420986606</v>
      </c>
      <c r="H56" s="32">
        <f t="shared" si="3"/>
        <v>34158.300885861478</v>
      </c>
      <c r="I56" s="32">
        <f t="shared" si="4"/>
        <v>3.4187873512738817E-2</v>
      </c>
      <c r="J56" s="36"/>
      <c r="K56" s="36"/>
      <c r="L56" s="36"/>
      <c r="M56" s="36"/>
      <c r="N56" s="36"/>
      <c r="O56" s="41"/>
    </row>
    <row r="57" spans="1:15" ht="15.75" thickBot="1">
      <c r="A57" s="80" t="s">
        <v>96</v>
      </c>
      <c r="B57" s="81">
        <v>5065</v>
      </c>
      <c r="C57" s="32">
        <f t="shared" si="0"/>
        <v>5190.6610406979262</v>
      </c>
      <c r="D57" s="32">
        <f t="shared" si="6"/>
        <v>28.231303324072343</v>
      </c>
      <c r="E57" s="32">
        <f t="shared" si="5"/>
        <v>5379.152601744815</v>
      </c>
      <c r="F57" s="32">
        <f t="shared" si="1"/>
        <v>-314.152601744815</v>
      </c>
      <c r="G57" s="32">
        <f t="shared" si="2"/>
        <v>314.152601744815</v>
      </c>
      <c r="H57" s="32">
        <f t="shared" si="3"/>
        <v>98691.857183036336</v>
      </c>
      <c r="I57" s="32">
        <f t="shared" si="4"/>
        <v>6.2024205675185587E-2</v>
      </c>
      <c r="J57" s="36"/>
      <c r="K57" s="36"/>
      <c r="L57" s="36"/>
      <c r="M57" s="36"/>
      <c r="N57" s="36"/>
      <c r="O57" s="41"/>
    </row>
    <row r="58" spans="1:15" ht="15.75" thickBot="1">
      <c r="A58" s="80" t="s">
        <v>97</v>
      </c>
      <c r="B58" s="81">
        <v>5577</v>
      </c>
      <c r="C58" s="32">
        <f t="shared" si="0"/>
        <v>5433.7569376087995</v>
      </c>
      <c r="D58" s="32">
        <f t="shared" si="6"/>
        <v>49.717762682752436</v>
      </c>
      <c r="E58" s="32">
        <f t="shared" si="5"/>
        <v>5218.8923440219987</v>
      </c>
      <c r="F58" s="32">
        <f t="shared" si="1"/>
        <v>358.10765597800128</v>
      </c>
      <c r="G58" s="32">
        <f t="shared" si="2"/>
        <v>358.10765597800128</v>
      </c>
      <c r="H58" s="32">
        <f t="shared" si="3"/>
        <v>128241.09327005851</v>
      </c>
      <c r="I58" s="32">
        <f t="shared" si="4"/>
        <v>6.421152160265399E-2</v>
      </c>
      <c r="J58" s="36"/>
      <c r="K58" s="36"/>
      <c r="L58" s="36"/>
      <c r="M58" s="36"/>
      <c r="N58" s="36"/>
      <c r="O58" s="41"/>
    </row>
    <row r="59" spans="1:15" ht="15.75" thickBot="1">
      <c r="A59" s="80" t="s">
        <v>98</v>
      </c>
      <c r="B59" s="81">
        <v>5148</v>
      </c>
      <c r="C59" s="32">
        <f t="shared" si="0"/>
        <v>5282.1898801166208</v>
      </c>
      <c r="D59" s="32">
        <f t="shared" si="6"/>
        <v>29.589280665259324</v>
      </c>
      <c r="E59" s="32">
        <f t="shared" si="5"/>
        <v>5483.4747002915519</v>
      </c>
      <c r="F59" s="32">
        <f t="shared" si="1"/>
        <v>-335.47470029155193</v>
      </c>
      <c r="G59" s="32">
        <f t="shared" si="2"/>
        <v>335.47470029155193</v>
      </c>
      <c r="H59" s="32">
        <f t="shared" si="3"/>
        <v>112543.27453570659</v>
      </c>
      <c r="I59" s="32">
        <f t="shared" si="4"/>
        <v>6.5166025697659655E-2</v>
      </c>
      <c r="J59" s="36"/>
      <c r="K59" s="36"/>
      <c r="L59" s="36"/>
      <c r="M59" s="36"/>
      <c r="N59" s="36"/>
      <c r="O59" s="41"/>
    </row>
    <row r="60" spans="1:15" ht="15.75" thickBot="1">
      <c r="A60" s="80" t="s">
        <v>99</v>
      </c>
      <c r="B60" s="81">
        <v>5145</v>
      </c>
      <c r="C60" s="32">
        <f t="shared" si="0"/>
        <v>5211.711664312752</v>
      </c>
      <c r="D60" s="32">
        <f t="shared" si="6"/>
        <v>19.582531018346511</v>
      </c>
      <c r="E60" s="32">
        <f t="shared" si="5"/>
        <v>5311.7791607818799</v>
      </c>
      <c r="F60" s="32">
        <f t="shared" si="1"/>
        <v>-166.77916078187991</v>
      </c>
      <c r="G60" s="32">
        <f t="shared" si="2"/>
        <v>166.77916078187991</v>
      </c>
      <c r="H60" s="32">
        <f t="shared" si="3"/>
        <v>27815.28847110815</v>
      </c>
      <c r="I60" s="32">
        <f t="shared" si="4"/>
        <v>3.241577469035567E-2</v>
      </c>
      <c r="J60" s="36"/>
      <c r="K60" s="36"/>
      <c r="L60" s="36"/>
      <c r="M60" s="36"/>
      <c r="N60" s="36"/>
      <c r="O60" s="41"/>
    </row>
    <row r="61" spans="1:15" ht="15.75" thickBot="1">
      <c r="A61" s="80" t="s">
        <v>100</v>
      </c>
      <c r="B61" s="81">
        <v>5860</v>
      </c>
      <c r="C61" s="32">
        <f t="shared" si="0"/>
        <v>5608.517678132439</v>
      </c>
      <c r="D61" s="32">
        <f t="shared" si="6"/>
        <v>57.304879298480557</v>
      </c>
      <c r="E61" s="32">
        <f t="shared" si="5"/>
        <v>5231.2941953310983</v>
      </c>
      <c r="F61" s="32">
        <f t="shared" si="1"/>
        <v>628.70580466890169</v>
      </c>
      <c r="G61" s="32">
        <f t="shared" si="2"/>
        <v>628.70580466890169</v>
      </c>
      <c r="H61" s="32">
        <f t="shared" si="3"/>
        <v>395270.98882437119</v>
      </c>
      <c r="I61" s="32">
        <f t="shared" si="4"/>
        <v>0.10728767997762828</v>
      </c>
      <c r="J61" s="36"/>
      <c r="K61" s="36"/>
      <c r="L61" s="36"/>
      <c r="M61" s="36"/>
      <c r="N61" s="36"/>
      <c r="O61" s="41"/>
    </row>
    <row r="62" spans="1:15" ht="15.75" thickBot="1">
      <c r="A62" s="80" t="s">
        <v>101</v>
      </c>
      <c r="B62" s="81">
        <v>5970</v>
      </c>
      <c r="C62" s="32">
        <f t="shared" si="0"/>
        <v>5848.329022972368</v>
      </c>
      <c r="D62" s="32">
        <f t="shared" si="6"/>
        <v>75.555525852625408</v>
      </c>
      <c r="E62" s="32">
        <f t="shared" si="5"/>
        <v>5665.8225574309199</v>
      </c>
      <c r="F62" s="32">
        <f t="shared" si="1"/>
        <v>304.17744256908009</v>
      </c>
      <c r="G62" s="32">
        <f t="shared" si="2"/>
        <v>304.17744256908009</v>
      </c>
      <c r="H62" s="32">
        <f t="shared" si="3"/>
        <v>92523.916567866007</v>
      </c>
      <c r="I62" s="32">
        <f t="shared" si="4"/>
        <v>5.0950995405206041E-2</v>
      </c>
      <c r="J62" s="36"/>
      <c r="K62" s="36"/>
      <c r="L62" s="36"/>
      <c r="M62" s="36"/>
      <c r="N62" s="36"/>
      <c r="O62" s="41"/>
    </row>
    <row r="63" spans="1:15" ht="15.75" thickBot="1">
      <c r="A63" s="80" t="s">
        <v>102</v>
      </c>
      <c r="B63" s="81">
        <v>6016</v>
      </c>
      <c r="C63" s="32">
        <f t="shared" si="0"/>
        <v>5979.1538195299972</v>
      </c>
      <c r="D63" s="32">
        <f t="shared" si="6"/>
        <v>81.0824529231258</v>
      </c>
      <c r="E63" s="32">
        <f t="shared" si="5"/>
        <v>5923.8845488249935</v>
      </c>
      <c r="F63" s="32">
        <f>B63-E63</f>
        <v>92.115451175006456</v>
      </c>
      <c r="G63" s="32">
        <f t="shared" si="2"/>
        <v>92.115451175006456</v>
      </c>
      <c r="H63" s="32">
        <f t="shared" si="3"/>
        <v>8485.2563451749975</v>
      </c>
      <c r="I63" s="32">
        <f t="shared" si="4"/>
        <v>1.5311743878824212E-2</v>
      </c>
      <c r="J63" s="36"/>
      <c r="K63" s="36"/>
      <c r="L63" s="36"/>
      <c r="M63" s="36"/>
      <c r="N63" s="36"/>
      <c r="O63" s="41"/>
    </row>
    <row r="64" spans="1:15" ht="15.75" thickBot="1">
      <c r="A64" s="80" t="s">
        <v>103</v>
      </c>
      <c r="B64" s="81">
        <v>6851</v>
      </c>
      <c r="C64" s="32">
        <f t="shared" si="0"/>
        <v>6534.6945089812489</v>
      </c>
      <c r="D64" s="32">
        <f t="shared" si="6"/>
        <v>128.52827657593838</v>
      </c>
      <c r="E64" s="32">
        <f>C63+D63</f>
        <v>6060.2362724531231</v>
      </c>
      <c r="F64" s="32">
        <f t="shared" si="1"/>
        <v>790.76372754687691</v>
      </c>
      <c r="G64" s="32">
        <f>ABS(F64)</f>
        <v>790.76372754687691</v>
      </c>
      <c r="H64" s="32">
        <f t="shared" si="3"/>
        <v>625307.27280383138</v>
      </c>
      <c r="I64" s="32">
        <f t="shared" si="4"/>
        <v>0.11542311013675038</v>
      </c>
      <c r="J64" s="36"/>
      <c r="K64" s="36"/>
      <c r="L64" s="36"/>
      <c r="M64" s="36"/>
      <c r="N64" s="36"/>
      <c r="O64" s="41"/>
    </row>
    <row r="65" spans="1:15" ht="14.25" customHeight="1" thickBot="1">
      <c r="A65" s="83" t="s">
        <v>104</v>
      </c>
      <c r="B65" s="84">
        <v>5798</v>
      </c>
      <c r="C65" s="35"/>
      <c r="D65" s="35"/>
      <c r="E65" s="35">
        <f>C$64+D$64*(ROW(A65)-ROW(A$64))</f>
        <v>6663.2227855571873</v>
      </c>
      <c r="F65" s="35">
        <f>B65-E65</f>
        <v>-865.22278555718731</v>
      </c>
      <c r="G65" s="35">
        <f>ABS(F65)</f>
        <v>865.22278555718731</v>
      </c>
      <c r="H65" s="35">
        <f>(G65)^2</f>
        <v>748610.46864733857</v>
      </c>
      <c r="I65" s="35">
        <f>G65/B65</f>
        <v>0.14922780019958387</v>
      </c>
      <c r="J65" s="36"/>
      <c r="K65" s="36"/>
      <c r="L65" s="36"/>
      <c r="M65" s="36"/>
      <c r="N65" s="36"/>
      <c r="O65" s="41"/>
    </row>
    <row r="66" spans="1:15" ht="15.75" thickBot="1">
      <c r="A66" s="83" t="s">
        <v>105</v>
      </c>
      <c r="B66" s="84">
        <v>6462</v>
      </c>
      <c r="C66" s="35"/>
      <c r="D66" s="35"/>
      <c r="E66" s="35">
        <f>C$64+D$64*(ROW(A66)-ROW(A$64))</f>
        <v>6791.7510621331257</v>
      </c>
      <c r="F66" s="35">
        <f t="shared" ref="F66:F75" si="7">B66-E66</f>
        <v>-329.75106213312574</v>
      </c>
      <c r="G66" s="35">
        <f t="shared" si="2"/>
        <v>329.75106213312574</v>
      </c>
      <c r="H66" s="35">
        <f t="shared" si="3"/>
        <v>108735.76297792455</v>
      </c>
      <c r="I66" s="35">
        <f t="shared" si="4"/>
        <v>5.1029257526017599E-2</v>
      </c>
      <c r="J66" s="36"/>
      <c r="K66" s="36"/>
      <c r="L66" s="36"/>
      <c r="M66" s="36"/>
      <c r="N66" s="36"/>
      <c r="O66" s="41"/>
    </row>
    <row r="67" spans="1:15" ht="15.75" thickBot="1">
      <c r="A67" s="83" t="s">
        <v>106</v>
      </c>
      <c r="B67" s="84">
        <v>6220</v>
      </c>
      <c r="C67" s="35"/>
      <c r="D67" s="35"/>
      <c r="E67" s="35">
        <f t="shared" ref="E67:E76" si="8">C$64+D$64*(ROW(A67)-ROW(A$64))</f>
        <v>6920.2793387090642</v>
      </c>
      <c r="F67" s="35">
        <f t="shared" si="7"/>
        <v>-700.27933870906418</v>
      </c>
      <c r="G67" s="35">
        <f t="shared" si="2"/>
        <v>700.27933870906418</v>
      </c>
      <c r="H67" s="35">
        <f t="shared" si="3"/>
        <v>490391.1522228042</v>
      </c>
      <c r="I67" s="35">
        <f t="shared" si="4"/>
        <v>0.11258510268634472</v>
      </c>
      <c r="J67" s="36"/>
      <c r="K67" s="36"/>
      <c r="L67" s="36"/>
      <c r="M67" s="36"/>
      <c r="N67" s="36"/>
      <c r="O67" s="41"/>
    </row>
    <row r="68" spans="1:15" ht="15.75" thickBot="1">
      <c r="A68" s="83" t="s">
        <v>107</v>
      </c>
      <c r="B68" s="84">
        <v>6172</v>
      </c>
      <c r="C68" s="35"/>
      <c r="D68" s="35"/>
      <c r="E68" s="35">
        <f t="shared" si="8"/>
        <v>7048.8076152850026</v>
      </c>
      <c r="F68" s="35">
        <f t="shared" si="7"/>
        <v>-876.80761528500261</v>
      </c>
      <c r="G68" s="35">
        <f t="shared" si="2"/>
        <v>876.80761528500261</v>
      </c>
      <c r="H68" s="35">
        <f t="shared" si="3"/>
        <v>768791.59422177309</v>
      </c>
      <c r="I68" s="35">
        <f t="shared" si="4"/>
        <v>0.14206215412913198</v>
      </c>
      <c r="J68" s="36"/>
      <c r="K68" s="36"/>
      <c r="L68" s="36"/>
      <c r="M68" s="36"/>
      <c r="N68" s="36"/>
      <c r="O68" s="41"/>
    </row>
    <row r="69" spans="1:15" ht="15.75" thickBot="1">
      <c r="A69" s="83" t="s">
        <v>108</v>
      </c>
      <c r="B69" s="84">
        <v>5751</v>
      </c>
      <c r="C69" s="35"/>
      <c r="D69" s="35"/>
      <c r="E69" s="35">
        <f t="shared" si="8"/>
        <v>7177.335891860941</v>
      </c>
      <c r="F69" s="35">
        <f t="shared" si="7"/>
        <v>-1426.335891860941</v>
      </c>
      <c r="G69" s="35">
        <f t="shared" si="2"/>
        <v>1426.335891860941</v>
      </c>
      <c r="H69" s="35">
        <f t="shared" si="3"/>
        <v>2034434.0764107462</v>
      </c>
      <c r="I69" s="35">
        <f t="shared" si="4"/>
        <v>0.24801528288314051</v>
      </c>
      <c r="J69" s="36"/>
      <c r="K69" s="36"/>
      <c r="L69" s="36"/>
      <c r="M69" s="36"/>
      <c r="N69" s="36"/>
      <c r="O69" s="41"/>
    </row>
    <row r="70" spans="1:15" ht="15.75" thickBot="1">
      <c r="A70" s="83" t="s">
        <v>109</v>
      </c>
      <c r="B70" s="84">
        <v>6396</v>
      </c>
      <c r="C70" s="35"/>
      <c r="D70" s="35"/>
      <c r="E70" s="35">
        <f t="shared" si="8"/>
        <v>7305.8641684368795</v>
      </c>
      <c r="F70" s="35">
        <f t="shared" si="7"/>
        <v>-909.86416843687948</v>
      </c>
      <c r="G70" s="35">
        <f t="shared" si="2"/>
        <v>909.86416843687948</v>
      </c>
      <c r="H70" s="35">
        <f t="shared" si="3"/>
        <v>827852.8050053342</v>
      </c>
      <c r="I70" s="35">
        <f t="shared" si="4"/>
        <v>0.14225518580939328</v>
      </c>
      <c r="J70" s="36"/>
      <c r="K70" s="36"/>
      <c r="L70" s="36"/>
      <c r="M70" s="36"/>
      <c r="N70" s="36"/>
      <c r="O70" s="41"/>
    </row>
    <row r="71" spans="1:15" ht="15.75" thickBot="1">
      <c r="A71" s="83" t="s">
        <v>110</v>
      </c>
      <c r="B71" s="84">
        <v>6047</v>
      </c>
      <c r="C71" s="35"/>
      <c r="D71" s="35"/>
      <c r="E71" s="35">
        <f t="shared" si="8"/>
        <v>7434.3924450128179</v>
      </c>
      <c r="F71" s="35">
        <f t="shared" si="7"/>
        <v>-1387.3924450128179</v>
      </c>
      <c r="G71" s="35">
        <f t="shared" ref="G71:G76" si="9">ABS(F71)</f>
        <v>1387.3924450128179</v>
      </c>
      <c r="H71" s="35">
        <f t="shared" ref="H71:H76" si="10">(G71)^2</f>
        <v>1924857.7964786449</v>
      </c>
      <c r="I71" s="35">
        <f t="shared" ref="I71:I76" si="11">G71/B71</f>
        <v>0.22943483463086123</v>
      </c>
      <c r="J71" s="36"/>
      <c r="K71" s="36"/>
      <c r="L71" s="36"/>
      <c r="M71" s="36"/>
      <c r="N71" s="36"/>
      <c r="O71" s="41"/>
    </row>
    <row r="72" spans="1:15" ht="15.75" thickBot="1">
      <c r="A72" s="83" t="s">
        <v>111</v>
      </c>
      <c r="B72" s="84">
        <v>6352</v>
      </c>
      <c r="C72" s="35"/>
      <c r="D72" s="35"/>
      <c r="E72" s="35">
        <f t="shared" si="8"/>
        <v>7562.9207215887564</v>
      </c>
      <c r="F72" s="35">
        <f t="shared" si="7"/>
        <v>-1210.9207215887564</v>
      </c>
      <c r="G72" s="35">
        <f t="shared" si="9"/>
        <v>1210.9207215887564</v>
      </c>
      <c r="H72" s="35">
        <f t="shared" si="10"/>
        <v>1466328.9939730344</v>
      </c>
      <c r="I72" s="35">
        <f t="shared" si="11"/>
        <v>0.19063613375137853</v>
      </c>
      <c r="J72" s="36"/>
      <c r="K72" s="36"/>
      <c r="L72" s="36"/>
      <c r="M72" s="36"/>
      <c r="N72" s="36"/>
      <c r="O72" s="41"/>
    </row>
    <row r="73" spans="1:15" ht="15.75" thickBot="1">
      <c r="A73" s="83" t="s">
        <v>112</v>
      </c>
      <c r="B73" s="84">
        <v>6125</v>
      </c>
      <c r="C73" s="35"/>
      <c r="D73" s="35"/>
      <c r="E73" s="35">
        <f t="shared" si="8"/>
        <v>7691.4489981646948</v>
      </c>
      <c r="F73" s="35">
        <f t="shared" si="7"/>
        <v>-1566.4489981646948</v>
      </c>
      <c r="G73" s="35">
        <f t="shared" si="9"/>
        <v>1566.4489981646948</v>
      </c>
      <c r="H73" s="35">
        <f t="shared" si="10"/>
        <v>2453762.4638511757</v>
      </c>
      <c r="I73" s="35">
        <f t="shared" si="11"/>
        <v>0.25574677521056244</v>
      </c>
      <c r="J73" s="36"/>
      <c r="K73" s="36"/>
      <c r="L73" s="36"/>
      <c r="M73" s="36"/>
      <c r="N73" s="36"/>
      <c r="O73" s="41"/>
    </row>
    <row r="74" spans="1:15" ht="15.75" thickBot="1">
      <c r="A74" s="83" t="s">
        <v>113</v>
      </c>
      <c r="B74" s="84">
        <v>6480</v>
      </c>
      <c r="C74" s="35"/>
      <c r="D74" s="35"/>
      <c r="E74" s="35">
        <f t="shared" si="8"/>
        <v>7819.9772747406332</v>
      </c>
      <c r="F74" s="35">
        <f t="shared" si="7"/>
        <v>-1339.9772747406332</v>
      </c>
      <c r="G74" s="35">
        <f t="shared" si="9"/>
        <v>1339.9772747406332</v>
      </c>
      <c r="H74" s="35">
        <f t="shared" si="10"/>
        <v>1795539.0968213344</v>
      </c>
      <c r="I74" s="35">
        <f t="shared" si="11"/>
        <v>0.20678661647231994</v>
      </c>
      <c r="J74" s="36"/>
      <c r="K74" s="36"/>
      <c r="L74" s="36"/>
      <c r="M74" s="36"/>
      <c r="N74" s="36"/>
      <c r="O74" s="41"/>
    </row>
    <row r="75" spans="1:15" ht="15.75" thickBot="1">
      <c r="A75" s="83" t="s">
        <v>114</v>
      </c>
      <c r="B75" s="84">
        <v>6313</v>
      </c>
      <c r="C75" s="35"/>
      <c r="D75" s="35"/>
      <c r="E75" s="35">
        <f t="shared" si="8"/>
        <v>7948.5055513165707</v>
      </c>
      <c r="F75" s="35">
        <f t="shared" si="7"/>
        <v>-1635.5055513165707</v>
      </c>
      <c r="G75" s="35">
        <f t="shared" si="9"/>
        <v>1635.5055513165707</v>
      </c>
      <c r="H75" s="35">
        <f t="shared" si="10"/>
        <v>2674878.4083873201</v>
      </c>
      <c r="I75" s="35">
        <f t="shared" si="11"/>
        <v>0.25906946797347863</v>
      </c>
      <c r="J75" s="36"/>
      <c r="K75" s="36"/>
      <c r="L75" s="36"/>
      <c r="M75" s="36"/>
      <c r="N75" s="36"/>
      <c r="O75" s="41"/>
    </row>
    <row r="76" spans="1:15" ht="15.75" thickBot="1">
      <c r="A76" s="83" t="s">
        <v>115</v>
      </c>
      <c r="B76" s="84">
        <v>7891</v>
      </c>
      <c r="C76" s="35"/>
      <c r="D76" s="35"/>
      <c r="E76" s="35">
        <f t="shared" si="8"/>
        <v>8077.0338278925092</v>
      </c>
      <c r="F76" s="35">
        <f>B76-E76</f>
        <v>-186.03382789250918</v>
      </c>
      <c r="G76" s="35">
        <f t="shared" si="9"/>
        <v>186.03382789250918</v>
      </c>
      <c r="H76" s="35">
        <f t="shared" si="10"/>
        <v>34608.585120339725</v>
      </c>
      <c r="I76" s="35">
        <f t="shared" si="11"/>
        <v>2.3575443909835153E-2</v>
      </c>
      <c r="J76" s="36"/>
      <c r="K76" s="36"/>
      <c r="L76" s="36"/>
      <c r="M76" s="36"/>
      <c r="N76" s="36"/>
      <c r="O76" s="41"/>
    </row>
    <row r="77" spans="1:15">
      <c r="A77" s="41"/>
      <c r="B77" s="41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41"/>
    </row>
    <row r="78" spans="1:15">
      <c r="A78" s="41"/>
      <c r="B78" s="41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41"/>
    </row>
    <row r="79" spans="1:15">
      <c r="A79" s="41"/>
      <c r="B79" s="41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41"/>
    </row>
    <row r="80" spans="1:15">
      <c r="A80" s="41"/>
      <c r="B80" s="41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41"/>
    </row>
    <row r="81" spans="1:15">
      <c r="A81" s="41"/>
      <c r="B81" s="41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41"/>
    </row>
    <row r="82" spans="1:15">
      <c r="A82" s="41"/>
      <c r="B82" s="41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41"/>
    </row>
    <row r="83" spans="1:15">
      <c r="A83" s="41"/>
      <c r="B83" s="41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41"/>
    </row>
    <row r="84" spans="1:15">
      <c r="A84" s="41"/>
      <c r="B84" s="41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41"/>
    </row>
    <row r="85" spans="1:15">
      <c r="A85" s="41"/>
      <c r="B85" s="41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41"/>
    </row>
    <row r="86" spans="1:15">
      <c r="A86" s="41"/>
      <c r="B86" s="41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41"/>
    </row>
    <row r="87" spans="1:15">
      <c r="A87" s="41"/>
      <c r="B87" s="41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41"/>
    </row>
    <row r="88" spans="1:15">
      <c r="A88" s="41"/>
      <c r="B88" s="41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41"/>
    </row>
    <row r="89" spans="1:15">
      <c r="A89" s="41"/>
      <c r="B89" s="41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41"/>
    </row>
    <row r="90" spans="1:15">
      <c r="A90" s="41"/>
      <c r="B90" s="41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41"/>
    </row>
    <row r="91" spans="1:15">
      <c r="A91" s="41"/>
      <c r="B91" s="41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41"/>
    </row>
    <row r="92" spans="1:15">
      <c r="A92" s="41"/>
      <c r="B92" s="41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41"/>
    </row>
    <row r="93" spans="1:15">
      <c r="A93" s="41"/>
      <c r="B93" s="41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41"/>
    </row>
    <row r="94" spans="1:15">
      <c r="A94" s="41"/>
      <c r="B94" s="41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41"/>
    </row>
    <row r="95" spans="1:15">
      <c r="A95" s="41"/>
      <c r="B95" s="41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41"/>
    </row>
    <row r="96" spans="1:15">
      <c r="A96" s="41"/>
      <c r="B96" s="41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41"/>
    </row>
    <row r="97" spans="1:15">
      <c r="A97" s="41"/>
      <c r="B97" s="41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41"/>
    </row>
    <row r="98" spans="1:15">
      <c r="A98" s="41"/>
      <c r="B98" s="41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41"/>
    </row>
    <row r="99" spans="1:15">
      <c r="A99" s="41"/>
      <c r="B99" s="41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41"/>
    </row>
    <row r="100" spans="1:15">
      <c r="A100" s="41"/>
      <c r="B100" s="41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41"/>
    </row>
    <row r="101" spans="1:15">
      <c r="A101" s="41"/>
      <c r="B101" s="41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41"/>
    </row>
    <row r="102" spans="1:15">
      <c r="A102" s="41"/>
      <c r="B102" s="41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41"/>
    </row>
    <row r="103" spans="1:15">
      <c r="A103" s="41"/>
      <c r="B103" s="41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41"/>
    </row>
    <row r="104" spans="1:15">
      <c r="A104" s="41"/>
      <c r="B104" s="41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41"/>
    </row>
    <row r="105" spans="1:15">
      <c r="A105" s="41"/>
      <c r="B105" s="41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41"/>
    </row>
    <row r="106" spans="1:15">
      <c r="A106" s="41"/>
      <c r="B106" s="41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41"/>
    </row>
    <row r="107" spans="1:15">
      <c r="A107" s="41"/>
      <c r="B107" s="41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41"/>
    </row>
    <row r="108" spans="1:15">
      <c r="A108" s="41"/>
      <c r="B108" s="41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41"/>
    </row>
    <row r="109" spans="1:15">
      <c r="A109" s="41"/>
      <c r="B109" s="41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41"/>
    </row>
    <row r="110" spans="1:15">
      <c r="A110" s="41"/>
      <c r="B110" s="41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41"/>
    </row>
    <row r="111" spans="1:15">
      <c r="A111" s="41"/>
      <c r="B111" s="41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41"/>
    </row>
    <row r="112" spans="1:15">
      <c r="A112" s="41"/>
      <c r="B112" s="41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41"/>
    </row>
    <row r="113" spans="1:15">
      <c r="A113" s="41"/>
      <c r="B113" s="41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41"/>
    </row>
    <row r="114" spans="1:15">
      <c r="A114" s="41"/>
      <c r="B114" s="41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41"/>
    </row>
    <row r="115" spans="1:15">
      <c r="A115" s="41"/>
      <c r="B115" s="41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41"/>
    </row>
    <row r="116" spans="1:15">
      <c r="A116" s="41"/>
      <c r="B116" s="41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41"/>
    </row>
    <row r="117" spans="1:15">
      <c r="A117" s="41"/>
      <c r="B117" s="41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41"/>
    </row>
    <row r="118" spans="1:15">
      <c r="A118" s="41"/>
      <c r="B118" s="41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41"/>
    </row>
    <row r="119" spans="1:15">
      <c r="A119" s="41"/>
      <c r="B119" s="41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41"/>
    </row>
    <row r="120" spans="1:15">
      <c r="A120" s="41"/>
      <c r="B120" s="41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41"/>
    </row>
    <row r="121" spans="1:15">
      <c r="A121" s="41"/>
      <c r="B121" s="41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41"/>
    </row>
    <row r="122" spans="1:15">
      <c r="A122" s="41"/>
      <c r="B122" s="41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41"/>
    </row>
    <row r="123" spans="1:15">
      <c r="A123" s="41"/>
      <c r="B123" s="41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41"/>
    </row>
    <row r="124" spans="1:15">
      <c r="A124" s="41"/>
      <c r="B124" s="41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41"/>
    </row>
    <row r="125" spans="1:15">
      <c r="A125" s="41"/>
      <c r="B125" s="41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41"/>
    </row>
    <row r="126" spans="1:15">
      <c r="A126" s="41"/>
      <c r="B126" s="41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41"/>
    </row>
    <row r="127" spans="1:15">
      <c r="A127" s="41"/>
      <c r="B127" s="41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41"/>
    </row>
    <row r="128" spans="1:15">
      <c r="A128" s="41"/>
      <c r="B128" s="41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41"/>
    </row>
    <row r="129" spans="1:15">
      <c r="A129" s="41"/>
      <c r="B129" s="41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41"/>
    </row>
    <row r="130" spans="1:15">
      <c r="A130" s="41"/>
      <c r="B130" s="41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41"/>
    </row>
    <row r="131" spans="1:15">
      <c r="A131" s="41"/>
      <c r="B131" s="41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41"/>
    </row>
    <row r="132" spans="1:15">
      <c r="A132" s="41"/>
      <c r="B132" s="41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41"/>
    </row>
    <row r="133" spans="1:15">
      <c r="A133" s="41"/>
      <c r="B133" s="41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41"/>
    </row>
    <row r="134" spans="1:15">
      <c r="A134" s="41"/>
      <c r="B134" s="41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41"/>
    </row>
    <row r="135" spans="1:15">
      <c r="A135" s="41"/>
      <c r="B135" s="41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41"/>
    </row>
    <row r="136" spans="1:15">
      <c r="A136" s="41"/>
      <c r="B136" s="41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41"/>
    </row>
    <row r="137" spans="1:15">
      <c r="A137" s="41"/>
      <c r="B137" s="41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41"/>
    </row>
    <row r="138" spans="1:15">
      <c r="A138" s="41"/>
      <c r="B138" s="41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41"/>
    </row>
    <row r="139" spans="1:15">
      <c r="A139" s="41"/>
      <c r="B139" s="41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41"/>
    </row>
    <row r="140" spans="1:15">
      <c r="C140" s="46"/>
      <c r="D140" s="46"/>
      <c r="E140" s="46"/>
      <c r="F140" s="46"/>
      <c r="G140" s="46"/>
      <c r="H140" s="46"/>
      <c r="I140" s="46"/>
      <c r="J140" s="36"/>
      <c r="K140" s="36"/>
      <c r="L140" s="36"/>
      <c r="M140" s="36"/>
      <c r="N140" s="36"/>
      <c r="O140" s="41"/>
    </row>
    <row r="141" spans="1:15">
      <c r="C141" s="46"/>
      <c r="D141" s="46"/>
      <c r="E141" s="46"/>
      <c r="F141" s="46"/>
      <c r="G141" s="46"/>
      <c r="H141" s="46"/>
      <c r="I141" s="46"/>
      <c r="J141" s="36"/>
      <c r="K141" s="36"/>
      <c r="L141" s="36"/>
      <c r="M141" s="36"/>
      <c r="N141" s="36"/>
      <c r="O141" s="41"/>
    </row>
    <row r="142" spans="1:15">
      <c r="J142" s="36"/>
      <c r="K142" s="36"/>
      <c r="L142" s="36"/>
      <c r="M142" s="36"/>
      <c r="N142" s="36"/>
      <c r="O142" s="41"/>
    </row>
    <row r="143" spans="1:15">
      <c r="J143" s="36"/>
      <c r="K143" s="36"/>
      <c r="L143" s="36"/>
      <c r="M143" s="36"/>
      <c r="N143" s="36"/>
      <c r="O143" s="41"/>
    </row>
    <row r="144" spans="1:15">
      <c r="J144" s="36"/>
      <c r="K144" s="36"/>
      <c r="L144" s="36"/>
      <c r="M144" s="36"/>
      <c r="N144" s="36"/>
      <c r="O144" s="41"/>
    </row>
    <row r="145" spans="10:15">
      <c r="J145" s="36"/>
      <c r="K145" s="36"/>
      <c r="L145" s="36"/>
      <c r="M145" s="36"/>
      <c r="N145" s="36"/>
      <c r="O145" s="41"/>
    </row>
    <row r="146" spans="10:15">
      <c r="J146" s="36"/>
      <c r="K146" s="36"/>
      <c r="L146" s="36"/>
      <c r="M146" s="36"/>
      <c r="N146" s="36"/>
      <c r="O146" s="41"/>
    </row>
    <row r="147" spans="10:15">
      <c r="J147" s="36"/>
      <c r="K147" s="36"/>
      <c r="L147" s="36"/>
      <c r="M147" s="36"/>
      <c r="N147" s="36"/>
      <c r="O147" s="41"/>
    </row>
    <row r="148" spans="10:15">
      <c r="J148" s="36"/>
      <c r="K148" s="36"/>
      <c r="L148" s="36"/>
      <c r="M148" s="36"/>
      <c r="N148" s="36"/>
      <c r="O148" s="41"/>
    </row>
    <row r="149" spans="10:15">
      <c r="J149" s="36"/>
      <c r="K149" s="36"/>
      <c r="L149" s="36"/>
      <c r="M149" s="36"/>
      <c r="N149" s="36"/>
      <c r="O149" s="41"/>
    </row>
    <row r="150" spans="10:15">
      <c r="J150" s="36"/>
      <c r="K150" s="36"/>
      <c r="L150" s="36"/>
      <c r="M150" s="36"/>
      <c r="N150" s="36"/>
      <c r="O150" s="41"/>
    </row>
    <row r="151" spans="10:15">
      <c r="J151" s="36"/>
      <c r="K151" s="36"/>
      <c r="L151" s="36"/>
      <c r="M151" s="36"/>
      <c r="N151" s="36"/>
      <c r="O151" s="41"/>
    </row>
    <row r="152" spans="10:15">
      <c r="J152" s="36"/>
      <c r="K152" s="36"/>
      <c r="L152" s="36"/>
      <c r="M152" s="36"/>
      <c r="N152" s="36"/>
      <c r="O152" s="41"/>
    </row>
    <row r="153" spans="10:15">
      <c r="J153" s="36"/>
      <c r="K153" s="36"/>
      <c r="L153" s="36"/>
      <c r="M153" s="36"/>
      <c r="N153" s="36"/>
      <c r="O153" s="41"/>
    </row>
    <row r="154" spans="10:15">
      <c r="J154" s="36"/>
      <c r="K154" s="36"/>
      <c r="L154" s="36"/>
      <c r="M154" s="36"/>
      <c r="N154" s="36"/>
      <c r="O154" s="41"/>
    </row>
    <row r="155" spans="10:15">
      <c r="J155" s="36"/>
      <c r="K155" s="36"/>
      <c r="L155" s="36"/>
      <c r="M155" s="36"/>
      <c r="N155" s="36"/>
      <c r="O155" s="41"/>
    </row>
    <row r="156" spans="10:15">
      <c r="J156" s="36"/>
      <c r="K156" s="36"/>
      <c r="L156" s="36"/>
      <c r="M156" s="36"/>
      <c r="N156" s="36"/>
      <c r="O156" s="41"/>
    </row>
    <row r="157" spans="10:15">
      <c r="J157" s="36"/>
      <c r="K157" s="36"/>
      <c r="L157" s="36"/>
      <c r="M157" s="36"/>
      <c r="N157" s="36"/>
      <c r="O157" s="41"/>
    </row>
    <row r="158" spans="10:15">
      <c r="J158" s="36"/>
      <c r="K158" s="36"/>
      <c r="L158" s="36"/>
      <c r="M158" s="36"/>
      <c r="N158" s="36"/>
      <c r="O158" s="41"/>
    </row>
    <row r="159" spans="10:15">
      <c r="J159" s="36"/>
      <c r="K159" s="36"/>
      <c r="L159" s="36"/>
      <c r="M159" s="36"/>
      <c r="N159" s="36"/>
      <c r="O159" s="41"/>
    </row>
    <row r="160" spans="10:15">
      <c r="J160" s="36"/>
      <c r="K160" s="36"/>
      <c r="L160" s="36"/>
      <c r="M160" s="36"/>
      <c r="N160" s="36"/>
      <c r="O160" s="41"/>
    </row>
    <row r="161" spans="10:15">
      <c r="J161" s="36"/>
      <c r="K161" s="36"/>
      <c r="L161" s="36"/>
      <c r="M161" s="36"/>
      <c r="N161" s="36"/>
      <c r="O161" s="41"/>
    </row>
    <row r="162" spans="10:15">
      <c r="J162" s="36"/>
      <c r="K162" s="36"/>
      <c r="L162" s="36"/>
      <c r="M162" s="36"/>
      <c r="N162" s="36"/>
      <c r="O162" s="41"/>
    </row>
    <row r="163" spans="10:15">
      <c r="J163" s="36"/>
      <c r="K163" s="36"/>
      <c r="L163" s="36"/>
      <c r="M163" s="36"/>
      <c r="N163" s="36"/>
      <c r="O163" s="41"/>
    </row>
    <row r="164" spans="10:15">
      <c r="J164" s="36"/>
      <c r="K164" s="36"/>
      <c r="L164" s="36"/>
      <c r="M164" s="36"/>
      <c r="N164" s="36"/>
      <c r="O164" s="41"/>
    </row>
    <row r="165" spans="10:15">
      <c r="J165" s="36"/>
      <c r="K165" s="36"/>
      <c r="L165" s="36"/>
      <c r="M165" s="36"/>
      <c r="N165" s="36"/>
      <c r="O165" s="41"/>
    </row>
    <row r="166" spans="10:15">
      <c r="J166" s="36"/>
      <c r="K166" s="36"/>
      <c r="L166" s="36"/>
      <c r="M166" s="36"/>
      <c r="N166" s="36"/>
      <c r="O166" s="41"/>
    </row>
    <row r="167" spans="10:15">
      <c r="J167" s="36"/>
      <c r="K167" s="36"/>
      <c r="L167" s="36"/>
      <c r="M167" s="36"/>
      <c r="N167" s="36"/>
      <c r="O167" s="41"/>
    </row>
    <row r="168" spans="10:15">
      <c r="J168" s="36"/>
      <c r="K168" s="36"/>
      <c r="L168" s="36"/>
      <c r="M168" s="36"/>
      <c r="N168" s="36"/>
      <c r="O168" s="41"/>
    </row>
    <row r="169" spans="10:15">
      <c r="J169" s="36"/>
      <c r="K169" s="36"/>
      <c r="L169" s="36"/>
      <c r="M169" s="36"/>
      <c r="N169" s="36"/>
      <c r="O169" s="41"/>
    </row>
    <row r="170" spans="10:15">
      <c r="J170" s="36"/>
      <c r="K170" s="36"/>
      <c r="L170" s="36"/>
      <c r="M170" s="36"/>
      <c r="N170" s="36"/>
      <c r="O170" s="41"/>
    </row>
    <row r="171" spans="10:15">
      <c r="J171" s="36"/>
      <c r="K171" s="36"/>
      <c r="L171" s="36"/>
      <c r="M171" s="36"/>
      <c r="N171" s="36"/>
      <c r="O171" s="41"/>
    </row>
    <row r="172" spans="10:15">
      <c r="J172" s="36"/>
      <c r="K172" s="36"/>
      <c r="L172" s="36"/>
      <c r="M172" s="36"/>
      <c r="N172" s="36"/>
      <c r="O172" s="41"/>
    </row>
    <row r="173" spans="10:15">
      <c r="J173" s="36"/>
      <c r="K173" s="36"/>
      <c r="L173" s="36"/>
      <c r="M173" s="36"/>
      <c r="N173" s="36"/>
      <c r="O173" s="41"/>
    </row>
    <row r="174" spans="10:15">
      <c r="J174" s="36"/>
      <c r="K174" s="36"/>
      <c r="L174" s="36"/>
      <c r="M174" s="36"/>
      <c r="N174" s="36"/>
      <c r="O174" s="41"/>
    </row>
    <row r="175" spans="10:15">
      <c r="J175" s="36"/>
      <c r="K175" s="36"/>
      <c r="L175" s="36"/>
      <c r="M175" s="36"/>
      <c r="N175" s="36"/>
      <c r="O175" s="41"/>
    </row>
    <row r="176" spans="10:15">
      <c r="J176" s="36"/>
      <c r="K176" s="36"/>
      <c r="L176" s="36"/>
      <c r="M176" s="36"/>
      <c r="N176" s="36"/>
      <c r="O176" s="41"/>
    </row>
    <row r="177" spans="10:15">
      <c r="J177" s="36"/>
      <c r="K177" s="36"/>
      <c r="L177" s="36"/>
      <c r="M177" s="36"/>
      <c r="N177" s="36"/>
      <c r="O177" s="41"/>
    </row>
    <row r="178" spans="10:15">
      <c r="J178" s="36"/>
      <c r="K178" s="36"/>
      <c r="L178" s="36"/>
      <c r="M178" s="36"/>
      <c r="N178" s="36"/>
      <c r="O178" s="41"/>
    </row>
    <row r="179" spans="10:15">
      <c r="J179" s="36"/>
      <c r="K179" s="36"/>
      <c r="L179" s="36"/>
      <c r="M179" s="36"/>
      <c r="N179" s="36"/>
      <c r="O179" s="41"/>
    </row>
    <row r="180" spans="10:15">
      <c r="J180" s="36"/>
      <c r="K180" s="36"/>
      <c r="L180" s="36"/>
      <c r="M180" s="36"/>
      <c r="N180" s="36"/>
      <c r="O180" s="41"/>
    </row>
    <row r="181" spans="10:15">
      <c r="J181" s="36"/>
      <c r="K181" s="36"/>
      <c r="L181" s="36"/>
      <c r="M181" s="36"/>
      <c r="N181" s="36"/>
      <c r="O181" s="41"/>
    </row>
    <row r="182" spans="10:15">
      <c r="J182" s="36"/>
      <c r="K182" s="36"/>
      <c r="L182" s="36"/>
      <c r="M182" s="36"/>
      <c r="N182" s="36"/>
      <c r="O182" s="41"/>
    </row>
    <row r="183" spans="10:15">
      <c r="J183" s="36"/>
      <c r="K183" s="36"/>
      <c r="L183" s="36"/>
      <c r="M183" s="36"/>
      <c r="N183" s="36"/>
      <c r="O183" s="41"/>
    </row>
    <row r="184" spans="10:15">
      <c r="J184" s="36"/>
      <c r="K184" s="36"/>
      <c r="L184" s="36"/>
      <c r="M184" s="36"/>
      <c r="N184" s="36"/>
      <c r="O184" s="41"/>
    </row>
    <row r="185" spans="10:15">
      <c r="J185" s="36"/>
      <c r="K185" s="36"/>
      <c r="L185" s="36"/>
      <c r="M185" s="36"/>
      <c r="N185" s="36"/>
      <c r="O185" s="41"/>
    </row>
    <row r="186" spans="10:15">
      <c r="J186" s="36"/>
      <c r="K186" s="36"/>
      <c r="L186" s="36"/>
      <c r="M186" s="36"/>
      <c r="N186" s="36"/>
      <c r="O186" s="41"/>
    </row>
    <row r="187" spans="10:15">
      <c r="J187" s="36"/>
      <c r="K187" s="36"/>
      <c r="L187" s="36"/>
      <c r="M187" s="36"/>
      <c r="N187" s="36"/>
      <c r="O187" s="41"/>
    </row>
    <row r="188" spans="10:15">
      <c r="J188" s="36"/>
      <c r="K188" s="36"/>
      <c r="L188" s="36"/>
      <c r="M188" s="36"/>
      <c r="N188" s="36"/>
      <c r="O188" s="41"/>
    </row>
    <row r="189" spans="10:15">
      <c r="J189" s="36"/>
      <c r="K189" s="36"/>
      <c r="L189" s="36"/>
      <c r="M189" s="36"/>
      <c r="N189" s="36"/>
      <c r="O189" s="41"/>
    </row>
    <row r="190" spans="10:15">
      <c r="J190" s="36"/>
      <c r="K190" s="36"/>
      <c r="L190" s="36"/>
      <c r="M190" s="36"/>
      <c r="N190" s="36"/>
      <c r="O190" s="41"/>
    </row>
    <row r="191" spans="10:15">
      <c r="J191" s="36"/>
      <c r="K191" s="36"/>
      <c r="L191" s="36"/>
      <c r="M191" s="36"/>
      <c r="N191" s="36"/>
      <c r="O191" s="41"/>
    </row>
    <row r="192" spans="10:15">
      <c r="J192" s="36"/>
      <c r="K192" s="36"/>
      <c r="L192" s="36"/>
      <c r="M192" s="36"/>
      <c r="N192" s="36"/>
      <c r="O192" s="41"/>
    </row>
    <row r="193" spans="10:15">
      <c r="J193" s="36"/>
      <c r="K193" s="36"/>
      <c r="L193" s="36"/>
      <c r="M193" s="36"/>
      <c r="N193" s="36"/>
      <c r="O193" s="41"/>
    </row>
    <row r="194" spans="10:15">
      <c r="J194" s="36"/>
      <c r="K194" s="36"/>
      <c r="L194" s="36"/>
      <c r="M194" s="36"/>
      <c r="N194" s="36"/>
      <c r="O194" s="41"/>
    </row>
    <row r="195" spans="10:15">
      <c r="J195" s="36"/>
      <c r="K195" s="36"/>
      <c r="L195" s="36"/>
      <c r="M195" s="36"/>
      <c r="N195" s="36"/>
      <c r="O195" s="41"/>
    </row>
    <row r="196" spans="10:15">
      <c r="J196" s="36"/>
      <c r="K196" s="36"/>
      <c r="L196" s="36"/>
      <c r="M196" s="36"/>
      <c r="N196" s="36"/>
      <c r="O196" s="41"/>
    </row>
    <row r="197" spans="10:15">
      <c r="J197" s="36"/>
      <c r="K197" s="36"/>
      <c r="L197" s="36"/>
      <c r="M197" s="36"/>
      <c r="N197" s="36"/>
      <c r="O197" s="41"/>
    </row>
    <row r="198" spans="10:15">
      <c r="J198" s="36"/>
      <c r="K198" s="36"/>
      <c r="L198" s="36"/>
      <c r="M198" s="36"/>
      <c r="N198" s="36"/>
      <c r="O198" s="41"/>
    </row>
    <row r="199" spans="10:15">
      <c r="J199" s="36"/>
      <c r="K199" s="36"/>
      <c r="L199" s="36"/>
      <c r="M199" s="36"/>
      <c r="N199" s="36"/>
      <c r="O199" s="41"/>
    </row>
    <row r="200" spans="10:15">
      <c r="J200" s="36"/>
      <c r="K200" s="36"/>
      <c r="L200" s="36"/>
      <c r="M200" s="36"/>
      <c r="N200" s="36"/>
      <c r="O200" s="41"/>
    </row>
    <row r="201" spans="10:15">
      <c r="J201" s="36"/>
      <c r="K201" s="36"/>
      <c r="L201" s="36"/>
      <c r="M201" s="36"/>
      <c r="N201" s="36"/>
      <c r="O201" s="41"/>
    </row>
    <row r="202" spans="10:15">
      <c r="J202" s="36"/>
      <c r="K202" s="36"/>
      <c r="L202" s="36"/>
      <c r="M202" s="36"/>
      <c r="N202" s="36"/>
      <c r="O202" s="41"/>
    </row>
    <row r="203" spans="10:15">
      <c r="J203" s="36"/>
      <c r="K203" s="36"/>
      <c r="L203" s="36"/>
      <c r="M203" s="36"/>
      <c r="N203" s="36"/>
      <c r="O203" s="41"/>
    </row>
    <row r="204" spans="10:15">
      <c r="J204" s="36"/>
      <c r="K204" s="36"/>
      <c r="L204" s="36"/>
      <c r="M204" s="36"/>
      <c r="N204" s="36"/>
      <c r="O204" s="41"/>
    </row>
    <row r="205" spans="10:15">
      <c r="J205" s="36"/>
      <c r="K205" s="36"/>
      <c r="L205" s="36"/>
      <c r="M205" s="36"/>
      <c r="N205" s="36"/>
      <c r="O205" s="41"/>
    </row>
    <row r="206" spans="10:15">
      <c r="J206" s="36"/>
      <c r="K206" s="36"/>
      <c r="L206" s="36"/>
      <c r="M206" s="36"/>
      <c r="N206" s="36"/>
      <c r="O206" s="41"/>
    </row>
    <row r="207" spans="10:15">
      <c r="J207" s="36"/>
      <c r="K207" s="36"/>
      <c r="L207" s="36"/>
      <c r="M207" s="36"/>
      <c r="N207" s="36"/>
      <c r="O207" s="41"/>
    </row>
    <row r="208" spans="10:15">
      <c r="J208" s="36"/>
      <c r="K208" s="36"/>
      <c r="L208" s="36"/>
      <c r="M208" s="36"/>
      <c r="N208" s="36"/>
      <c r="O208" s="41"/>
    </row>
    <row r="209" spans="10:15">
      <c r="J209" s="36"/>
      <c r="K209" s="36"/>
      <c r="L209" s="36"/>
      <c r="M209" s="36"/>
      <c r="N209" s="36"/>
      <c r="O209" s="41"/>
    </row>
    <row r="210" spans="10:15">
      <c r="J210" s="36"/>
      <c r="K210" s="36"/>
      <c r="L210" s="36"/>
      <c r="M210" s="36"/>
      <c r="N210" s="36"/>
      <c r="O210" s="41"/>
    </row>
    <row r="211" spans="10:15">
      <c r="J211" s="36"/>
      <c r="K211" s="36"/>
      <c r="L211" s="36"/>
      <c r="M211" s="36"/>
      <c r="N211" s="36"/>
      <c r="O211" s="41"/>
    </row>
    <row r="212" spans="10:15">
      <c r="J212" s="36"/>
      <c r="K212" s="36"/>
      <c r="L212" s="36"/>
      <c r="M212" s="36"/>
      <c r="N212" s="36"/>
      <c r="O212" s="41"/>
    </row>
    <row r="213" spans="10:15">
      <c r="J213" s="36"/>
      <c r="K213" s="36"/>
      <c r="L213" s="36"/>
      <c r="M213" s="36"/>
      <c r="N213" s="36"/>
      <c r="O213" s="41"/>
    </row>
    <row r="214" spans="10:15">
      <c r="J214" s="36"/>
      <c r="K214" s="36"/>
      <c r="L214" s="36"/>
      <c r="M214" s="36"/>
      <c r="N214" s="36"/>
      <c r="O214" s="41"/>
    </row>
    <row r="215" spans="10:15">
      <c r="J215" s="36"/>
      <c r="K215" s="36"/>
      <c r="L215" s="36"/>
      <c r="M215" s="36"/>
      <c r="N215" s="36"/>
      <c r="O215" s="41"/>
    </row>
    <row r="216" spans="10:15">
      <c r="J216" s="36"/>
      <c r="K216" s="36"/>
      <c r="L216" s="36"/>
      <c r="M216" s="36"/>
      <c r="N216" s="36"/>
      <c r="O216" s="41"/>
    </row>
    <row r="217" spans="10:15">
      <c r="J217" s="36"/>
      <c r="K217" s="36"/>
      <c r="L217" s="36"/>
      <c r="M217" s="36"/>
      <c r="N217" s="36"/>
      <c r="O217" s="41"/>
    </row>
    <row r="218" spans="10:15">
      <c r="J218" s="36"/>
      <c r="K218" s="36"/>
      <c r="L218" s="36"/>
      <c r="M218" s="36"/>
      <c r="N218" s="36"/>
      <c r="O218" s="41"/>
    </row>
    <row r="219" spans="10:15">
      <c r="J219" s="36"/>
      <c r="K219" s="36"/>
      <c r="L219" s="36"/>
      <c r="M219" s="36"/>
      <c r="N219" s="36"/>
      <c r="O219" s="41"/>
    </row>
    <row r="220" spans="10:15">
      <c r="J220" s="36"/>
      <c r="K220" s="36"/>
      <c r="L220" s="36"/>
      <c r="M220" s="36"/>
      <c r="N220" s="36"/>
      <c r="O220" s="41"/>
    </row>
    <row r="221" spans="10:15">
      <c r="J221" s="36"/>
      <c r="K221" s="36"/>
      <c r="L221" s="36"/>
      <c r="M221" s="36"/>
      <c r="N221" s="36"/>
      <c r="O221" s="41"/>
    </row>
    <row r="222" spans="10:15">
      <c r="J222" s="36"/>
      <c r="K222" s="36"/>
      <c r="L222" s="36"/>
      <c r="M222" s="36"/>
      <c r="N222" s="36"/>
      <c r="O222" s="41"/>
    </row>
    <row r="223" spans="10:15">
      <c r="J223" s="36"/>
      <c r="K223" s="36"/>
      <c r="L223" s="36"/>
      <c r="M223" s="36"/>
      <c r="N223" s="36"/>
      <c r="O223" s="41"/>
    </row>
    <row r="224" spans="10:15">
      <c r="J224" s="36"/>
      <c r="K224" s="36"/>
      <c r="L224" s="36"/>
      <c r="M224" s="36"/>
      <c r="N224" s="36"/>
      <c r="O224" s="41"/>
    </row>
    <row r="225" spans="10:15">
      <c r="J225" s="36"/>
      <c r="K225" s="36"/>
      <c r="L225" s="36"/>
      <c r="M225" s="36"/>
      <c r="N225" s="36"/>
      <c r="O225" s="41"/>
    </row>
    <row r="226" spans="10:15">
      <c r="J226" s="36"/>
      <c r="K226" s="36"/>
      <c r="L226" s="36"/>
      <c r="M226" s="36"/>
      <c r="N226" s="36"/>
      <c r="O226" s="41"/>
    </row>
    <row r="227" spans="10:15">
      <c r="J227" s="36"/>
      <c r="K227" s="36"/>
      <c r="L227" s="36"/>
      <c r="M227" s="36"/>
      <c r="N227" s="36"/>
      <c r="O227" s="41"/>
    </row>
    <row r="228" spans="10:15">
      <c r="J228" s="36"/>
      <c r="K228" s="36"/>
      <c r="L228" s="36"/>
      <c r="M228" s="36"/>
      <c r="N228" s="36"/>
      <c r="O228" s="41"/>
    </row>
    <row r="229" spans="10:15">
      <c r="J229" s="36"/>
      <c r="K229" s="36"/>
      <c r="L229" s="36"/>
      <c r="M229" s="36"/>
      <c r="N229" s="36"/>
      <c r="O229" s="41"/>
    </row>
    <row r="230" spans="10:15">
      <c r="J230" s="36"/>
      <c r="K230" s="36"/>
      <c r="L230" s="36"/>
      <c r="M230" s="36"/>
      <c r="N230" s="36"/>
      <c r="O230" s="41"/>
    </row>
    <row r="231" spans="10:15">
      <c r="J231" s="36"/>
      <c r="K231" s="36"/>
      <c r="L231" s="36"/>
      <c r="M231" s="36"/>
      <c r="N231" s="36"/>
      <c r="O231" s="41"/>
    </row>
    <row r="232" spans="10:15">
      <c r="J232" s="36"/>
      <c r="K232" s="36"/>
      <c r="L232" s="36"/>
      <c r="M232" s="36"/>
      <c r="N232" s="36"/>
      <c r="O232" s="41"/>
    </row>
    <row r="233" spans="10:15">
      <c r="J233" s="36"/>
      <c r="K233" s="36"/>
      <c r="L233" s="36"/>
      <c r="M233" s="36"/>
      <c r="N233" s="36"/>
      <c r="O233" s="41"/>
    </row>
    <row r="234" spans="10:15">
      <c r="J234" s="36"/>
      <c r="K234" s="36"/>
      <c r="L234" s="36"/>
      <c r="M234" s="36"/>
      <c r="N234" s="36"/>
      <c r="O234" s="41"/>
    </row>
    <row r="235" spans="10:15">
      <c r="J235" s="36"/>
      <c r="K235" s="36"/>
      <c r="L235" s="36"/>
      <c r="M235" s="36"/>
      <c r="N235" s="36"/>
      <c r="O235" s="41"/>
    </row>
    <row r="236" spans="10:15">
      <c r="J236" s="46"/>
      <c r="K236" s="46"/>
      <c r="L236" s="46"/>
      <c r="M236" s="46"/>
      <c r="N236" s="46"/>
    </row>
    <row r="237" spans="10:15">
      <c r="J237" s="46"/>
      <c r="K237" s="46"/>
      <c r="L237" s="46"/>
      <c r="M237" s="46"/>
      <c r="N237" s="4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Daniel y KW</vt:lpstr>
      <vt:lpstr>tende lineal</vt:lpstr>
      <vt:lpstr>DMM k7</vt:lpstr>
      <vt:lpstr>DMM k6</vt:lpstr>
      <vt:lpstr>DMM k5</vt:lpstr>
      <vt:lpstr>DMM k4</vt:lpstr>
      <vt:lpstr>DMM k3</vt:lpstr>
      <vt:lpstr>DMM k2</vt:lpstr>
      <vt:lpstr>expon holt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miriam quero gramunt</cp:lastModifiedBy>
  <dcterms:modified xsi:type="dcterms:W3CDTF">2017-11-08T17:26:18Z</dcterms:modified>
</cp:coreProperties>
</file>