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series\"/>
    </mc:Choice>
  </mc:AlternateContent>
  <bookViews>
    <workbookView xWindow="0" yWindow="0" windowWidth="19200" windowHeight="11295" activeTab="3"/>
  </bookViews>
  <sheets>
    <sheet name="T3" sheetId="2" r:id="rId1"/>
    <sheet name="AEH" sheetId="18" r:id="rId2"/>
    <sheet name="MM" sheetId="19" r:id="rId3"/>
    <sheet name="TL" sheetId="2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2" l="1"/>
  <c r="J5" i="2"/>
  <c r="K63" i="20" l="1"/>
  <c r="K60" i="20"/>
  <c r="C111" i="20"/>
  <c r="C112" i="20"/>
  <c r="C113" i="20"/>
  <c r="C110" i="20"/>
  <c r="D75" i="20"/>
  <c r="F75" i="20" s="1"/>
  <c r="D79" i="20"/>
  <c r="F79" i="20" s="1"/>
  <c r="D83" i="20"/>
  <c r="F83" i="20" s="1"/>
  <c r="D87" i="20"/>
  <c r="F87" i="20" s="1"/>
  <c r="D91" i="20"/>
  <c r="F91" i="20" s="1"/>
  <c r="D95" i="20"/>
  <c r="F95" i="20" s="1"/>
  <c r="D99" i="20"/>
  <c r="F99" i="20" s="1"/>
  <c r="D103" i="20"/>
  <c r="F103" i="20" s="1"/>
  <c r="D107" i="20"/>
  <c r="F107" i="20" s="1"/>
  <c r="D110" i="20"/>
  <c r="E110" i="20" s="1"/>
  <c r="D111" i="20"/>
  <c r="F111" i="20" s="1"/>
  <c r="D112" i="20"/>
  <c r="F112" i="20" s="1"/>
  <c r="D113" i="20"/>
  <c r="F113" i="20" s="1"/>
  <c r="D62" i="20"/>
  <c r="D63" i="20"/>
  <c r="E63" i="20" s="1"/>
  <c r="D66" i="20"/>
  <c r="D67" i="20"/>
  <c r="E67" i="20" s="1"/>
  <c r="D70" i="20"/>
  <c r="E70" i="20" s="1"/>
  <c r="D71" i="20"/>
  <c r="D61" i="20"/>
  <c r="C73" i="20"/>
  <c r="D73" i="20" s="1"/>
  <c r="C74" i="20"/>
  <c r="D74" i="20" s="1"/>
  <c r="C75" i="20"/>
  <c r="C76" i="20"/>
  <c r="D76" i="20" s="1"/>
  <c r="C77" i="20"/>
  <c r="D77" i="20" s="1"/>
  <c r="C78" i="20"/>
  <c r="D78" i="20" s="1"/>
  <c r="C79" i="20"/>
  <c r="C80" i="20"/>
  <c r="D80" i="20" s="1"/>
  <c r="C81" i="20"/>
  <c r="D81" i="20" s="1"/>
  <c r="C82" i="20"/>
  <c r="D82" i="20" s="1"/>
  <c r="C83" i="20"/>
  <c r="C84" i="20"/>
  <c r="D84" i="20" s="1"/>
  <c r="C85" i="20"/>
  <c r="D85" i="20" s="1"/>
  <c r="C86" i="20"/>
  <c r="D86" i="20" s="1"/>
  <c r="C87" i="20"/>
  <c r="C88" i="20"/>
  <c r="D88" i="20" s="1"/>
  <c r="C89" i="20"/>
  <c r="D89" i="20" s="1"/>
  <c r="C90" i="20"/>
  <c r="D90" i="20" s="1"/>
  <c r="C91" i="20"/>
  <c r="C92" i="20"/>
  <c r="D92" i="20" s="1"/>
  <c r="C93" i="20"/>
  <c r="D93" i="20" s="1"/>
  <c r="C94" i="20"/>
  <c r="D94" i="20" s="1"/>
  <c r="C95" i="20"/>
  <c r="C96" i="20"/>
  <c r="D96" i="20" s="1"/>
  <c r="C97" i="20"/>
  <c r="D97" i="20" s="1"/>
  <c r="C98" i="20"/>
  <c r="D98" i="20" s="1"/>
  <c r="C99" i="20"/>
  <c r="C100" i="20"/>
  <c r="D100" i="20" s="1"/>
  <c r="C101" i="20"/>
  <c r="D101" i="20" s="1"/>
  <c r="C102" i="20"/>
  <c r="D102" i="20" s="1"/>
  <c r="C103" i="20"/>
  <c r="C104" i="20"/>
  <c r="D104" i="20" s="1"/>
  <c r="C105" i="20"/>
  <c r="D105" i="20" s="1"/>
  <c r="C106" i="20"/>
  <c r="D106" i="20" s="1"/>
  <c r="C107" i="20"/>
  <c r="C108" i="20"/>
  <c r="D108" i="20" s="1"/>
  <c r="C109" i="20"/>
  <c r="D109" i="20" s="1"/>
  <c r="C71" i="20"/>
  <c r="C72" i="20"/>
  <c r="D72" i="20" s="1"/>
  <c r="F72" i="20" s="1"/>
  <c r="C62" i="20"/>
  <c r="C63" i="20"/>
  <c r="C64" i="20"/>
  <c r="D64" i="20" s="1"/>
  <c r="C65" i="20"/>
  <c r="D65" i="20" s="1"/>
  <c r="C66" i="20"/>
  <c r="C67" i="20"/>
  <c r="C68" i="20"/>
  <c r="D68" i="20" s="1"/>
  <c r="C69" i="20"/>
  <c r="D69" i="20" s="1"/>
  <c r="C70" i="20"/>
  <c r="C61" i="20"/>
  <c r="E71" i="20"/>
  <c r="E66" i="20"/>
  <c r="F62" i="20"/>
  <c r="E61" i="20"/>
  <c r="H4" i="20"/>
  <c r="H5" i="20"/>
  <c r="H6" i="20"/>
  <c r="H7" i="20"/>
  <c r="M4" i="20" s="1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G55" i="20"/>
  <c r="K7" i="20"/>
  <c r="K4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L7" i="20" s="1"/>
  <c r="G56" i="20"/>
  <c r="G57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" i="20"/>
  <c r="E6" i="20"/>
  <c r="E7" i="20"/>
  <c r="E8" i="20"/>
  <c r="E9" i="20"/>
  <c r="E10" i="20"/>
  <c r="E11" i="20"/>
  <c r="E12" i="20"/>
  <c r="E13" i="20"/>
  <c r="E14" i="20"/>
  <c r="E15" i="20"/>
  <c r="E16" i="20"/>
  <c r="D54" i="20"/>
  <c r="D55" i="20"/>
  <c r="D56" i="20"/>
  <c r="D57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4" i="20"/>
  <c r="E69" i="20" l="1"/>
  <c r="F69" i="20"/>
  <c r="E102" i="20"/>
  <c r="F102" i="20"/>
  <c r="E94" i="20"/>
  <c r="F94" i="20"/>
  <c r="E90" i="20"/>
  <c r="F90" i="20"/>
  <c r="E82" i="20"/>
  <c r="F82" i="20"/>
  <c r="I60" i="20"/>
  <c r="E109" i="20"/>
  <c r="F109" i="20"/>
  <c r="E105" i="20"/>
  <c r="F105" i="20"/>
  <c r="E101" i="20"/>
  <c r="F101" i="20"/>
  <c r="E97" i="20"/>
  <c r="F97" i="20"/>
  <c r="E93" i="20"/>
  <c r="F93" i="20"/>
  <c r="E89" i="20"/>
  <c r="F89" i="20"/>
  <c r="E85" i="20"/>
  <c r="F85" i="20"/>
  <c r="E81" i="20"/>
  <c r="F81" i="20"/>
  <c r="E77" i="20"/>
  <c r="F77" i="20"/>
  <c r="E73" i="20"/>
  <c r="F73" i="20"/>
  <c r="E108" i="20"/>
  <c r="F108" i="20"/>
  <c r="E104" i="20"/>
  <c r="F104" i="20"/>
  <c r="E100" i="20"/>
  <c r="F100" i="20"/>
  <c r="E96" i="20"/>
  <c r="F96" i="20"/>
  <c r="E92" i="20"/>
  <c r="F92" i="20"/>
  <c r="E88" i="20"/>
  <c r="F88" i="20"/>
  <c r="E84" i="20"/>
  <c r="F84" i="20"/>
  <c r="E80" i="20"/>
  <c r="F80" i="20"/>
  <c r="E76" i="20"/>
  <c r="F76" i="20"/>
  <c r="F106" i="20"/>
  <c r="E106" i="20"/>
  <c r="F98" i="20"/>
  <c r="E98" i="20"/>
  <c r="F86" i="20"/>
  <c r="E86" i="20"/>
  <c r="F78" i="20"/>
  <c r="E78" i="20"/>
  <c r="E74" i="20"/>
  <c r="F74" i="20"/>
  <c r="E65" i="20"/>
  <c r="F65" i="20"/>
  <c r="E62" i="20"/>
  <c r="E107" i="20"/>
  <c r="E103" i="20"/>
  <c r="E99" i="20"/>
  <c r="E95" i="20"/>
  <c r="E91" i="20"/>
  <c r="E87" i="20"/>
  <c r="E83" i="20"/>
  <c r="E79" i="20"/>
  <c r="E75" i="20"/>
  <c r="F110" i="20"/>
  <c r="E111" i="20"/>
  <c r="J63" i="20" s="1"/>
  <c r="I63" i="20"/>
  <c r="M7" i="20"/>
  <c r="E112" i="20"/>
  <c r="E113" i="20"/>
  <c r="F68" i="20"/>
  <c r="F64" i="20"/>
  <c r="F66" i="20"/>
  <c r="F70" i="20"/>
  <c r="F61" i="20"/>
  <c r="E68" i="20"/>
  <c r="F63" i="20"/>
  <c r="F67" i="20"/>
  <c r="F71" i="20"/>
  <c r="E64" i="20"/>
  <c r="E72" i="20"/>
  <c r="J60" i="20" l="1"/>
  <c r="G16" i="20" l="1"/>
  <c r="G15" i="20"/>
  <c r="G14" i="20"/>
  <c r="G13" i="20"/>
  <c r="G12" i="20"/>
  <c r="G11" i="20"/>
  <c r="G10" i="20"/>
  <c r="G9" i="20"/>
  <c r="G8" i="20"/>
  <c r="G7" i="20"/>
  <c r="G6" i="20"/>
  <c r="G5" i="20"/>
  <c r="E4" i="20"/>
  <c r="G4" i="20" s="1"/>
  <c r="P4" i="19"/>
  <c r="P7" i="19"/>
  <c r="G55" i="19"/>
  <c r="G56" i="19"/>
  <c r="G57" i="19"/>
  <c r="H57" i="19" s="1"/>
  <c r="G54" i="19"/>
  <c r="G52" i="19"/>
  <c r="H52" i="19" s="1"/>
  <c r="G53" i="19"/>
  <c r="H53" i="19" s="1"/>
  <c r="F52" i="19"/>
  <c r="F53" i="19"/>
  <c r="E52" i="19"/>
  <c r="E53" i="19"/>
  <c r="D52" i="19"/>
  <c r="D53" i="19"/>
  <c r="C52" i="19"/>
  <c r="C53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7" i="19"/>
  <c r="J7" i="19"/>
  <c r="I7" i="19"/>
  <c r="H7" i="19"/>
  <c r="G7" i="19"/>
  <c r="F6" i="19"/>
  <c r="E6" i="19"/>
  <c r="D6" i="19"/>
  <c r="C5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5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4" i="19"/>
  <c r="J54" i="19" s="1"/>
  <c r="H55" i="19"/>
  <c r="I55" i="19" s="1"/>
  <c r="K55" i="19" s="1"/>
  <c r="H56" i="19"/>
  <c r="J56" i="19" s="1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F51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E51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C51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D51" i="19"/>
  <c r="L4" i="20" l="1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J57" i="19"/>
  <c r="I57" i="19"/>
  <c r="K57" i="19" s="1"/>
  <c r="I56" i="19"/>
  <c r="K56" i="19" s="1"/>
  <c r="I54" i="19"/>
  <c r="K54" i="19" s="1"/>
  <c r="I53" i="19"/>
  <c r="K53" i="19" s="1"/>
  <c r="J53" i="19"/>
  <c r="I52" i="19"/>
  <c r="K52" i="19" s="1"/>
  <c r="J52" i="19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4" i="2"/>
  <c r="C5" i="18" l="1"/>
  <c r="E6" i="18" s="1"/>
  <c r="C6" i="18" s="1"/>
  <c r="D6" i="18" s="1"/>
  <c r="F6" i="18" l="1"/>
  <c r="G6" i="18" s="1"/>
  <c r="I6" i="18" s="1"/>
  <c r="H6" i="18"/>
  <c r="E7" i="18" l="1"/>
  <c r="C7" i="18" s="1"/>
  <c r="D7" i="18" s="1"/>
  <c r="F7" i="18" l="1"/>
  <c r="N4" i="19" l="1"/>
  <c r="H7" i="18"/>
  <c r="G7" i="18"/>
  <c r="E8" i="18"/>
  <c r="C8" i="18" s="1"/>
  <c r="O4" i="19" l="1"/>
  <c r="O7" i="19"/>
  <c r="N7" i="19"/>
  <c r="I7" i="18"/>
  <c r="D8" i="18"/>
  <c r="F8" i="18"/>
  <c r="G8" i="18" l="1"/>
  <c r="H8" i="18"/>
  <c r="E9" i="18"/>
  <c r="C9" i="18" s="1"/>
  <c r="I8" i="18" l="1"/>
  <c r="D9" i="18"/>
  <c r="F9" i="18"/>
  <c r="H9" i="18" l="1"/>
  <c r="G9" i="18"/>
  <c r="E10" i="18"/>
  <c r="C10" i="18" s="1"/>
  <c r="I9" i="18" l="1"/>
  <c r="D10" i="18"/>
  <c r="F10" i="18"/>
  <c r="H10" i="18" l="1"/>
  <c r="G10" i="18"/>
  <c r="E11" i="18"/>
  <c r="C11" i="18" s="1"/>
  <c r="I10" i="18" l="1"/>
  <c r="D11" i="18"/>
  <c r="F11" i="18"/>
  <c r="G11" i="18" l="1"/>
  <c r="H11" i="18"/>
  <c r="E12" i="18"/>
  <c r="C12" i="18" s="1"/>
  <c r="I11" i="18" l="1"/>
  <c r="D12" i="18"/>
  <c r="F12" i="18"/>
  <c r="G12" i="18" l="1"/>
  <c r="I12" i="18" s="1"/>
  <c r="H12" i="18"/>
  <c r="E13" i="18"/>
  <c r="C13" i="18" s="1"/>
  <c r="D13" i="18" l="1"/>
  <c r="F13" i="18"/>
  <c r="H13" i="18" l="1"/>
  <c r="G13" i="18"/>
  <c r="I13" i="18" s="1"/>
  <c r="E14" i="18"/>
  <c r="C14" i="18" s="1"/>
  <c r="D14" i="18" l="1"/>
  <c r="F14" i="18"/>
  <c r="H14" i="18" l="1"/>
  <c r="G14" i="18"/>
  <c r="I14" i="18" s="1"/>
  <c r="E15" i="18"/>
  <c r="C15" i="18" s="1"/>
  <c r="D15" i="18" l="1"/>
  <c r="F15" i="18"/>
  <c r="H15" i="18" l="1"/>
  <c r="G15" i="18"/>
  <c r="I15" i="18" s="1"/>
  <c r="E16" i="18"/>
  <c r="C16" i="18" s="1"/>
  <c r="D16" i="18" l="1"/>
  <c r="F16" i="18"/>
  <c r="O22" i="2"/>
  <c r="O7" i="2"/>
  <c r="O57" i="2"/>
  <c r="R6" i="2"/>
  <c r="Q7" i="2"/>
  <c r="P4" i="2"/>
  <c r="O5" i="2"/>
  <c r="Z57" i="2"/>
  <c r="Y57" i="2"/>
  <c r="X57" i="2"/>
  <c r="W57" i="2"/>
  <c r="V57" i="2"/>
  <c r="U57" i="2"/>
  <c r="T57" i="2"/>
  <c r="S57" i="2"/>
  <c r="R57" i="2"/>
  <c r="Q57" i="2"/>
  <c r="P57" i="2"/>
  <c r="Z56" i="2"/>
  <c r="Y56" i="2"/>
  <c r="X56" i="2"/>
  <c r="W56" i="2"/>
  <c r="V56" i="2"/>
  <c r="U56" i="2"/>
  <c r="T56" i="2"/>
  <c r="S56" i="2"/>
  <c r="R56" i="2"/>
  <c r="Q56" i="2"/>
  <c r="P56" i="2"/>
  <c r="O56" i="2"/>
  <c r="Z55" i="2"/>
  <c r="Y55" i="2"/>
  <c r="X55" i="2"/>
  <c r="W55" i="2"/>
  <c r="V55" i="2"/>
  <c r="U55" i="2"/>
  <c r="T55" i="2"/>
  <c r="S55" i="2"/>
  <c r="R55" i="2"/>
  <c r="Q55" i="2"/>
  <c r="P55" i="2"/>
  <c r="O55" i="2"/>
  <c r="Z54" i="2"/>
  <c r="Y54" i="2"/>
  <c r="X54" i="2"/>
  <c r="W54" i="2"/>
  <c r="V54" i="2"/>
  <c r="U54" i="2"/>
  <c r="T54" i="2"/>
  <c r="S54" i="2"/>
  <c r="R54" i="2"/>
  <c r="Q54" i="2"/>
  <c r="P54" i="2"/>
  <c r="O54" i="2"/>
  <c r="Z53" i="2"/>
  <c r="Y53" i="2"/>
  <c r="X53" i="2"/>
  <c r="W53" i="2"/>
  <c r="V53" i="2"/>
  <c r="U53" i="2"/>
  <c r="T53" i="2"/>
  <c r="S53" i="2"/>
  <c r="R53" i="2"/>
  <c r="Q53" i="2"/>
  <c r="P53" i="2"/>
  <c r="O53" i="2"/>
  <c r="Z52" i="2"/>
  <c r="Y52" i="2"/>
  <c r="X52" i="2"/>
  <c r="W52" i="2"/>
  <c r="V52" i="2"/>
  <c r="U52" i="2"/>
  <c r="T52" i="2"/>
  <c r="S52" i="2"/>
  <c r="R52" i="2"/>
  <c r="Q52" i="2"/>
  <c r="P52" i="2"/>
  <c r="O52" i="2"/>
  <c r="Z51" i="2"/>
  <c r="Y51" i="2"/>
  <c r="X51" i="2"/>
  <c r="W51" i="2"/>
  <c r="V51" i="2"/>
  <c r="U51" i="2"/>
  <c r="T51" i="2"/>
  <c r="S51" i="2"/>
  <c r="R51" i="2"/>
  <c r="Q51" i="2"/>
  <c r="P51" i="2"/>
  <c r="O51" i="2"/>
  <c r="Z50" i="2"/>
  <c r="Y50" i="2"/>
  <c r="X50" i="2"/>
  <c r="W50" i="2"/>
  <c r="V50" i="2"/>
  <c r="U50" i="2"/>
  <c r="T50" i="2"/>
  <c r="S50" i="2"/>
  <c r="R50" i="2"/>
  <c r="Q50" i="2"/>
  <c r="P50" i="2"/>
  <c r="O50" i="2"/>
  <c r="Z49" i="2"/>
  <c r="Y49" i="2"/>
  <c r="X49" i="2"/>
  <c r="W49" i="2"/>
  <c r="V49" i="2"/>
  <c r="U49" i="2"/>
  <c r="T49" i="2"/>
  <c r="S49" i="2"/>
  <c r="R49" i="2"/>
  <c r="Q49" i="2"/>
  <c r="P49" i="2"/>
  <c r="O49" i="2"/>
  <c r="Z48" i="2"/>
  <c r="Y48" i="2"/>
  <c r="X48" i="2"/>
  <c r="W48" i="2"/>
  <c r="V48" i="2"/>
  <c r="U48" i="2"/>
  <c r="T48" i="2"/>
  <c r="S48" i="2"/>
  <c r="R48" i="2"/>
  <c r="Q48" i="2"/>
  <c r="P48" i="2"/>
  <c r="O48" i="2"/>
  <c r="Z47" i="2"/>
  <c r="Y47" i="2"/>
  <c r="X47" i="2"/>
  <c r="W47" i="2"/>
  <c r="V47" i="2"/>
  <c r="U47" i="2"/>
  <c r="T47" i="2"/>
  <c r="S47" i="2"/>
  <c r="R47" i="2"/>
  <c r="Q47" i="2"/>
  <c r="P47" i="2"/>
  <c r="O47" i="2"/>
  <c r="Z46" i="2"/>
  <c r="Y46" i="2"/>
  <c r="X46" i="2"/>
  <c r="W46" i="2"/>
  <c r="V46" i="2"/>
  <c r="U46" i="2"/>
  <c r="T46" i="2"/>
  <c r="S46" i="2"/>
  <c r="R46" i="2"/>
  <c r="Q46" i="2"/>
  <c r="P46" i="2"/>
  <c r="O46" i="2"/>
  <c r="Z45" i="2"/>
  <c r="Y45" i="2"/>
  <c r="X45" i="2"/>
  <c r="W45" i="2"/>
  <c r="V45" i="2"/>
  <c r="U45" i="2"/>
  <c r="T45" i="2"/>
  <c r="S45" i="2"/>
  <c r="R45" i="2"/>
  <c r="Q45" i="2"/>
  <c r="P45" i="2"/>
  <c r="O45" i="2"/>
  <c r="Z44" i="2"/>
  <c r="Y44" i="2"/>
  <c r="X44" i="2"/>
  <c r="W44" i="2"/>
  <c r="V44" i="2"/>
  <c r="U44" i="2"/>
  <c r="T44" i="2"/>
  <c r="S44" i="2"/>
  <c r="R44" i="2"/>
  <c r="Q44" i="2"/>
  <c r="P44" i="2"/>
  <c r="O44" i="2"/>
  <c r="Z43" i="2"/>
  <c r="Y43" i="2"/>
  <c r="X43" i="2"/>
  <c r="W43" i="2"/>
  <c r="V43" i="2"/>
  <c r="U43" i="2"/>
  <c r="T43" i="2"/>
  <c r="S43" i="2"/>
  <c r="R43" i="2"/>
  <c r="Q43" i="2"/>
  <c r="P43" i="2"/>
  <c r="O43" i="2"/>
  <c r="Z42" i="2"/>
  <c r="Y42" i="2"/>
  <c r="X42" i="2"/>
  <c r="W42" i="2"/>
  <c r="V42" i="2"/>
  <c r="U42" i="2"/>
  <c r="T42" i="2"/>
  <c r="S42" i="2"/>
  <c r="R42" i="2"/>
  <c r="Q42" i="2"/>
  <c r="P42" i="2"/>
  <c r="O42" i="2"/>
  <c r="Z41" i="2"/>
  <c r="Y41" i="2"/>
  <c r="X41" i="2"/>
  <c r="W41" i="2"/>
  <c r="V41" i="2"/>
  <c r="U41" i="2"/>
  <c r="T41" i="2"/>
  <c r="S41" i="2"/>
  <c r="R41" i="2"/>
  <c r="Q41" i="2"/>
  <c r="P41" i="2"/>
  <c r="O41" i="2"/>
  <c r="Z40" i="2"/>
  <c r="Y40" i="2"/>
  <c r="X40" i="2"/>
  <c r="W40" i="2"/>
  <c r="V40" i="2"/>
  <c r="U40" i="2"/>
  <c r="T40" i="2"/>
  <c r="S40" i="2"/>
  <c r="R40" i="2"/>
  <c r="Q40" i="2"/>
  <c r="P40" i="2"/>
  <c r="O40" i="2"/>
  <c r="Z39" i="2"/>
  <c r="Y39" i="2"/>
  <c r="X39" i="2"/>
  <c r="W39" i="2"/>
  <c r="V39" i="2"/>
  <c r="U39" i="2"/>
  <c r="T39" i="2"/>
  <c r="S39" i="2"/>
  <c r="R39" i="2"/>
  <c r="Q39" i="2"/>
  <c r="P39" i="2"/>
  <c r="O39" i="2"/>
  <c r="Z38" i="2"/>
  <c r="Y38" i="2"/>
  <c r="X38" i="2"/>
  <c r="W38" i="2"/>
  <c r="V38" i="2"/>
  <c r="U38" i="2"/>
  <c r="T38" i="2"/>
  <c r="S38" i="2"/>
  <c r="R38" i="2"/>
  <c r="Q38" i="2"/>
  <c r="P38" i="2"/>
  <c r="O38" i="2"/>
  <c r="Z37" i="2"/>
  <c r="Y37" i="2"/>
  <c r="X37" i="2"/>
  <c r="W37" i="2"/>
  <c r="V37" i="2"/>
  <c r="U37" i="2"/>
  <c r="T37" i="2"/>
  <c r="S37" i="2"/>
  <c r="R37" i="2"/>
  <c r="Q37" i="2"/>
  <c r="P37" i="2"/>
  <c r="O37" i="2"/>
  <c r="Z36" i="2"/>
  <c r="Y36" i="2"/>
  <c r="X36" i="2"/>
  <c r="W36" i="2"/>
  <c r="V36" i="2"/>
  <c r="U36" i="2"/>
  <c r="T36" i="2"/>
  <c r="S36" i="2"/>
  <c r="R36" i="2"/>
  <c r="Q36" i="2"/>
  <c r="P36" i="2"/>
  <c r="O36" i="2"/>
  <c r="Z35" i="2"/>
  <c r="Y35" i="2"/>
  <c r="X35" i="2"/>
  <c r="W35" i="2"/>
  <c r="V35" i="2"/>
  <c r="U35" i="2"/>
  <c r="T35" i="2"/>
  <c r="S35" i="2"/>
  <c r="R35" i="2"/>
  <c r="Q35" i="2"/>
  <c r="P35" i="2"/>
  <c r="O35" i="2"/>
  <c r="Z34" i="2"/>
  <c r="Y34" i="2"/>
  <c r="X34" i="2"/>
  <c r="W34" i="2"/>
  <c r="V34" i="2"/>
  <c r="U34" i="2"/>
  <c r="T34" i="2"/>
  <c r="S34" i="2"/>
  <c r="R34" i="2"/>
  <c r="Q34" i="2"/>
  <c r="P34" i="2"/>
  <c r="O34" i="2"/>
  <c r="Z33" i="2"/>
  <c r="Y33" i="2"/>
  <c r="X33" i="2"/>
  <c r="W33" i="2"/>
  <c r="V33" i="2"/>
  <c r="U33" i="2"/>
  <c r="T33" i="2"/>
  <c r="S33" i="2"/>
  <c r="R33" i="2"/>
  <c r="Q33" i="2"/>
  <c r="P33" i="2"/>
  <c r="O33" i="2"/>
  <c r="Z32" i="2"/>
  <c r="Y32" i="2"/>
  <c r="X32" i="2"/>
  <c r="W32" i="2"/>
  <c r="V32" i="2"/>
  <c r="U32" i="2"/>
  <c r="T32" i="2"/>
  <c r="S32" i="2"/>
  <c r="R32" i="2"/>
  <c r="Q32" i="2"/>
  <c r="P32" i="2"/>
  <c r="O32" i="2"/>
  <c r="Z31" i="2"/>
  <c r="Y31" i="2"/>
  <c r="X31" i="2"/>
  <c r="W31" i="2"/>
  <c r="V31" i="2"/>
  <c r="U31" i="2"/>
  <c r="T31" i="2"/>
  <c r="S31" i="2"/>
  <c r="R31" i="2"/>
  <c r="Q31" i="2"/>
  <c r="P31" i="2"/>
  <c r="O31" i="2"/>
  <c r="Z30" i="2"/>
  <c r="Y30" i="2"/>
  <c r="X30" i="2"/>
  <c r="W30" i="2"/>
  <c r="V30" i="2"/>
  <c r="U30" i="2"/>
  <c r="T30" i="2"/>
  <c r="S30" i="2"/>
  <c r="R30" i="2"/>
  <c r="Q30" i="2"/>
  <c r="P30" i="2"/>
  <c r="O30" i="2"/>
  <c r="Z29" i="2"/>
  <c r="Y29" i="2"/>
  <c r="X29" i="2"/>
  <c r="W29" i="2"/>
  <c r="V29" i="2"/>
  <c r="U29" i="2"/>
  <c r="T29" i="2"/>
  <c r="S29" i="2"/>
  <c r="R29" i="2"/>
  <c r="Q29" i="2"/>
  <c r="P29" i="2"/>
  <c r="O29" i="2"/>
  <c r="Z28" i="2"/>
  <c r="Y28" i="2"/>
  <c r="X28" i="2"/>
  <c r="W28" i="2"/>
  <c r="V28" i="2"/>
  <c r="U28" i="2"/>
  <c r="T28" i="2"/>
  <c r="S28" i="2"/>
  <c r="R28" i="2"/>
  <c r="Q28" i="2"/>
  <c r="P28" i="2"/>
  <c r="O28" i="2"/>
  <c r="Z27" i="2"/>
  <c r="Y27" i="2"/>
  <c r="X27" i="2"/>
  <c r="W27" i="2"/>
  <c r="V27" i="2"/>
  <c r="U27" i="2"/>
  <c r="T27" i="2"/>
  <c r="S27" i="2"/>
  <c r="R27" i="2"/>
  <c r="Q27" i="2"/>
  <c r="P27" i="2"/>
  <c r="O27" i="2"/>
  <c r="Z26" i="2"/>
  <c r="Y26" i="2"/>
  <c r="X26" i="2"/>
  <c r="W26" i="2"/>
  <c r="V26" i="2"/>
  <c r="U26" i="2"/>
  <c r="T26" i="2"/>
  <c r="S26" i="2"/>
  <c r="R26" i="2"/>
  <c r="Q26" i="2"/>
  <c r="P26" i="2"/>
  <c r="O26" i="2"/>
  <c r="Z25" i="2"/>
  <c r="Y25" i="2"/>
  <c r="X25" i="2"/>
  <c r="W25" i="2"/>
  <c r="V25" i="2"/>
  <c r="U25" i="2"/>
  <c r="T25" i="2"/>
  <c r="S25" i="2"/>
  <c r="R25" i="2"/>
  <c r="Q25" i="2"/>
  <c r="P25" i="2"/>
  <c r="O25" i="2"/>
  <c r="Z24" i="2"/>
  <c r="Y24" i="2"/>
  <c r="X24" i="2"/>
  <c r="W24" i="2"/>
  <c r="V24" i="2"/>
  <c r="U24" i="2"/>
  <c r="T24" i="2"/>
  <c r="S24" i="2"/>
  <c r="R24" i="2"/>
  <c r="Q24" i="2"/>
  <c r="P24" i="2"/>
  <c r="O24" i="2"/>
  <c r="Z23" i="2"/>
  <c r="Y23" i="2"/>
  <c r="X23" i="2"/>
  <c r="W23" i="2"/>
  <c r="V23" i="2"/>
  <c r="U23" i="2"/>
  <c r="T23" i="2"/>
  <c r="S23" i="2"/>
  <c r="R23" i="2"/>
  <c r="Q23" i="2"/>
  <c r="P23" i="2"/>
  <c r="O23" i="2"/>
  <c r="Z22" i="2"/>
  <c r="Y22" i="2"/>
  <c r="X22" i="2"/>
  <c r="W22" i="2"/>
  <c r="V22" i="2"/>
  <c r="U22" i="2"/>
  <c r="T22" i="2"/>
  <c r="S22" i="2"/>
  <c r="R22" i="2"/>
  <c r="Q22" i="2"/>
  <c r="P22" i="2"/>
  <c r="Z21" i="2"/>
  <c r="Y21" i="2"/>
  <c r="X21" i="2"/>
  <c r="W21" i="2"/>
  <c r="V21" i="2"/>
  <c r="U21" i="2"/>
  <c r="T21" i="2"/>
  <c r="S21" i="2"/>
  <c r="R21" i="2"/>
  <c r="Q21" i="2"/>
  <c r="P21" i="2"/>
  <c r="O21" i="2"/>
  <c r="Z20" i="2"/>
  <c r="Y20" i="2"/>
  <c r="X20" i="2"/>
  <c r="W20" i="2"/>
  <c r="V20" i="2"/>
  <c r="U20" i="2"/>
  <c r="T20" i="2"/>
  <c r="S20" i="2"/>
  <c r="R20" i="2"/>
  <c r="Q20" i="2"/>
  <c r="P20" i="2"/>
  <c r="O20" i="2"/>
  <c r="Z19" i="2"/>
  <c r="Y19" i="2"/>
  <c r="X19" i="2"/>
  <c r="W19" i="2"/>
  <c r="V19" i="2"/>
  <c r="U19" i="2"/>
  <c r="T19" i="2"/>
  <c r="S19" i="2"/>
  <c r="R19" i="2"/>
  <c r="Q19" i="2"/>
  <c r="P19" i="2"/>
  <c r="O19" i="2"/>
  <c r="Z18" i="2"/>
  <c r="Y18" i="2"/>
  <c r="X18" i="2"/>
  <c r="W18" i="2"/>
  <c r="V18" i="2"/>
  <c r="U18" i="2"/>
  <c r="T18" i="2"/>
  <c r="S18" i="2"/>
  <c r="R18" i="2"/>
  <c r="Q18" i="2"/>
  <c r="P18" i="2"/>
  <c r="O18" i="2"/>
  <c r="Z17" i="2"/>
  <c r="Y17" i="2"/>
  <c r="X17" i="2"/>
  <c r="W17" i="2"/>
  <c r="V17" i="2"/>
  <c r="U17" i="2"/>
  <c r="T17" i="2"/>
  <c r="S17" i="2"/>
  <c r="R17" i="2"/>
  <c r="Q17" i="2"/>
  <c r="P17" i="2"/>
  <c r="O17" i="2"/>
  <c r="Z16" i="2"/>
  <c r="Y16" i="2"/>
  <c r="X16" i="2"/>
  <c r="W16" i="2"/>
  <c r="V16" i="2"/>
  <c r="U16" i="2"/>
  <c r="T16" i="2"/>
  <c r="S16" i="2"/>
  <c r="R16" i="2"/>
  <c r="Q16" i="2"/>
  <c r="P16" i="2"/>
  <c r="O16" i="2"/>
  <c r="Z15" i="2"/>
  <c r="Y15" i="2"/>
  <c r="X15" i="2"/>
  <c r="W15" i="2"/>
  <c r="V15" i="2"/>
  <c r="U15" i="2"/>
  <c r="T15" i="2"/>
  <c r="S15" i="2"/>
  <c r="R15" i="2"/>
  <c r="Q15" i="2"/>
  <c r="P15" i="2"/>
  <c r="O15" i="2"/>
  <c r="Z14" i="2"/>
  <c r="Y14" i="2"/>
  <c r="X14" i="2"/>
  <c r="W14" i="2"/>
  <c r="V14" i="2"/>
  <c r="U14" i="2"/>
  <c r="T14" i="2"/>
  <c r="S14" i="2"/>
  <c r="R14" i="2"/>
  <c r="Q14" i="2"/>
  <c r="P14" i="2"/>
  <c r="O14" i="2"/>
  <c r="Z13" i="2"/>
  <c r="Y13" i="2"/>
  <c r="X13" i="2"/>
  <c r="W13" i="2"/>
  <c r="V13" i="2"/>
  <c r="U13" i="2"/>
  <c r="T13" i="2"/>
  <c r="S13" i="2"/>
  <c r="R13" i="2"/>
  <c r="Q13" i="2"/>
  <c r="P13" i="2"/>
  <c r="O13" i="2"/>
  <c r="Z12" i="2"/>
  <c r="Y12" i="2"/>
  <c r="X12" i="2"/>
  <c r="W12" i="2"/>
  <c r="V12" i="2"/>
  <c r="U12" i="2"/>
  <c r="T12" i="2"/>
  <c r="S12" i="2"/>
  <c r="R12" i="2"/>
  <c r="Q12" i="2"/>
  <c r="P12" i="2"/>
  <c r="O12" i="2"/>
  <c r="Z11" i="2"/>
  <c r="Y11" i="2"/>
  <c r="X11" i="2"/>
  <c r="W11" i="2"/>
  <c r="V11" i="2"/>
  <c r="U11" i="2"/>
  <c r="T11" i="2"/>
  <c r="S11" i="2"/>
  <c r="R11" i="2"/>
  <c r="Q11" i="2"/>
  <c r="P11" i="2"/>
  <c r="O11" i="2"/>
  <c r="Z10" i="2"/>
  <c r="Y10" i="2"/>
  <c r="X10" i="2"/>
  <c r="W10" i="2"/>
  <c r="V10" i="2"/>
  <c r="U10" i="2"/>
  <c r="T10" i="2"/>
  <c r="S10" i="2"/>
  <c r="R10" i="2"/>
  <c r="Q10" i="2"/>
  <c r="P10" i="2"/>
  <c r="O10" i="2"/>
  <c r="Z9" i="2"/>
  <c r="Y9" i="2"/>
  <c r="X9" i="2"/>
  <c r="W9" i="2"/>
  <c r="V9" i="2"/>
  <c r="U9" i="2"/>
  <c r="T9" i="2"/>
  <c r="S9" i="2"/>
  <c r="R9" i="2"/>
  <c r="Q9" i="2"/>
  <c r="P9" i="2"/>
  <c r="O9" i="2"/>
  <c r="Z8" i="2"/>
  <c r="Y8" i="2"/>
  <c r="X8" i="2"/>
  <c r="W8" i="2"/>
  <c r="V8" i="2"/>
  <c r="U8" i="2"/>
  <c r="T8" i="2"/>
  <c r="S8" i="2"/>
  <c r="R8" i="2"/>
  <c r="Q8" i="2"/>
  <c r="P8" i="2"/>
  <c r="O8" i="2"/>
  <c r="Z7" i="2"/>
  <c r="Y7" i="2"/>
  <c r="X7" i="2"/>
  <c r="W7" i="2"/>
  <c r="V7" i="2"/>
  <c r="U7" i="2"/>
  <c r="T7" i="2"/>
  <c r="S7" i="2"/>
  <c r="R7" i="2"/>
  <c r="P7" i="2"/>
  <c r="Z6" i="2"/>
  <c r="Y6" i="2"/>
  <c r="X6" i="2"/>
  <c r="W6" i="2"/>
  <c r="V6" i="2"/>
  <c r="U6" i="2"/>
  <c r="T6" i="2"/>
  <c r="S6" i="2"/>
  <c r="Q6" i="2"/>
  <c r="P6" i="2"/>
  <c r="O6" i="2"/>
  <c r="Z5" i="2"/>
  <c r="Y5" i="2"/>
  <c r="X5" i="2"/>
  <c r="W5" i="2"/>
  <c r="V5" i="2"/>
  <c r="U5" i="2"/>
  <c r="T5" i="2"/>
  <c r="S5" i="2"/>
  <c r="R5" i="2"/>
  <c r="Q5" i="2"/>
  <c r="P5" i="2"/>
  <c r="Z4" i="2"/>
  <c r="Y4" i="2"/>
  <c r="X4" i="2"/>
  <c r="W4" i="2"/>
  <c r="V4" i="2"/>
  <c r="U4" i="2"/>
  <c r="T4" i="2"/>
  <c r="S4" i="2"/>
  <c r="R4" i="2"/>
  <c r="Q4" i="2"/>
  <c r="O4" i="2"/>
  <c r="O60" i="2" l="1"/>
  <c r="O61" i="2" s="1"/>
  <c r="O63" i="2"/>
  <c r="Q63" i="2"/>
  <c r="P63" i="2"/>
  <c r="R60" i="2"/>
  <c r="H16" i="18"/>
  <c r="G16" i="18"/>
  <c r="I16" i="18" s="1"/>
  <c r="E17" i="18"/>
  <c r="C17" i="18" s="1"/>
  <c r="R63" i="2"/>
  <c r="Q60" i="2"/>
  <c r="P60" i="2"/>
  <c r="O65" i="2" l="1"/>
  <c r="D17" i="18"/>
  <c r="F17" i="18"/>
  <c r="H17" i="18" l="1"/>
  <c r="G17" i="18"/>
  <c r="I17" i="18" s="1"/>
  <c r="E18" i="18"/>
  <c r="C18" i="18" s="1"/>
  <c r="D18" i="18" l="1"/>
  <c r="F18" i="18"/>
  <c r="H18" i="18" l="1"/>
  <c r="G18" i="18"/>
  <c r="I18" i="18" s="1"/>
  <c r="E19" i="18"/>
  <c r="C19" i="18" s="1"/>
  <c r="D19" i="18" l="1"/>
  <c r="F19" i="18"/>
  <c r="H19" i="18" l="1"/>
  <c r="G19" i="18"/>
  <c r="I19" i="18" s="1"/>
  <c r="E20" i="18"/>
  <c r="C20" i="18" s="1"/>
  <c r="D20" i="18" l="1"/>
  <c r="F20" i="18"/>
  <c r="H20" i="18" l="1"/>
  <c r="G20" i="18"/>
  <c r="I20" i="18" s="1"/>
  <c r="E21" i="18"/>
  <c r="C21" i="18" s="1"/>
  <c r="D21" i="18" l="1"/>
  <c r="F21" i="18"/>
  <c r="H21" i="18" l="1"/>
  <c r="G21" i="18"/>
  <c r="I21" i="18" s="1"/>
  <c r="E22" i="18"/>
  <c r="C22" i="18" s="1"/>
  <c r="D22" i="18" l="1"/>
  <c r="F22" i="18"/>
  <c r="H22" i="18" l="1"/>
  <c r="G22" i="18"/>
  <c r="I22" i="18" s="1"/>
  <c r="E23" i="18"/>
  <c r="C23" i="18" s="1"/>
  <c r="D23" i="18" l="1"/>
  <c r="F23" i="18"/>
  <c r="H23" i="18" l="1"/>
  <c r="G23" i="18"/>
  <c r="I23" i="18" s="1"/>
  <c r="E24" i="18"/>
  <c r="C24" i="18" s="1"/>
  <c r="D24" i="18" l="1"/>
  <c r="F24" i="18"/>
  <c r="G24" i="18" l="1"/>
  <c r="I24" i="18" s="1"/>
  <c r="H24" i="18"/>
  <c r="E25" i="18"/>
  <c r="C25" i="18" s="1"/>
  <c r="D25" i="18" l="1"/>
  <c r="F25" i="18"/>
  <c r="R61" i="2"/>
  <c r="R65" i="2" s="1"/>
  <c r="P61" i="2"/>
  <c r="P65" i="2" s="1"/>
  <c r="Q61" i="2"/>
  <c r="Q65" i="2" s="1"/>
  <c r="S65" i="2" l="1"/>
  <c r="K10" i="2" s="1"/>
  <c r="H25" i="18"/>
  <c r="G25" i="18"/>
  <c r="I25" i="18" s="1"/>
  <c r="E26" i="18"/>
  <c r="C26" i="18" s="1"/>
  <c r="D26" i="18" l="1"/>
  <c r="F26" i="18"/>
  <c r="H26" i="18" l="1"/>
  <c r="G26" i="18"/>
  <c r="I26" i="18" s="1"/>
  <c r="E27" i="18"/>
  <c r="C27" i="18" s="1"/>
  <c r="D27" i="18" l="1"/>
  <c r="F27" i="18"/>
  <c r="H27" i="18" l="1"/>
  <c r="G27" i="18"/>
  <c r="I27" i="18" s="1"/>
  <c r="E28" i="18"/>
  <c r="C28" i="18" s="1"/>
  <c r="D28" i="18" l="1"/>
  <c r="F28" i="18"/>
  <c r="H28" i="18" l="1"/>
  <c r="G28" i="18"/>
  <c r="I28" i="18" s="1"/>
  <c r="E29" i="18"/>
  <c r="C29" i="18" s="1"/>
  <c r="D29" i="18" l="1"/>
  <c r="F29" i="18"/>
  <c r="H29" i="18" l="1"/>
  <c r="G29" i="18"/>
  <c r="I29" i="18" s="1"/>
  <c r="E30" i="18"/>
  <c r="C30" i="18" s="1"/>
  <c r="D30" i="18" l="1"/>
  <c r="F30" i="18"/>
  <c r="H30" i="18" l="1"/>
  <c r="G30" i="18"/>
  <c r="I30" i="18" s="1"/>
  <c r="E31" i="18"/>
  <c r="C31" i="18" s="1"/>
  <c r="D31" i="18" l="1"/>
  <c r="F31" i="18"/>
  <c r="H31" i="18" l="1"/>
  <c r="G31" i="18"/>
  <c r="I31" i="18" s="1"/>
  <c r="E32" i="18"/>
  <c r="C32" i="18" s="1"/>
  <c r="D32" i="18" l="1"/>
  <c r="F32" i="18"/>
  <c r="H32" i="18" l="1"/>
  <c r="G32" i="18"/>
  <c r="I32" i="18" s="1"/>
  <c r="E33" i="18"/>
  <c r="C33" i="18" s="1"/>
  <c r="D33" i="18" l="1"/>
  <c r="F33" i="18"/>
  <c r="H33" i="18" l="1"/>
  <c r="G33" i="18"/>
  <c r="I33" i="18" s="1"/>
  <c r="E34" i="18"/>
  <c r="C34" i="18" s="1"/>
  <c r="D34" i="18" l="1"/>
  <c r="F34" i="18"/>
  <c r="H34" i="18" l="1"/>
  <c r="G34" i="18"/>
  <c r="I34" i="18" s="1"/>
  <c r="E35" i="18"/>
  <c r="C35" i="18" s="1"/>
  <c r="D35" i="18" l="1"/>
  <c r="F35" i="18"/>
  <c r="H35" i="18" l="1"/>
  <c r="G35" i="18"/>
  <c r="I35" i="18" s="1"/>
  <c r="E36" i="18"/>
  <c r="C36" i="18" s="1"/>
  <c r="D36" i="18" l="1"/>
  <c r="F36" i="18"/>
  <c r="G36" i="18" l="1"/>
  <c r="I36" i="18" s="1"/>
  <c r="H36" i="18"/>
  <c r="E37" i="18"/>
  <c r="C37" i="18" s="1"/>
  <c r="D37" i="18" l="1"/>
  <c r="F37" i="18"/>
  <c r="H37" i="18" l="1"/>
  <c r="G37" i="18"/>
  <c r="I37" i="18" s="1"/>
  <c r="E38" i="18"/>
  <c r="C38" i="18" s="1"/>
  <c r="D38" i="18" l="1"/>
  <c r="F38" i="18"/>
  <c r="H38" i="18" l="1"/>
  <c r="G38" i="18"/>
  <c r="I38" i="18" s="1"/>
  <c r="E39" i="18"/>
  <c r="C39" i="18" s="1"/>
  <c r="D39" i="18" l="1"/>
  <c r="F39" i="18"/>
  <c r="H39" i="18" l="1"/>
  <c r="G39" i="18"/>
  <c r="I39" i="18" s="1"/>
  <c r="E40" i="18"/>
  <c r="C40" i="18" s="1"/>
  <c r="D40" i="18" l="1"/>
  <c r="F40" i="18"/>
  <c r="H40" i="18" l="1"/>
  <c r="G40" i="18"/>
  <c r="I40" i="18" s="1"/>
  <c r="E41" i="18"/>
  <c r="C41" i="18" s="1"/>
  <c r="D41" i="18" l="1"/>
  <c r="F41" i="18"/>
  <c r="H41" i="18" l="1"/>
  <c r="G41" i="18"/>
  <c r="I41" i="18" s="1"/>
  <c r="E42" i="18"/>
  <c r="C42" i="18" s="1"/>
  <c r="D42" i="18" l="1"/>
  <c r="F42" i="18"/>
  <c r="H42" i="18" l="1"/>
  <c r="G42" i="18"/>
  <c r="I42" i="18" s="1"/>
  <c r="E43" i="18"/>
  <c r="C43" i="18" s="1"/>
  <c r="D43" i="18" l="1"/>
  <c r="F43" i="18"/>
  <c r="H43" i="18" l="1"/>
  <c r="G43" i="18"/>
  <c r="I43" i="18" s="1"/>
  <c r="E44" i="18"/>
  <c r="C44" i="18" s="1"/>
  <c r="D44" i="18" l="1"/>
  <c r="F44" i="18"/>
  <c r="G44" i="18" l="1"/>
  <c r="I44" i="18" s="1"/>
  <c r="H44" i="18"/>
  <c r="E45" i="18"/>
  <c r="C45" i="18" s="1"/>
  <c r="D45" i="18" l="1"/>
  <c r="F45" i="18"/>
  <c r="H45" i="18" l="1"/>
  <c r="G45" i="18"/>
  <c r="I45" i="18" s="1"/>
  <c r="E46" i="18"/>
  <c r="C46" i="18" s="1"/>
  <c r="D46" i="18" l="1"/>
  <c r="F46" i="18"/>
  <c r="H46" i="18" l="1"/>
  <c r="G46" i="18"/>
  <c r="I46" i="18" s="1"/>
  <c r="E47" i="18"/>
  <c r="C47" i="18" s="1"/>
  <c r="D47" i="18" l="1"/>
  <c r="F47" i="18"/>
  <c r="H47" i="18" l="1"/>
  <c r="G47" i="18"/>
  <c r="I47" i="18" s="1"/>
  <c r="E48" i="18"/>
  <c r="C48" i="18" s="1"/>
  <c r="D48" i="18" l="1"/>
  <c r="F48" i="18"/>
  <c r="G48" i="18" l="1"/>
  <c r="I48" i="18" s="1"/>
  <c r="H48" i="18"/>
  <c r="E49" i="18"/>
  <c r="C49" i="18" s="1"/>
  <c r="D49" i="18" l="1"/>
  <c r="F49" i="18"/>
  <c r="H49" i="18" l="1"/>
  <c r="G49" i="18"/>
  <c r="I49" i="18" s="1"/>
  <c r="E50" i="18"/>
  <c r="C50" i="18" s="1"/>
  <c r="D50" i="18" l="1"/>
  <c r="E51" i="18" s="1"/>
  <c r="F50" i="18"/>
  <c r="F51" i="18" l="1"/>
  <c r="C51" i="18"/>
  <c r="D51" i="18" s="1"/>
  <c r="E52" i="18" s="1"/>
  <c r="G50" i="18"/>
  <c r="H50" i="18"/>
  <c r="C52" i="18" l="1"/>
  <c r="F52" i="18"/>
  <c r="H51" i="18"/>
  <c r="I50" i="18"/>
  <c r="D52" i="18" l="1"/>
  <c r="E53" i="18" s="1"/>
  <c r="C53" i="18" s="1"/>
  <c r="G51" i="18"/>
  <c r="I51" i="18" s="1"/>
  <c r="H52" i="18"/>
  <c r="M5" i="18" s="1"/>
  <c r="G52" i="18"/>
  <c r="D53" i="18" l="1"/>
  <c r="E54" i="18" s="1"/>
  <c r="I52" i="18"/>
  <c r="N5" i="18" s="1"/>
  <c r="L5" i="18"/>
  <c r="F53" i="18"/>
  <c r="H53" i="18" s="1"/>
  <c r="F54" i="18" l="1"/>
  <c r="G54" i="18" s="1"/>
  <c r="I54" i="18" s="1"/>
  <c r="C54" i="18"/>
  <c r="G53" i="18"/>
  <c r="H54" i="18" l="1"/>
  <c r="D54" i="18"/>
  <c r="E57" i="18" s="1"/>
  <c r="F57" i="18" s="1"/>
  <c r="I53" i="18"/>
  <c r="E55" i="18" l="1"/>
  <c r="F55" i="18" s="1"/>
  <c r="H55" i="18" s="1"/>
  <c r="G57" i="18"/>
  <c r="I57" i="18" s="1"/>
  <c r="H57" i="18"/>
  <c r="E58" i="18"/>
  <c r="F58" i="18" s="1"/>
  <c r="E56" i="18"/>
  <c r="F56" i="18" s="1"/>
  <c r="G55" i="18" l="1"/>
  <c r="I55" i="18" s="1"/>
  <c r="G58" i="18"/>
  <c r="I58" i="18" s="1"/>
  <c r="H58" i="18"/>
  <c r="G56" i="18"/>
  <c r="I56" i="18" s="1"/>
  <c r="H56" i="18"/>
  <c r="M8" i="18" l="1"/>
  <c r="L8" i="18"/>
  <c r="N8" i="18"/>
</calcChain>
</file>

<file path=xl/comments1.xml><?xml version="1.0" encoding="utf-8"?>
<comments xmlns="http://schemas.openxmlformats.org/spreadsheetml/2006/main">
  <authors>
    <author>Adminsitrador del Sistema</author>
  </authors>
  <commentList>
    <comment ref="C5" authorId="0" shapeId="0">
      <text>
        <r>
          <rPr>
            <b/>
            <sz val="8"/>
            <color indexed="81"/>
            <rFont val="Tahoma"/>
          </rPr>
          <t>Adminsitrador del Sistema:</t>
        </r>
        <r>
          <rPr>
            <sz val="8"/>
            <color indexed="81"/>
            <rFont val="Tahoma"/>
          </rPr>
          <t xml:space="preserve">
Mètode ingenu</t>
        </r>
      </text>
    </comment>
    <comment ref="D5" authorId="0" shapeId="0">
      <text>
        <r>
          <rPr>
            <b/>
            <sz val="8"/>
            <color indexed="81"/>
            <rFont val="Tahoma"/>
          </rPr>
          <t>Adminsitrador del Sistema:</t>
        </r>
        <r>
          <rPr>
            <sz val="8"/>
            <color indexed="81"/>
            <rFont val="Tahoma"/>
          </rPr>
          <t xml:space="preserve">
Mètode ingenu</t>
        </r>
      </text>
    </comment>
    <comment ref="E6" authorId="0" shapeId="0">
      <text>
        <r>
          <rPr>
            <b/>
            <sz val="8"/>
            <color indexed="81"/>
            <rFont val="Tahoma"/>
          </rPr>
          <t>Adminsitrador del Sistema:</t>
        </r>
        <r>
          <rPr>
            <sz val="8"/>
            <color indexed="81"/>
            <rFont val="Tahoma"/>
          </rPr>
          <t xml:space="preserve">
Mètode ingenu</t>
        </r>
      </text>
    </comment>
  </commentList>
</comments>
</file>

<file path=xl/sharedStrings.xml><?xml version="1.0" encoding="utf-8"?>
<sst xmlns="http://schemas.openxmlformats.org/spreadsheetml/2006/main" count="397" uniqueCount="142">
  <si>
    <t>Trimestre</t>
  </si>
  <si>
    <t>Tasa anual (en %)</t>
  </si>
  <si>
    <t>t</t>
  </si>
  <si>
    <t>R</t>
  </si>
  <si>
    <t>d</t>
  </si>
  <si>
    <t>d^2</t>
  </si>
  <si>
    <t>Test de Daniel</t>
  </si>
  <si>
    <t>R1</t>
  </si>
  <si>
    <t>R2</t>
  </si>
  <si>
    <t>R3</t>
  </si>
  <si>
    <t>R4</t>
  </si>
  <si>
    <t>Ts</t>
  </si>
  <si>
    <t>Z</t>
  </si>
  <si>
    <t>Hi ha tendencia</t>
  </si>
  <si>
    <t>Test de Kruskal-Wallis</t>
  </si>
  <si>
    <t>KW</t>
  </si>
  <si>
    <t>Comparar amb una khi-cuadrat</t>
  </si>
  <si>
    <t>No hi ha estacionalitat</t>
  </si>
  <si>
    <t>No rebutjem la Hipotesi nula</t>
  </si>
  <si>
    <t>Ri</t>
  </si>
  <si>
    <t>Ri^2</t>
  </si>
  <si>
    <t>Ti</t>
  </si>
  <si>
    <t>SUMA</t>
  </si>
  <si>
    <t>Ri^2 / Ti</t>
  </si>
  <si>
    <t>error</t>
  </si>
  <si>
    <t>error abs</t>
  </si>
  <si>
    <t>trimestre</t>
  </si>
  <si>
    <t>Khi de 4-1 g.ll, 0,05 = 7,8147</t>
  </si>
  <si>
    <t xml:space="preserve">Trimestre </t>
  </si>
  <si>
    <t>T^t</t>
  </si>
  <si>
    <t>Beta1^t</t>
  </si>
  <si>
    <t>error^2</t>
  </si>
  <si>
    <t>error abs / Yt</t>
  </si>
  <si>
    <t>Predicció AEH</t>
  </si>
  <si>
    <t>Període mostral</t>
  </si>
  <si>
    <t>Període extra-mostral</t>
  </si>
  <si>
    <t>gamma=</t>
  </si>
  <si>
    <t>alfa=</t>
  </si>
  <si>
    <t>MMt</t>
  </si>
  <si>
    <t>MM't</t>
  </si>
  <si>
    <t>Predicció DMM(4)</t>
  </si>
  <si>
    <t>k=</t>
  </si>
  <si>
    <t>2016.4</t>
  </si>
  <si>
    <t>2016.3</t>
  </si>
  <si>
    <t>2016.2</t>
  </si>
  <si>
    <t>2016.1</t>
  </si>
  <si>
    <t>2017.2</t>
  </si>
  <si>
    <t>2017.1</t>
  </si>
  <si>
    <t>2015.4</t>
  </si>
  <si>
    <t>2015.3</t>
  </si>
  <si>
    <t>2015.2</t>
  </si>
  <si>
    <t>2015.1</t>
  </si>
  <si>
    <t>2014.4</t>
  </si>
  <si>
    <t>2014.3</t>
  </si>
  <si>
    <t>2014.2</t>
  </si>
  <si>
    <t>2014.1</t>
  </si>
  <si>
    <t>2013.4</t>
  </si>
  <si>
    <t>2013.3</t>
  </si>
  <si>
    <t>2013.2</t>
  </si>
  <si>
    <t>2013.1</t>
  </si>
  <si>
    <t>2012.2</t>
  </si>
  <si>
    <t>2012.4</t>
  </si>
  <si>
    <t>2012.3</t>
  </si>
  <si>
    <t>2012.1</t>
  </si>
  <si>
    <t>2011.4</t>
  </si>
  <si>
    <t>2011.3</t>
  </si>
  <si>
    <t>2011.2</t>
  </si>
  <si>
    <t>2011.1</t>
  </si>
  <si>
    <t>2010.4</t>
  </si>
  <si>
    <t>2010.3</t>
  </si>
  <si>
    <t>2010.2</t>
  </si>
  <si>
    <t>2010.1</t>
  </si>
  <si>
    <t>2009.4</t>
  </si>
  <si>
    <t>2009.3</t>
  </si>
  <si>
    <t>2009.2</t>
  </si>
  <si>
    <t>2009.1</t>
  </si>
  <si>
    <t>2008.4</t>
  </si>
  <si>
    <t>2008.3</t>
  </si>
  <si>
    <t>2008.2</t>
  </si>
  <si>
    <t>2008.1</t>
  </si>
  <si>
    <t>2007.4</t>
  </si>
  <si>
    <t>2007.3</t>
  </si>
  <si>
    <t>2007.2</t>
  </si>
  <si>
    <t>2007.1</t>
  </si>
  <si>
    <t>2006.4</t>
  </si>
  <si>
    <t>2006.3</t>
  </si>
  <si>
    <t>2006.2</t>
  </si>
  <si>
    <t>2006.1</t>
  </si>
  <si>
    <t>2005.4</t>
  </si>
  <si>
    <t>2005.3</t>
  </si>
  <si>
    <t>2005.2</t>
  </si>
  <si>
    <t>2005.1</t>
  </si>
  <si>
    <t>2004.4</t>
  </si>
  <si>
    <t>2004.3</t>
  </si>
  <si>
    <t>2004.2</t>
  </si>
  <si>
    <t>2004.1</t>
  </si>
  <si>
    <t>2,04 &gt; 1.96</t>
  </si>
  <si>
    <t>EAM(4)</t>
  </si>
  <si>
    <t>EQM(4)</t>
  </si>
  <si>
    <t>EPAM(4)</t>
  </si>
  <si>
    <t>EAM(50)</t>
  </si>
  <si>
    <t>EAM(49)</t>
  </si>
  <si>
    <t>EQM(49)</t>
  </si>
  <si>
    <t>EPAM(49)</t>
  </si>
  <si>
    <t>Pred. Tend. Lineal</t>
  </si>
  <si>
    <t>error abs / yt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</si>
  <si>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</si>
  <si>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</si>
  <si>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</si>
  <si>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</si>
  <si>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</si>
  <si>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</si>
  <si>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</si>
  <si>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</si>
  <si>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</si>
  <si>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</si>
  <si>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</si>
  <si>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</si>
  <si>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</si>
  <si>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</si>
  <si>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</si>
  <si>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</si>
  <si>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</si>
  <si>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</si>
  <si>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</si>
  <si>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</si>
  <si>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</si>
  <si>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</si>
  <si>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</si>
  <si>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</si>
  <si>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</si>
  <si>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Pred. M. Ingenu</t>
  </si>
  <si>
    <t>EQM(50)</t>
  </si>
  <si>
    <t>EPAM(50)</t>
  </si>
  <si>
    <t>EAM(47)</t>
  </si>
  <si>
    <t>EQM(47)</t>
  </si>
  <si>
    <t>EPAM(47)</t>
  </si>
  <si>
    <t>mètode de la tendècia lineal i comparació amb el mètode ingenu</t>
  </si>
  <si>
    <t>mètode de l'allisament exponencial de Holt</t>
  </si>
  <si>
    <t>Serie trimestral del PIB</t>
  </si>
  <si>
    <t>7,13&lt;7,18</t>
  </si>
  <si>
    <t>mètode de les dobles mitjanes mòbils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</si>
</sst>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6" formatCode="#,##0.0000"/>
    <numFmt numFmtId="167" formatCode="0.0%"/>
    <numFmt numFmtId="168" formatCode="0.00000"/>
  </numFmts>
  <fonts count="11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1"/>
      <color rgb="FF33333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0" xfId="0" applyFont="1"/>
    <xf numFmtId="0" fontId="5" fillId="0" borderId="0" xfId="0" applyFont="1" applyFill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6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1" fontId="0" fillId="0" borderId="0" xfId="0" applyNumberFormat="1"/>
    <xf numFmtId="0" fontId="5" fillId="0" borderId="0" xfId="0" applyFont="1" applyFill="1" applyBorder="1"/>
    <xf numFmtId="49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Border="1"/>
    <xf numFmtId="0" fontId="5" fillId="0" borderId="0" xfId="0" applyFont="1" applyAlignment="1">
      <alignment horizontal="right"/>
    </xf>
    <xf numFmtId="164" fontId="5" fillId="0" borderId="0" xfId="0" applyNumberFormat="1" applyFont="1" applyFill="1" applyAlignment="1">
      <alignment horizontal="center"/>
    </xf>
    <xf numFmtId="9" fontId="5" fillId="0" borderId="0" xfId="1" applyNumberFormat="1" applyFont="1" applyFill="1" applyAlignment="1">
      <alignment horizontal="center"/>
    </xf>
    <xf numFmtId="167" fontId="5" fillId="0" borderId="0" xfId="1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5" fillId="0" borderId="0" xfId="0" applyNumberFormat="1" applyFont="1"/>
    <xf numFmtId="0" fontId="4" fillId="0" borderId="0" xfId="0" applyFont="1" applyBorder="1" applyAlignment="1">
      <alignment horizontal="center"/>
    </xf>
    <xf numFmtId="166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168" fontId="5" fillId="0" borderId="0" xfId="0" applyNumberFormat="1" applyFont="1" applyBorder="1" applyAlignment="1">
      <alignment horizontal="center"/>
    </xf>
    <xf numFmtId="0" fontId="10" fillId="0" borderId="11" xfId="0" applyFont="1" applyFill="1" applyBorder="1" applyAlignment="1">
      <alignment horizontal="centerContinuous"/>
    </xf>
    <xf numFmtId="0" fontId="9" fillId="0" borderId="0" xfId="0" applyFont="1" applyFill="1" applyBorder="1" applyAlignment="1"/>
    <xf numFmtId="0" fontId="9" fillId="0" borderId="1" xfId="0" applyFont="1" applyFill="1" applyBorder="1" applyAlignment="1"/>
    <xf numFmtId="0" fontId="10" fillId="0" borderId="11" xfId="0" applyFont="1" applyFill="1" applyBorder="1" applyAlignment="1">
      <alignment horizontal="center"/>
    </xf>
    <xf numFmtId="10" fontId="5" fillId="0" borderId="0" xfId="1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/>
    <xf numFmtId="0" fontId="5" fillId="3" borderId="3" xfId="0" applyFont="1" applyFill="1" applyBorder="1"/>
    <xf numFmtId="167" fontId="9" fillId="4" borderId="0" xfId="1" applyNumberFormat="1" applyFont="1" applyFill="1" applyAlignment="1">
      <alignment horizontal="center"/>
    </xf>
    <xf numFmtId="0" fontId="5" fillId="5" borderId="3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22225" cap="rnd">
                <a:solidFill>
                  <a:schemeClr val="accent1"/>
                </a:solidFill>
                <a:prstDash val="dash"/>
                <a:round/>
                <a:headEnd type="none"/>
                <a:tailEnd w="sm" len="sm"/>
              </a:ln>
              <a:effectLst/>
            </c:spPr>
            <c:trendlineType val="linear"/>
            <c:dispRSqr val="0"/>
            <c:dispEq val="0"/>
          </c:trendline>
          <c:cat>
            <c:strRef>
              <c:f>'T3'!$A$4:$A$57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'T3'!$B$4:$B$57</c:f>
              <c:numCache>
                <c:formatCode>General</c:formatCode>
                <c:ptCount val="54"/>
                <c:pt idx="0">
                  <c:v>3</c:v>
                </c:pt>
                <c:pt idx="1">
                  <c:v>3.1</c:v>
                </c:pt>
                <c:pt idx="2">
                  <c:v>3.5</c:v>
                </c:pt>
                <c:pt idx="3">
                  <c:v>3</c:v>
                </c:pt>
                <c:pt idx="4">
                  <c:v>3.5</c:v>
                </c:pt>
                <c:pt idx="5">
                  <c:v>3.7</c:v>
                </c:pt>
                <c:pt idx="6">
                  <c:v>3.6</c:v>
                </c:pt>
                <c:pt idx="7">
                  <c:v>4.0999999999999996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4.0999999999999996</c:v>
                </c:pt>
                <c:pt idx="12">
                  <c:v>4.0999999999999996</c:v>
                </c:pt>
                <c:pt idx="13">
                  <c:v>3.8</c:v>
                </c:pt>
                <c:pt idx="14">
                  <c:v>3.6</c:v>
                </c:pt>
                <c:pt idx="15">
                  <c:v>3.6</c:v>
                </c:pt>
                <c:pt idx="16">
                  <c:v>3</c:v>
                </c:pt>
                <c:pt idx="17">
                  <c:v>2.2000000000000002</c:v>
                </c:pt>
                <c:pt idx="18">
                  <c:v>0.6</c:v>
                </c:pt>
                <c:pt idx="19">
                  <c:v>-1.3</c:v>
                </c:pt>
                <c:pt idx="20">
                  <c:v>-3.3</c:v>
                </c:pt>
                <c:pt idx="21">
                  <c:v>-4.3</c:v>
                </c:pt>
                <c:pt idx="22">
                  <c:v>-3.8</c:v>
                </c:pt>
                <c:pt idx="23">
                  <c:v>-2.9</c:v>
                </c:pt>
                <c:pt idx="24">
                  <c:v>-1</c:v>
                </c:pt>
                <c:pt idx="25">
                  <c:v>0.1</c:v>
                </c:pt>
                <c:pt idx="26">
                  <c:v>0.5</c:v>
                </c:pt>
                <c:pt idx="27">
                  <c:v>0.5</c:v>
                </c:pt>
                <c:pt idx="28">
                  <c:v>-0.2</c:v>
                </c:pt>
                <c:pt idx="29">
                  <c:v>-0.8</c:v>
                </c:pt>
                <c:pt idx="30">
                  <c:v>-1.2</c:v>
                </c:pt>
                <c:pt idx="31">
                  <c:v>-1.8</c:v>
                </c:pt>
                <c:pt idx="32">
                  <c:v>-2.2999999999999998</c:v>
                </c:pt>
                <c:pt idx="33">
                  <c:v>-2.7</c:v>
                </c:pt>
                <c:pt idx="34">
                  <c:v>-3.1</c:v>
                </c:pt>
                <c:pt idx="35">
                  <c:v>-3.6</c:v>
                </c:pt>
                <c:pt idx="36">
                  <c:v>-3</c:v>
                </c:pt>
                <c:pt idx="37">
                  <c:v>-2.1</c:v>
                </c:pt>
                <c:pt idx="38">
                  <c:v>-1.5</c:v>
                </c:pt>
                <c:pt idx="39">
                  <c:v>-0.2</c:v>
                </c:pt>
                <c:pt idx="40">
                  <c:v>0.6</c:v>
                </c:pt>
                <c:pt idx="41">
                  <c:v>1</c:v>
                </c:pt>
                <c:pt idx="42">
                  <c:v>1.7</c:v>
                </c:pt>
                <c:pt idx="43">
                  <c:v>2.2000000000000002</c:v>
                </c:pt>
                <c:pt idx="44">
                  <c:v>2.7</c:v>
                </c:pt>
                <c:pt idx="45">
                  <c:v>3.1</c:v>
                </c:pt>
                <c:pt idx="46">
                  <c:v>3.4</c:v>
                </c:pt>
                <c:pt idx="47">
                  <c:v>3.6</c:v>
                </c:pt>
                <c:pt idx="48">
                  <c:v>3.4</c:v>
                </c:pt>
                <c:pt idx="49">
                  <c:v>3.4</c:v>
                </c:pt>
                <c:pt idx="50">
                  <c:v>3.2</c:v>
                </c:pt>
                <c:pt idx="51">
                  <c:v>3</c:v>
                </c:pt>
                <c:pt idx="52">
                  <c:v>3</c:v>
                </c:pt>
                <c:pt idx="53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F-40EC-9B40-CE109CECB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730752"/>
        <c:axId val="316730336"/>
      </c:lineChart>
      <c:catAx>
        <c:axId val="3167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30336"/>
        <c:crossesAt val="-5"/>
        <c:auto val="1"/>
        <c:lblAlgn val="ctr"/>
        <c:lblOffset val="100"/>
        <c:noMultiLvlLbl val="0"/>
      </c:catAx>
      <c:valAx>
        <c:axId val="3167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AEH!$A$5:$A$58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AEH!$B$6:$B$58</c:f>
              <c:numCache>
                <c:formatCode>General</c:formatCode>
                <c:ptCount val="53"/>
                <c:pt idx="0">
                  <c:v>3.1</c:v>
                </c:pt>
                <c:pt idx="1">
                  <c:v>3.5</c:v>
                </c:pt>
                <c:pt idx="2">
                  <c:v>3</c:v>
                </c:pt>
                <c:pt idx="3">
                  <c:v>3.5</c:v>
                </c:pt>
                <c:pt idx="4">
                  <c:v>3.7</c:v>
                </c:pt>
                <c:pt idx="5">
                  <c:v>3.6</c:v>
                </c:pt>
                <c:pt idx="6">
                  <c:v>4.0999999999999996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3.8</c:v>
                </c:pt>
                <c:pt idx="13">
                  <c:v>3.6</c:v>
                </c:pt>
                <c:pt idx="14">
                  <c:v>3.6</c:v>
                </c:pt>
                <c:pt idx="15">
                  <c:v>3</c:v>
                </c:pt>
                <c:pt idx="16">
                  <c:v>2.2000000000000002</c:v>
                </c:pt>
                <c:pt idx="17">
                  <c:v>0.6</c:v>
                </c:pt>
                <c:pt idx="18">
                  <c:v>-1.3</c:v>
                </c:pt>
                <c:pt idx="19">
                  <c:v>-3.3</c:v>
                </c:pt>
                <c:pt idx="20">
                  <c:v>-4.3</c:v>
                </c:pt>
                <c:pt idx="21">
                  <c:v>-3.8</c:v>
                </c:pt>
                <c:pt idx="22">
                  <c:v>-2.9</c:v>
                </c:pt>
                <c:pt idx="23">
                  <c:v>-1</c:v>
                </c:pt>
                <c:pt idx="24">
                  <c:v>0.1</c:v>
                </c:pt>
                <c:pt idx="25">
                  <c:v>0.5</c:v>
                </c:pt>
                <c:pt idx="26">
                  <c:v>0.5</c:v>
                </c:pt>
                <c:pt idx="27">
                  <c:v>-0.2</c:v>
                </c:pt>
                <c:pt idx="28">
                  <c:v>-0.8</c:v>
                </c:pt>
                <c:pt idx="29">
                  <c:v>-1.2</c:v>
                </c:pt>
                <c:pt idx="30">
                  <c:v>-1.8</c:v>
                </c:pt>
                <c:pt idx="31">
                  <c:v>-2.2999999999999998</c:v>
                </c:pt>
                <c:pt idx="32">
                  <c:v>-2.7</c:v>
                </c:pt>
                <c:pt idx="33">
                  <c:v>-3.1</c:v>
                </c:pt>
                <c:pt idx="34">
                  <c:v>-3.6</c:v>
                </c:pt>
                <c:pt idx="35">
                  <c:v>-3</c:v>
                </c:pt>
                <c:pt idx="36">
                  <c:v>-2.1</c:v>
                </c:pt>
                <c:pt idx="37">
                  <c:v>-1.5</c:v>
                </c:pt>
                <c:pt idx="38">
                  <c:v>-0.2</c:v>
                </c:pt>
                <c:pt idx="39">
                  <c:v>0.6</c:v>
                </c:pt>
                <c:pt idx="40">
                  <c:v>1</c:v>
                </c:pt>
                <c:pt idx="41">
                  <c:v>1.7</c:v>
                </c:pt>
                <c:pt idx="42">
                  <c:v>2.2000000000000002</c:v>
                </c:pt>
                <c:pt idx="43">
                  <c:v>2.7</c:v>
                </c:pt>
                <c:pt idx="44">
                  <c:v>3.1</c:v>
                </c:pt>
                <c:pt idx="45">
                  <c:v>3.4</c:v>
                </c:pt>
                <c:pt idx="46">
                  <c:v>3.6</c:v>
                </c:pt>
                <c:pt idx="47">
                  <c:v>3.4</c:v>
                </c:pt>
                <c:pt idx="48">
                  <c:v>3.4</c:v>
                </c:pt>
                <c:pt idx="49">
                  <c:v>3.2</c:v>
                </c:pt>
                <c:pt idx="50">
                  <c:v>3</c:v>
                </c:pt>
                <c:pt idx="51">
                  <c:v>3</c:v>
                </c:pt>
                <c:pt idx="52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9-4636-B44E-9D1996765A54}"/>
            </c:ext>
          </c:extLst>
        </c:ser>
        <c:ser>
          <c:idx val="1"/>
          <c:order val="1"/>
          <c:tx>
            <c:v>predicció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AEH!$A$5:$A$58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AEH!$E$6:$E$58</c:f>
              <c:numCache>
                <c:formatCode>0.000</c:formatCode>
                <c:ptCount val="53"/>
                <c:pt idx="0">
                  <c:v>3</c:v>
                </c:pt>
                <c:pt idx="1">
                  <c:v>3.1463000000000001</c:v>
                </c:pt>
                <c:pt idx="2">
                  <c:v>3.7330631000000007</c:v>
                </c:pt>
                <c:pt idx="3">
                  <c:v>2.9750058846999998</c:v>
                </c:pt>
                <c:pt idx="4">
                  <c:v>3.5494736470839001</c:v>
                </c:pt>
                <c:pt idx="5">
                  <c:v>3.9399159950030551</c:v>
                </c:pt>
                <c:pt idx="6">
                  <c:v>3.7171559504873439</c:v>
                </c:pt>
                <c:pt idx="7">
                  <c:v>4.3162320665609997</c:v>
                </c:pt>
                <c:pt idx="8">
                  <c:v>4.450470751131169</c:v>
                </c:pt>
                <c:pt idx="9">
                  <c:v>4.3077694180484087</c:v>
                </c:pt>
                <c:pt idx="10">
                  <c:v>4.200263904731826</c:v>
                </c:pt>
                <c:pt idx="11">
                  <c:v>4.0290547506898555</c:v>
                </c:pt>
                <c:pt idx="12">
                  <c:v>4.0388417030321326</c:v>
                </c:pt>
                <c:pt idx="13">
                  <c:v>3.6445754018695879</c:v>
                </c:pt>
                <c:pt idx="14">
                  <c:v>3.3690033991065786</c:v>
                </c:pt>
                <c:pt idx="15">
                  <c:v>3.4657024828902281</c:v>
                </c:pt>
                <c:pt idx="16">
                  <c:v>2.7032114515175394</c:v>
                </c:pt>
                <c:pt idx="17">
                  <c:v>1.5631129784001665</c:v>
                </c:pt>
                <c:pt idx="18">
                  <c:v>-0.59854696444814515</c:v>
                </c:pt>
                <c:pt idx="19">
                  <c:v>-3.0448357049406924</c:v>
                </c:pt>
                <c:pt idx="20">
                  <c:v>-5.3243109717300783</c:v>
                </c:pt>
                <c:pt idx="21">
                  <c:v>-5.9087427796826937</c:v>
                </c:pt>
                <c:pt idx="22">
                  <c:v>-4.1968033491916881</c:v>
                </c:pt>
                <c:pt idx="23">
                  <c:v>-2.2113725591889168</c:v>
                </c:pt>
                <c:pt idx="24">
                  <c:v>0.54775770602963947</c:v>
                </c:pt>
                <c:pt idx="25">
                  <c:v>1.7190615767513675</c:v>
                </c:pt>
                <c:pt idx="26">
                  <c:v>1.4516517943286673</c:v>
                </c:pt>
                <c:pt idx="27">
                  <c:v>0.73065285090167986</c:v>
                </c:pt>
                <c:pt idx="28">
                  <c:v>-0.61911933176139156</c:v>
                </c:pt>
                <c:pt idx="29">
                  <c:v>-1.5169172368632537</c:v>
                </c:pt>
                <c:pt idx="30">
                  <c:v>-1.8117871098904468</c:v>
                </c:pt>
                <c:pt idx="31">
                  <c:v>-2.3334387135326216</c:v>
                </c:pt>
                <c:pt idx="32">
                  <c:v>-2.8152455538922143</c:v>
                </c:pt>
                <c:pt idx="33">
                  <c:v>-3.1541959583276165</c:v>
                </c:pt>
                <c:pt idx="34">
                  <c:v>-3.5025967522267205</c:v>
                </c:pt>
                <c:pt idx="35">
                  <c:v>-4.0352293855303971</c:v>
                </c:pt>
                <c:pt idx="36">
                  <c:v>-2.9783209270176778</c:v>
                </c:pt>
                <c:pt idx="37">
                  <c:v>-1.4335555791365016</c:v>
                </c:pt>
                <c:pt idx="38">
                  <c:v>-0.66230553278223547</c:v>
                </c:pt>
                <c:pt idx="39">
                  <c:v>0.83645971209733494</c:v>
                </c:pt>
                <c:pt idx="40">
                  <c:v>1.633309137936183</c:v>
                </c:pt>
                <c:pt idx="41">
                  <c:v>1.685701273289343</c:v>
                </c:pt>
                <c:pt idx="42">
                  <c:v>2.2466604820310554</c:v>
                </c:pt>
                <c:pt idx="43">
                  <c:v>2.7283453859941273</c:v>
                </c:pt>
                <c:pt idx="44">
                  <c:v>3.2044895614117044</c:v>
                </c:pt>
                <c:pt idx="45">
                  <c:v>3.5495914556994355</c:v>
                </c:pt>
                <c:pt idx="46">
                  <c:v>3.7562980125859045</c:v>
                </c:pt>
                <c:pt idx="47">
                  <c:v>3.8495259979477616</c:v>
                </c:pt>
                <c:pt idx="48">
                  <c:v>3.405446918003189</c:v>
                </c:pt>
                <c:pt idx="49">
                  <c:v>3.2995340154397272</c:v>
                </c:pt>
                <c:pt idx="50">
                  <c:v>3.1978152397387212</c:v>
                </c:pt>
                <c:pt idx="51">
                  <c:v>3.0960964640377151</c:v>
                </c:pt>
                <c:pt idx="52">
                  <c:v>2.994377688336709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9-4636-B44E-9D1996765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390672"/>
        <c:axId val="317391504"/>
      </c:lineChart>
      <c:catAx>
        <c:axId val="31739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91504"/>
        <c:crossesAt val="-8"/>
        <c:auto val="1"/>
        <c:lblAlgn val="ctr"/>
        <c:lblOffset val="100"/>
        <c:noMultiLvlLbl val="0"/>
      </c:catAx>
      <c:valAx>
        <c:axId val="3173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9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MM!$A$4:$A$57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MM!$B$7:$B$57</c:f>
              <c:numCache>
                <c:formatCode>General</c:formatCode>
                <c:ptCount val="51"/>
                <c:pt idx="0">
                  <c:v>3</c:v>
                </c:pt>
                <c:pt idx="1">
                  <c:v>3.5</c:v>
                </c:pt>
                <c:pt idx="2">
                  <c:v>3.7</c:v>
                </c:pt>
                <c:pt idx="3">
                  <c:v>3.6</c:v>
                </c:pt>
                <c:pt idx="4">
                  <c:v>4.0999999999999996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3.8</c:v>
                </c:pt>
                <c:pt idx="11">
                  <c:v>3.6</c:v>
                </c:pt>
                <c:pt idx="12">
                  <c:v>3.6</c:v>
                </c:pt>
                <c:pt idx="13">
                  <c:v>3</c:v>
                </c:pt>
                <c:pt idx="14">
                  <c:v>2.2000000000000002</c:v>
                </c:pt>
                <c:pt idx="15">
                  <c:v>0.6</c:v>
                </c:pt>
                <c:pt idx="16">
                  <c:v>-1.3</c:v>
                </c:pt>
                <c:pt idx="17">
                  <c:v>-3.3</c:v>
                </c:pt>
                <c:pt idx="18">
                  <c:v>-4.3</c:v>
                </c:pt>
                <c:pt idx="19">
                  <c:v>-3.8</c:v>
                </c:pt>
                <c:pt idx="20">
                  <c:v>-2.9</c:v>
                </c:pt>
                <c:pt idx="21">
                  <c:v>-1</c:v>
                </c:pt>
                <c:pt idx="22">
                  <c:v>0.1</c:v>
                </c:pt>
                <c:pt idx="23">
                  <c:v>0.5</c:v>
                </c:pt>
                <c:pt idx="24">
                  <c:v>0.5</c:v>
                </c:pt>
                <c:pt idx="25">
                  <c:v>-0.2</c:v>
                </c:pt>
                <c:pt idx="26">
                  <c:v>-0.8</c:v>
                </c:pt>
                <c:pt idx="27">
                  <c:v>-1.2</c:v>
                </c:pt>
                <c:pt idx="28">
                  <c:v>-1.8</c:v>
                </c:pt>
                <c:pt idx="29">
                  <c:v>-2.2999999999999998</c:v>
                </c:pt>
                <c:pt idx="30">
                  <c:v>-2.7</c:v>
                </c:pt>
                <c:pt idx="31">
                  <c:v>-3.1</c:v>
                </c:pt>
                <c:pt idx="32">
                  <c:v>-3.6</c:v>
                </c:pt>
                <c:pt idx="33">
                  <c:v>-3</c:v>
                </c:pt>
                <c:pt idx="34">
                  <c:v>-2.1</c:v>
                </c:pt>
                <c:pt idx="35">
                  <c:v>-1.5</c:v>
                </c:pt>
                <c:pt idx="36">
                  <c:v>-0.2</c:v>
                </c:pt>
                <c:pt idx="37">
                  <c:v>0.6</c:v>
                </c:pt>
                <c:pt idx="38">
                  <c:v>1</c:v>
                </c:pt>
                <c:pt idx="39">
                  <c:v>1.7</c:v>
                </c:pt>
                <c:pt idx="40">
                  <c:v>2.2000000000000002</c:v>
                </c:pt>
                <c:pt idx="41">
                  <c:v>2.7</c:v>
                </c:pt>
                <c:pt idx="42">
                  <c:v>3.1</c:v>
                </c:pt>
                <c:pt idx="43">
                  <c:v>3.4</c:v>
                </c:pt>
                <c:pt idx="44">
                  <c:v>3.6</c:v>
                </c:pt>
                <c:pt idx="45">
                  <c:v>3.4</c:v>
                </c:pt>
                <c:pt idx="46">
                  <c:v>3.4</c:v>
                </c:pt>
                <c:pt idx="47">
                  <c:v>3.2</c:v>
                </c:pt>
                <c:pt idx="48">
                  <c:v>3</c:v>
                </c:pt>
                <c:pt idx="49">
                  <c:v>3</c:v>
                </c:pt>
                <c:pt idx="50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A-4DF9-B633-AD9041C94CC8}"/>
            </c:ext>
          </c:extLst>
        </c:ser>
        <c:ser>
          <c:idx val="1"/>
          <c:order val="1"/>
          <c:tx>
            <c:v>predicció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MM!$A$4:$A$57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MM!$G$7:$G$57</c:f>
              <c:numCache>
                <c:formatCode>0.000</c:formatCode>
                <c:ptCount val="51"/>
                <c:pt idx="0">
                  <c:v>3.5083333333333333</c:v>
                </c:pt>
                <c:pt idx="1">
                  <c:v>3.2083333333333335</c:v>
                </c:pt>
                <c:pt idx="2">
                  <c:v>3.25</c:v>
                </c:pt>
                <c:pt idx="3">
                  <c:v>3.8916666666666671</c:v>
                </c:pt>
                <c:pt idx="4">
                  <c:v>3.6916666666666678</c:v>
                </c:pt>
                <c:pt idx="5">
                  <c:v>4.0166666666666657</c:v>
                </c:pt>
                <c:pt idx="6">
                  <c:v>4.4000000000000012</c:v>
                </c:pt>
                <c:pt idx="7">
                  <c:v>4.2416666666666663</c:v>
                </c:pt>
                <c:pt idx="8">
                  <c:v>4.2</c:v>
                </c:pt>
                <c:pt idx="9">
                  <c:v>4.1083333333333334</c:v>
                </c:pt>
                <c:pt idx="10">
                  <c:v>4.0583333333333327</c:v>
                </c:pt>
                <c:pt idx="11">
                  <c:v>3.8250000000000002</c:v>
                </c:pt>
                <c:pt idx="12">
                  <c:v>3.4916666666666667</c:v>
                </c:pt>
                <c:pt idx="13">
                  <c:v>3.5166666666666662</c:v>
                </c:pt>
                <c:pt idx="14">
                  <c:v>3.0499999999999994</c:v>
                </c:pt>
                <c:pt idx="15">
                  <c:v>2.0166666666666666</c:v>
                </c:pt>
                <c:pt idx="16">
                  <c:v>0.40000000000000036</c:v>
                </c:pt>
                <c:pt idx="17">
                  <c:v>-1.8083333333333333</c:v>
                </c:pt>
                <c:pt idx="18">
                  <c:v>-3.9249999999999994</c:v>
                </c:pt>
                <c:pt idx="19">
                  <c:v>-5.05</c:v>
                </c:pt>
                <c:pt idx="20">
                  <c:v>-4.2583333333333329</c:v>
                </c:pt>
                <c:pt idx="21">
                  <c:v>-2.7666666666666662</c:v>
                </c:pt>
                <c:pt idx="22">
                  <c:v>-0.78333333333333344</c:v>
                </c:pt>
                <c:pt idx="23">
                  <c:v>0.79999999999999993</c:v>
                </c:pt>
                <c:pt idx="24">
                  <c:v>0.92500000000000004</c:v>
                </c:pt>
                <c:pt idx="25">
                  <c:v>0.66666666666666663</c:v>
                </c:pt>
                <c:pt idx="26">
                  <c:v>-0.14166666666666669</c:v>
                </c:pt>
                <c:pt idx="27">
                  <c:v>-1.0416666666666665</c:v>
                </c:pt>
                <c:pt idx="28">
                  <c:v>-1.4166666666666667</c:v>
                </c:pt>
                <c:pt idx="29">
                  <c:v>-1.9166666666666667</c:v>
                </c:pt>
                <c:pt idx="30">
                  <c:v>-2.5083333333333329</c:v>
                </c:pt>
                <c:pt idx="31">
                  <c:v>-2.875</c:v>
                </c:pt>
                <c:pt idx="32">
                  <c:v>-3.2333333333333338</c:v>
                </c:pt>
                <c:pt idx="33">
                  <c:v>-3.7250000000000001</c:v>
                </c:pt>
                <c:pt idx="34">
                  <c:v>-3.2583333333333324</c:v>
                </c:pt>
                <c:pt idx="35">
                  <c:v>-1.9249999999999998</c:v>
                </c:pt>
                <c:pt idx="36">
                  <c:v>-1.1750000000000005</c:v>
                </c:pt>
                <c:pt idx="37">
                  <c:v>-5.8333333333333348E-2</c:v>
                </c:pt>
                <c:pt idx="38">
                  <c:v>1.075</c:v>
                </c:pt>
                <c:pt idx="39">
                  <c:v>1.3</c:v>
                </c:pt>
                <c:pt idx="40">
                  <c:v>1.8083333333333333</c:v>
                </c:pt>
                <c:pt idx="41">
                  <c:v>2.4500000000000002</c:v>
                </c:pt>
                <c:pt idx="42">
                  <c:v>2.8666666666666667</c:v>
                </c:pt>
                <c:pt idx="43">
                  <c:v>3.2750000000000004</c:v>
                </c:pt>
                <c:pt idx="44">
                  <c:v>3.5416666666666665</c:v>
                </c:pt>
                <c:pt idx="45">
                  <c:v>4.2916666666666661</c:v>
                </c:pt>
                <c:pt idx="46">
                  <c:v>3.5</c:v>
                </c:pt>
                <c:pt idx="47">
                  <c:v>3.316666666666666</c:v>
                </c:pt>
                <c:pt idx="48">
                  <c:v>3.2833333333333328</c:v>
                </c:pt>
                <c:pt idx="49">
                  <c:v>3.2499999999999991</c:v>
                </c:pt>
                <c:pt idx="50">
                  <c:v>3.2166666666666655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A-4DF9-B633-AD9041C94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432016"/>
        <c:axId val="370615744"/>
      </c:lineChart>
      <c:catAx>
        <c:axId val="3214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15744"/>
        <c:crossesAt val="-6"/>
        <c:auto val="1"/>
        <c:lblAlgn val="ctr"/>
        <c:lblOffset val="100"/>
        <c:noMultiLvlLbl val="0"/>
      </c:catAx>
      <c:valAx>
        <c:axId val="3706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3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TL!$A$4:$A$57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TL!$B$4:$B$57</c:f>
              <c:numCache>
                <c:formatCode>General</c:formatCode>
                <c:ptCount val="54"/>
                <c:pt idx="0">
                  <c:v>3</c:v>
                </c:pt>
                <c:pt idx="1">
                  <c:v>3.1</c:v>
                </c:pt>
                <c:pt idx="2">
                  <c:v>3.5</c:v>
                </c:pt>
                <c:pt idx="3">
                  <c:v>3</c:v>
                </c:pt>
                <c:pt idx="4">
                  <c:v>3.5</c:v>
                </c:pt>
                <c:pt idx="5">
                  <c:v>3.7</c:v>
                </c:pt>
                <c:pt idx="6">
                  <c:v>3.6</c:v>
                </c:pt>
                <c:pt idx="7">
                  <c:v>4.0999999999999996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4.0999999999999996</c:v>
                </c:pt>
                <c:pt idx="12">
                  <c:v>4.0999999999999996</c:v>
                </c:pt>
                <c:pt idx="13">
                  <c:v>3.8</c:v>
                </c:pt>
                <c:pt idx="14">
                  <c:v>3.6</c:v>
                </c:pt>
                <c:pt idx="15">
                  <c:v>3.6</c:v>
                </c:pt>
                <c:pt idx="16">
                  <c:v>3</c:v>
                </c:pt>
                <c:pt idx="17">
                  <c:v>2.2000000000000002</c:v>
                </c:pt>
                <c:pt idx="18">
                  <c:v>0.6</c:v>
                </c:pt>
                <c:pt idx="19">
                  <c:v>-1.3</c:v>
                </c:pt>
                <c:pt idx="20">
                  <c:v>-3.3</c:v>
                </c:pt>
                <c:pt idx="21">
                  <c:v>-4.3</c:v>
                </c:pt>
                <c:pt idx="22">
                  <c:v>-3.8</c:v>
                </c:pt>
                <c:pt idx="23">
                  <c:v>-2.9</c:v>
                </c:pt>
                <c:pt idx="24">
                  <c:v>-1</c:v>
                </c:pt>
                <c:pt idx="25">
                  <c:v>0.1</c:v>
                </c:pt>
                <c:pt idx="26">
                  <c:v>0.5</c:v>
                </c:pt>
                <c:pt idx="27">
                  <c:v>0.5</c:v>
                </c:pt>
                <c:pt idx="28">
                  <c:v>-0.2</c:v>
                </c:pt>
                <c:pt idx="29">
                  <c:v>-0.8</c:v>
                </c:pt>
                <c:pt idx="30">
                  <c:v>-1.2</c:v>
                </c:pt>
                <c:pt idx="31">
                  <c:v>-1.8</c:v>
                </c:pt>
                <c:pt idx="32">
                  <c:v>-2.2999999999999998</c:v>
                </c:pt>
                <c:pt idx="33">
                  <c:v>-2.7</c:v>
                </c:pt>
                <c:pt idx="34">
                  <c:v>-3.1</c:v>
                </c:pt>
                <c:pt idx="35">
                  <c:v>-3.6</c:v>
                </c:pt>
                <c:pt idx="36">
                  <c:v>-3</c:v>
                </c:pt>
                <c:pt idx="37">
                  <c:v>-2.1</c:v>
                </c:pt>
                <c:pt idx="38">
                  <c:v>-1.5</c:v>
                </c:pt>
                <c:pt idx="39">
                  <c:v>-0.2</c:v>
                </c:pt>
                <c:pt idx="40">
                  <c:v>0.6</c:v>
                </c:pt>
                <c:pt idx="41">
                  <c:v>1</c:v>
                </c:pt>
                <c:pt idx="42">
                  <c:v>1.7</c:v>
                </c:pt>
                <c:pt idx="43">
                  <c:v>2.2000000000000002</c:v>
                </c:pt>
                <c:pt idx="44">
                  <c:v>2.7</c:v>
                </c:pt>
                <c:pt idx="45">
                  <c:v>3.1</c:v>
                </c:pt>
                <c:pt idx="46">
                  <c:v>3.4</c:v>
                </c:pt>
                <c:pt idx="47">
                  <c:v>3.6</c:v>
                </c:pt>
                <c:pt idx="48">
                  <c:v>3.4</c:v>
                </c:pt>
                <c:pt idx="49">
                  <c:v>3.4</c:v>
                </c:pt>
                <c:pt idx="50">
                  <c:v>3.2</c:v>
                </c:pt>
                <c:pt idx="51">
                  <c:v>3</c:v>
                </c:pt>
                <c:pt idx="52">
                  <c:v>3</c:v>
                </c:pt>
                <c:pt idx="53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3-4FCF-A32E-74924D4FDA60}"/>
            </c:ext>
          </c:extLst>
        </c:ser>
        <c:ser>
          <c:idx val="1"/>
          <c:order val="1"/>
          <c:tx>
            <c:v>predicció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TL!$A$4:$A$57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TL!$D$4:$D$57</c:f>
              <c:numCache>
                <c:formatCode>0.000</c:formatCode>
                <c:ptCount val="54"/>
                <c:pt idx="0">
                  <c:v>2.6112941176470579</c:v>
                </c:pt>
                <c:pt idx="1">
                  <c:v>2.5473229291716675</c:v>
                </c:pt>
                <c:pt idx="2">
                  <c:v>2.4833517406962775</c:v>
                </c:pt>
                <c:pt idx="3">
                  <c:v>2.4193805522208875</c:v>
                </c:pt>
                <c:pt idx="4">
                  <c:v>2.3554093637454976</c:v>
                </c:pt>
                <c:pt idx="5">
                  <c:v>2.2914381752701072</c:v>
                </c:pt>
                <c:pt idx="6">
                  <c:v>2.2274669867947172</c:v>
                </c:pt>
                <c:pt idx="7">
                  <c:v>2.1634957983193273</c:v>
                </c:pt>
                <c:pt idx="8">
                  <c:v>2.0995246098439369</c:v>
                </c:pt>
                <c:pt idx="9">
                  <c:v>2.0355534213685469</c:v>
                </c:pt>
                <c:pt idx="10">
                  <c:v>1.9715822328931567</c:v>
                </c:pt>
                <c:pt idx="11">
                  <c:v>1.9076110444177665</c:v>
                </c:pt>
                <c:pt idx="12">
                  <c:v>1.8436398559423766</c:v>
                </c:pt>
                <c:pt idx="13">
                  <c:v>1.7796686674669864</c:v>
                </c:pt>
                <c:pt idx="14">
                  <c:v>1.7156974789915962</c:v>
                </c:pt>
                <c:pt idx="15">
                  <c:v>1.6517262905162062</c:v>
                </c:pt>
                <c:pt idx="16">
                  <c:v>1.587755102040816</c:v>
                </c:pt>
                <c:pt idx="17">
                  <c:v>1.5237839135654261</c:v>
                </c:pt>
                <c:pt idx="18">
                  <c:v>1.4598127250900359</c:v>
                </c:pt>
                <c:pt idx="19">
                  <c:v>1.3958415366146459</c:v>
                </c:pt>
                <c:pt idx="20">
                  <c:v>1.3318703481392558</c:v>
                </c:pt>
                <c:pt idx="21">
                  <c:v>1.2678991596638656</c:v>
                </c:pt>
                <c:pt idx="22">
                  <c:v>1.2039279711884756</c:v>
                </c:pt>
                <c:pt idx="23">
                  <c:v>1.1399567827130854</c:v>
                </c:pt>
                <c:pt idx="24">
                  <c:v>1.0759855942376952</c:v>
                </c:pt>
                <c:pt idx="25">
                  <c:v>1.0120144057623053</c:v>
                </c:pt>
                <c:pt idx="26">
                  <c:v>0.9480432172869151</c:v>
                </c:pt>
                <c:pt idx="27">
                  <c:v>0.88407202881152491</c:v>
                </c:pt>
                <c:pt idx="28">
                  <c:v>0.82010084033613495</c:v>
                </c:pt>
                <c:pt idx="29">
                  <c:v>0.75612965186074477</c:v>
                </c:pt>
                <c:pt idx="30">
                  <c:v>0.69215846338535481</c:v>
                </c:pt>
                <c:pt idx="31">
                  <c:v>0.62818727490996462</c:v>
                </c:pt>
                <c:pt idx="32">
                  <c:v>0.56421608643457466</c:v>
                </c:pt>
                <c:pt idx="33">
                  <c:v>0.50024489795918425</c:v>
                </c:pt>
                <c:pt idx="34">
                  <c:v>0.43627370948379429</c:v>
                </c:pt>
                <c:pt idx="35">
                  <c:v>0.37230252100840433</c:v>
                </c:pt>
                <c:pt idx="36">
                  <c:v>0.30833133253301392</c:v>
                </c:pt>
                <c:pt idx="37">
                  <c:v>0.24436014405762396</c:v>
                </c:pt>
                <c:pt idx="38">
                  <c:v>0.180388955582234</c:v>
                </c:pt>
                <c:pt idx="39">
                  <c:v>0.11641776710684404</c:v>
                </c:pt>
                <c:pt idx="40">
                  <c:v>5.2446578631453633E-2</c:v>
                </c:pt>
                <c:pt idx="41">
                  <c:v>-1.1524609843936329E-2</c:v>
                </c:pt>
                <c:pt idx="42">
                  <c:v>-7.549579831932629E-2</c:v>
                </c:pt>
                <c:pt idx="43">
                  <c:v>-0.1394669867947167</c:v>
                </c:pt>
                <c:pt idx="44">
                  <c:v>-0.20343817527010666</c:v>
                </c:pt>
                <c:pt idx="45">
                  <c:v>-0.26740936374549662</c:v>
                </c:pt>
                <c:pt idx="46">
                  <c:v>-0.33138055222088703</c:v>
                </c:pt>
                <c:pt idx="47">
                  <c:v>-0.39535174069627699</c:v>
                </c:pt>
                <c:pt idx="48">
                  <c:v>-0.45932292917166695</c:v>
                </c:pt>
                <c:pt idx="49">
                  <c:v>-0.52329411764705736</c:v>
                </c:pt>
                <c:pt idx="50">
                  <c:v>-0.58726530612244732</c:v>
                </c:pt>
                <c:pt idx="51">
                  <c:v>-0.65123649459783728</c:v>
                </c:pt>
                <c:pt idx="52">
                  <c:v>-0.71520768307322768</c:v>
                </c:pt>
                <c:pt idx="53">
                  <c:v>-0.77917887154861765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3-4FCF-A32E-74924D4FD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170496"/>
        <c:axId val="367169664"/>
      </c:lineChart>
      <c:catAx>
        <c:axId val="3671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69664"/>
        <c:crossesAt val="-5"/>
        <c:auto val="1"/>
        <c:lblAlgn val="ctr"/>
        <c:lblOffset val="100"/>
        <c:noMultiLvlLbl val="0"/>
      </c:catAx>
      <c:valAx>
        <c:axId val="3671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TL!$A$60:$A$113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TL!$B$61:$B$113</c:f>
              <c:numCache>
                <c:formatCode>General</c:formatCode>
                <c:ptCount val="53"/>
                <c:pt idx="0">
                  <c:v>3.1</c:v>
                </c:pt>
                <c:pt idx="1">
                  <c:v>3.5</c:v>
                </c:pt>
                <c:pt idx="2">
                  <c:v>3</c:v>
                </c:pt>
                <c:pt idx="3">
                  <c:v>3.5</c:v>
                </c:pt>
                <c:pt idx="4">
                  <c:v>3.7</c:v>
                </c:pt>
                <c:pt idx="5">
                  <c:v>3.6</c:v>
                </c:pt>
                <c:pt idx="6">
                  <c:v>4.0999999999999996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3.8</c:v>
                </c:pt>
                <c:pt idx="13">
                  <c:v>3.6</c:v>
                </c:pt>
                <c:pt idx="14">
                  <c:v>3.6</c:v>
                </c:pt>
                <c:pt idx="15">
                  <c:v>3</c:v>
                </c:pt>
                <c:pt idx="16">
                  <c:v>2.2000000000000002</c:v>
                </c:pt>
                <c:pt idx="17">
                  <c:v>0.6</c:v>
                </c:pt>
                <c:pt idx="18">
                  <c:v>-1.3</c:v>
                </c:pt>
                <c:pt idx="19">
                  <c:v>-3.3</c:v>
                </c:pt>
                <c:pt idx="20">
                  <c:v>-4.3</c:v>
                </c:pt>
                <c:pt idx="21">
                  <c:v>-3.8</c:v>
                </c:pt>
                <c:pt idx="22">
                  <c:v>-2.9</c:v>
                </c:pt>
                <c:pt idx="23">
                  <c:v>-1</c:v>
                </c:pt>
                <c:pt idx="24">
                  <c:v>0.1</c:v>
                </c:pt>
                <c:pt idx="25">
                  <c:v>0.5</c:v>
                </c:pt>
                <c:pt idx="26">
                  <c:v>0.5</c:v>
                </c:pt>
                <c:pt idx="27">
                  <c:v>-0.2</c:v>
                </c:pt>
                <c:pt idx="28">
                  <c:v>-0.8</c:v>
                </c:pt>
                <c:pt idx="29">
                  <c:v>-1.2</c:v>
                </c:pt>
                <c:pt idx="30">
                  <c:v>-1.8</c:v>
                </c:pt>
                <c:pt idx="31">
                  <c:v>-2.2999999999999998</c:v>
                </c:pt>
                <c:pt idx="32">
                  <c:v>-2.7</c:v>
                </c:pt>
                <c:pt idx="33">
                  <c:v>-3.1</c:v>
                </c:pt>
                <c:pt idx="34">
                  <c:v>-3.6</c:v>
                </c:pt>
                <c:pt idx="35">
                  <c:v>-3</c:v>
                </c:pt>
                <c:pt idx="36">
                  <c:v>-2.1</c:v>
                </c:pt>
                <c:pt idx="37">
                  <c:v>-1.5</c:v>
                </c:pt>
                <c:pt idx="38">
                  <c:v>-0.2</c:v>
                </c:pt>
                <c:pt idx="39">
                  <c:v>0.6</c:v>
                </c:pt>
                <c:pt idx="40">
                  <c:v>1</c:v>
                </c:pt>
                <c:pt idx="41">
                  <c:v>1.7</c:v>
                </c:pt>
                <c:pt idx="42">
                  <c:v>2.2000000000000002</c:v>
                </c:pt>
                <c:pt idx="43">
                  <c:v>2.7</c:v>
                </c:pt>
                <c:pt idx="44">
                  <c:v>3.1</c:v>
                </c:pt>
                <c:pt idx="45">
                  <c:v>3.4</c:v>
                </c:pt>
                <c:pt idx="46">
                  <c:v>3.6</c:v>
                </c:pt>
                <c:pt idx="47">
                  <c:v>3.4</c:v>
                </c:pt>
                <c:pt idx="48">
                  <c:v>3.4</c:v>
                </c:pt>
                <c:pt idx="49">
                  <c:v>3.2</c:v>
                </c:pt>
                <c:pt idx="50">
                  <c:v>3</c:v>
                </c:pt>
                <c:pt idx="51">
                  <c:v>3</c:v>
                </c:pt>
                <c:pt idx="52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08-4633-9402-436DFAB0D517}"/>
            </c:ext>
          </c:extLst>
        </c:ser>
        <c:ser>
          <c:idx val="1"/>
          <c:order val="1"/>
          <c:tx>
            <c:v>predicció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TL!$A$60:$A$113</c:f>
              <c:strCache>
                <c:ptCount val="54"/>
                <c:pt idx="0">
                  <c:v>2004.1</c:v>
                </c:pt>
                <c:pt idx="1">
                  <c:v>2004.2</c:v>
                </c:pt>
                <c:pt idx="2">
                  <c:v>2004.3</c:v>
                </c:pt>
                <c:pt idx="3">
                  <c:v>2004.4</c:v>
                </c:pt>
                <c:pt idx="4">
                  <c:v>2005.1</c:v>
                </c:pt>
                <c:pt idx="5">
                  <c:v>2005.2</c:v>
                </c:pt>
                <c:pt idx="6">
                  <c:v>2005.3</c:v>
                </c:pt>
                <c:pt idx="7">
                  <c:v>2005.4</c:v>
                </c:pt>
                <c:pt idx="8">
                  <c:v>2006.1</c:v>
                </c:pt>
                <c:pt idx="9">
                  <c:v>2006.2</c:v>
                </c:pt>
                <c:pt idx="10">
                  <c:v>2006.3</c:v>
                </c:pt>
                <c:pt idx="11">
                  <c:v>2006.4</c:v>
                </c:pt>
                <c:pt idx="12">
                  <c:v>2007.1</c:v>
                </c:pt>
                <c:pt idx="13">
                  <c:v>2007.2</c:v>
                </c:pt>
                <c:pt idx="14">
                  <c:v>2007.3</c:v>
                </c:pt>
                <c:pt idx="15">
                  <c:v>2007.4</c:v>
                </c:pt>
                <c:pt idx="16">
                  <c:v>2008.1</c:v>
                </c:pt>
                <c:pt idx="17">
                  <c:v>2008.2</c:v>
                </c:pt>
                <c:pt idx="18">
                  <c:v>2008.3</c:v>
                </c:pt>
                <c:pt idx="19">
                  <c:v>2008.4</c:v>
                </c:pt>
                <c:pt idx="20">
                  <c:v>2009.1</c:v>
                </c:pt>
                <c:pt idx="21">
                  <c:v>2009.2</c:v>
                </c:pt>
                <c:pt idx="22">
                  <c:v>2009.3</c:v>
                </c:pt>
                <c:pt idx="23">
                  <c:v>2009.4</c:v>
                </c:pt>
                <c:pt idx="24">
                  <c:v>2010.1</c:v>
                </c:pt>
                <c:pt idx="25">
                  <c:v>2010.2</c:v>
                </c:pt>
                <c:pt idx="26">
                  <c:v>2010.3</c:v>
                </c:pt>
                <c:pt idx="27">
                  <c:v>2010.4</c:v>
                </c:pt>
                <c:pt idx="28">
                  <c:v>2011.1</c:v>
                </c:pt>
                <c:pt idx="29">
                  <c:v>2011.2</c:v>
                </c:pt>
                <c:pt idx="30">
                  <c:v>2011.3</c:v>
                </c:pt>
                <c:pt idx="31">
                  <c:v>2011.4</c:v>
                </c:pt>
                <c:pt idx="32">
                  <c:v>2012.1</c:v>
                </c:pt>
                <c:pt idx="33">
                  <c:v>2012.2</c:v>
                </c:pt>
                <c:pt idx="34">
                  <c:v>2012.3</c:v>
                </c:pt>
                <c:pt idx="35">
                  <c:v>2012.4</c:v>
                </c:pt>
                <c:pt idx="36">
                  <c:v>2013.1</c:v>
                </c:pt>
                <c:pt idx="37">
                  <c:v>2013.2</c:v>
                </c:pt>
                <c:pt idx="38">
                  <c:v>2013.3</c:v>
                </c:pt>
                <c:pt idx="39">
                  <c:v>2013.4</c:v>
                </c:pt>
                <c:pt idx="40">
                  <c:v>2014.1</c:v>
                </c:pt>
                <c:pt idx="41">
                  <c:v>2014.2</c:v>
                </c:pt>
                <c:pt idx="42">
                  <c:v>2014.3</c:v>
                </c:pt>
                <c:pt idx="43">
                  <c:v>2014.4</c:v>
                </c:pt>
                <c:pt idx="44">
                  <c:v>2015.1</c:v>
                </c:pt>
                <c:pt idx="45">
                  <c:v>2015.2</c:v>
                </c:pt>
                <c:pt idx="46">
                  <c:v>2015.3</c:v>
                </c:pt>
                <c:pt idx="47">
                  <c:v>2015.4</c:v>
                </c:pt>
                <c:pt idx="48">
                  <c:v>2016.1</c:v>
                </c:pt>
                <c:pt idx="49">
                  <c:v>2016.2</c:v>
                </c:pt>
                <c:pt idx="50">
                  <c:v>2016.3</c:v>
                </c:pt>
                <c:pt idx="51">
                  <c:v>2016.4</c:v>
                </c:pt>
                <c:pt idx="52">
                  <c:v>2017.1</c:v>
                </c:pt>
                <c:pt idx="53">
                  <c:v>2017.2</c:v>
                </c:pt>
              </c:strCache>
            </c:strRef>
          </c:cat>
          <c:val>
            <c:numRef>
              <c:f>TL!$C$61:$C$113</c:f>
              <c:numCache>
                <c:formatCode>General</c:formatCode>
                <c:ptCount val="53"/>
                <c:pt idx="0">
                  <c:v>3</c:v>
                </c:pt>
                <c:pt idx="1">
                  <c:v>3.1</c:v>
                </c:pt>
                <c:pt idx="2">
                  <c:v>3.5</c:v>
                </c:pt>
                <c:pt idx="3">
                  <c:v>3</c:v>
                </c:pt>
                <c:pt idx="4">
                  <c:v>3.5</c:v>
                </c:pt>
                <c:pt idx="5">
                  <c:v>3.7</c:v>
                </c:pt>
                <c:pt idx="6">
                  <c:v>3.6</c:v>
                </c:pt>
                <c:pt idx="7">
                  <c:v>4.0999999999999996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4.0999999999999996</c:v>
                </c:pt>
                <c:pt idx="12">
                  <c:v>4.0999999999999996</c:v>
                </c:pt>
                <c:pt idx="13">
                  <c:v>3.8</c:v>
                </c:pt>
                <c:pt idx="14">
                  <c:v>3.6</c:v>
                </c:pt>
                <c:pt idx="15">
                  <c:v>3.6</c:v>
                </c:pt>
                <c:pt idx="16">
                  <c:v>3</c:v>
                </c:pt>
                <c:pt idx="17">
                  <c:v>2.2000000000000002</c:v>
                </c:pt>
                <c:pt idx="18">
                  <c:v>0.6</c:v>
                </c:pt>
                <c:pt idx="19">
                  <c:v>-1.3</c:v>
                </c:pt>
                <c:pt idx="20">
                  <c:v>-3.3</c:v>
                </c:pt>
                <c:pt idx="21">
                  <c:v>-4.3</c:v>
                </c:pt>
                <c:pt idx="22">
                  <c:v>-3.8</c:v>
                </c:pt>
                <c:pt idx="23">
                  <c:v>-2.9</c:v>
                </c:pt>
                <c:pt idx="24">
                  <c:v>-1</c:v>
                </c:pt>
                <c:pt idx="25">
                  <c:v>0.1</c:v>
                </c:pt>
                <c:pt idx="26">
                  <c:v>0.5</c:v>
                </c:pt>
                <c:pt idx="27">
                  <c:v>0.5</c:v>
                </c:pt>
                <c:pt idx="28">
                  <c:v>-0.2</c:v>
                </c:pt>
                <c:pt idx="29">
                  <c:v>-0.8</c:v>
                </c:pt>
                <c:pt idx="30">
                  <c:v>-1.2</c:v>
                </c:pt>
                <c:pt idx="31">
                  <c:v>-1.8</c:v>
                </c:pt>
                <c:pt idx="32">
                  <c:v>-2.2999999999999998</c:v>
                </c:pt>
                <c:pt idx="33">
                  <c:v>-2.7</c:v>
                </c:pt>
                <c:pt idx="34">
                  <c:v>-3.1</c:v>
                </c:pt>
                <c:pt idx="35">
                  <c:v>-3.6</c:v>
                </c:pt>
                <c:pt idx="36">
                  <c:v>-3</c:v>
                </c:pt>
                <c:pt idx="37">
                  <c:v>-2.1</c:v>
                </c:pt>
                <c:pt idx="38">
                  <c:v>-1.5</c:v>
                </c:pt>
                <c:pt idx="39">
                  <c:v>-0.2</c:v>
                </c:pt>
                <c:pt idx="40">
                  <c:v>0.6</c:v>
                </c:pt>
                <c:pt idx="41">
                  <c:v>1</c:v>
                </c:pt>
                <c:pt idx="42">
                  <c:v>1.7</c:v>
                </c:pt>
                <c:pt idx="43">
                  <c:v>2.2000000000000002</c:v>
                </c:pt>
                <c:pt idx="44">
                  <c:v>2.7</c:v>
                </c:pt>
                <c:pt idx="45">
                  <c:v>3.1</c:v>
                </c:pt>
                <c:pt idx="46">
                  <c:v>3.4</c:v>
                </c:pt>
                <c:pt idx="47">
                  <c:v>3.6</c:v>
                </c:pt>
                <c:pt idx="48">
                  <c:v>3.4</c:v>
                </c:pt>
                <c:pt idx="49">
                  <c:v>3.4</c:v>
                </c:pt>
                <c:pt idx="50">
                  <c:v>3.4</c:v>
                </c:pt>
                <c:pt idx="51">
                  <c:v>3.4</c:v>
                </c:pt>
                <c:pt idx="52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08-4633-9402-436DFAB0D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84944"/>
        <c:axId val="224484528"/>
      </c:lineChart>
      <c:catAx>
        <c:axId val="22448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84528"/>
        <c:crossesAt val="-5"/>
        <c:auto val="1"/>
        <c:lblAlgn val="ctr"/>
        <c:lblOffset val="100"/>
        <c:noMultiLvlLbl val="0"/>
      </c:catAx>
      <c:valAx>
        <c:axId val="2244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17</xdr:row>
      <xdr:rowOff>0</xdr:rowOff>
    </xdr:from>
    <xdr:to>
      <xdr:col>13</xdr:col>
      <xdr:colOff>476251</xdr:colOff>
      <xdr:row>31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12</xdr:row>
      <xdr:rowOff>42862</xdr:rowOff>
    </xdr:from>
    <xdr:to>
      <xdr:col>16</xdr:col>
      <xdr:colOff>409575</xdr:colOff>
      <xdr:row>29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198345</xdr:colOff>
      <xdr:row>9</xdr:row>
      <xdr:rowOff>153800</xdr:rowOff>
    </xdr:from>
    <xdr:to>
      <xdr:col>18</xdr:col>
      <xdr:colOff>507628</xdr:colOff>
      <xdr:row>26</xdr:row>
      <xdr:rowOff>144275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</xdr:row>
      <xdr:rowOff>119062</xdr:rowOff>
    </xdr:from>
    <xdr:to>
      <xdr:col>16</xdr:col>
      <xdr:colOff>304800</xdr:colOff>
      <xdr:row>37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64</xdr:row>
      <xdr:rowOff>71437</xdr:rowOff>
    </xdr:from>
    <xdr:to>
      <xdr:col>13</xdr:col>
      <xdr:colOff>228600</xdr:colOff>
      <xdr:row>81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/>
  </sheetViews>
  <sheetFormatPr defaultRowHeight="15" x14ac:dyDescent="0.25"/>
  <cols>
    <col min="1" max="1" width="9.5703125" bestFit="1" customWidth="1"/>
    <col min="2" max="2" width="17.28515625" bestFit="1" customWidth="1"/>
    <col min="10" max="10" width="10.42578125" customWidth="1"/>
  </cols>
  <sheetData>
    <row r="1" spans="1:26" x14ac:dyDescent="0.25">
      <c r="A1" s="3" t="s">
        <v>139</v>
      </c>
    </row>
    <row r="2" spans="1:26" x14ac:dyDescent="0.25">
      <c r="A2" s="3"/>
      <c r="C2" s="8"/>
    </row>
    <row r="3" spans="1:26" x14ac:dyDescent="0.25">
      <c r="A3" s="66" t="s">
        <v>0</v>
      </c>
      <c r="B3" s="66" t="s">
        <v>1</v>
      </c>
      <c r="C3" s="67" t="s">
        <v>2</v>
      </c>
      <c r="D3" s="67" t="s">
        <v>3</v>
      </c>
      <c r="E3" s="67" t="s">
        <v>4</v>
      </c>
      <c r="F3" s="67" t="s">
        <v>5</v>
      </c>
      <c r="G3" s="68" t="s">
        <v>26</v>
      </c>
      <c r="H3" s="9"/>
      <c r="I3" s="9"/>
      <c r="J3" s="61" t="s">
        <v>6</v>
      </c>
      <c r="K3" s="61"/>
      <c r="L3" s="47"/>
      <c r="M3" s="47"/>
      <c r="O3" s="71" t="s">
        <v>7</v>
      </c>
      <c r="P3" s="71" t="s">
        <v>8</v>
      </c>
      <c r="Q3" s="71" t="s">
        <v>9</v>
      </c>
      <c r="R3" s="71" t="s">
        <v>10</v>
      </c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2" t="s">
        <v>95</v>
      </c>
      <c r="B4" s="2">
        <v>3</v>
      </c>
      <c r="C4" s="8">
        <v>1</v>
      </c>
      <c r="D4">
        <v>29</v>
      </c>
      <c r="E4" s="8">
        <f>D4-C4</f>
        <v>28</v>
      </c>
      <c r="F4" s="8">
        <f>E4^2</f>
        <v>784</v>
      </c>
      <c r="G4" s="8">
        <v>1</v>
      </c>
      <c r="J4" s="10" t="s">
        <v>11</v>
      </c>
      <c r="K4" s="10" t="s">
        <v>12</v>
      </c>
      <c r="L4" s="45"/>
      <c r="M4" s="45"/>
      <c r="O4" s="11">
        <f>IF($G4=1,$D4,"")</f>
        <v>29</v>
      </c>
      <c r="P4" s="12" t="str">
        <f>IF($G4=2,$D4,"")</f>
        <v/>
      </c>
      <c r="Q4" s="12" t="str">
        <f>IF($G4=3,$D4,"")</f>
        <v/>
      </c>
      <c r="R4" s="13" t="str">
        <f>IF($G4=4,$D4,"")</f>
        <v/>
      </c>
      <c r="S4" s="8" t="str">
        <f>IF($G4=5,$D4,"")</f>
        <v/>
      </c>
      <c r="T4" s="8" t="str">
        <f>IF($G4=6,$D4,"")</f>
        <v/>
      </c>
      <c r="U4" s="8" t="str">
        <f>IF($G4=7,$D4,"")</f>
        <v/>
      </c>
      <c r="V4" s="8" t="str">
        <f>IF($G4=8,$D4,"")</f>
        <v/>
      </c>
      <c r="W4" s="8" t="str">
        <f>IF($G4=9,$D4,"")</f>
        <v/>
      </c>
      <c r="X4" s="8" t="str">
        <f>IF($G4=10,$D4,"")</f>
        <v/>
      </c>
      <c r="Y4" s="8" t="str">
        <f>IF($G4=11,$D4,"")</f>
        <v/>
      </c>
      <c r="Z4" s="8" t="str">
        <f>IF($G4=12,$D4,"")</f>
        <v/>
      </c>
    </row>
    <row r="5" spans="1:26" x14ac:dyDescent="0.25">
      <c r="A5" s="2" t="s">
        <v>94</v>
      </c>
      <c r="B5" s="2">
        <v>3.1</v>
      </c>
      <c r="C5">
        <v>2</v>
      </c>
      <c r="D5">
        <v>34</v>
      </c>
      <c r="E5" s="8">
        <f t="shared" ref="E5:E57" si="0">D5-C5</f>
        <v>32</v>
      </c>
      <c r="F5" s="8">
        <f t="shared" ref="F5:F57" si="1">E5^2</f>
        <v>1024</v>
      </c>
      <c r="G5">
        <v>2</v>
      </c>
      <c r="J5" s="14">
        <f>(1-(6*SUM(F4:F57))/(C57*(C57^2-1)))</f>
        <v>-0.28069372975033358</v>
      </c>
      <c r="K5" s="14">
        <f>SQRT(C57-1)*J5</f>
        <v>-2.0434811978144367</v>
      </c>
      <c r="L5" s="46"/>
      <c r="M5" s="46"/>
      <c r="O5" s="15" t="str">
        <f>IF($G5=1,$D5,"")</f>
        <v/>
      </c>
      <c r="P5" s="8">
        <f t="shared" ref="P5:P57" si="2">IF($G5=2,$D5,"")</f>
        <v>34</v>
      </c>
      <c r="Q5" s="8" t="str">
        <f t="shared" ref="Q5:Q57" si="3">IF($G5=3,$D5,"")</f>
        <v/>
      </c>
      <c r="R5" s="16" t="str">
        <f t="shared" ref="R5:R57" si="4">IF($G5=4,$D5,"")</f>
        <v/>
      </c>
      <c r="S5" s="8" t="str">
        <f t="shared" ref="S5:S57" si="5">IF($G5=5,$D5,"")</f>
        <v/>
      </c>
      <c r="T5" s="8" t="str">
        <f t="shared" ref="T5:T57" si="6">IF($G5=6,$D5,"")</f>
        <v/>
      </c>
      <c r="U5" s="8" t="str">
        <f t="shared" ref="U5:U57" si="7">IF($G5=7,$D5,"")</f>
        <v/>
      </c>
      <c r="V5" s="8" t="str">
        <f t="shared" ref="V5:V57" si="8">IF($G5=8,$D5,"")</f>
        <v/>
      </c>
      <c r="W5" s="8" t="str">
        <f t="shared" ref="W5:W57" si="9">IF($G5=9,$D5,"")</f>
        <v/>
      </c>
      <c r="X5" s="8" t="str">
        <f t="shared" ref="X5:X57" si="10">IF($G5=10,$D5,"")</f>
        <v/>
      </c>
      <c r="Y5" s="8" t="str">
        <f t="shared" ref="Y5:Y57" si="11">IF($G5=11,$D5,"")</f>
        <v/>
      </c>
      <c r="Z5" s="8" t="str">
        <f t="shared" ref="Z5:Z57" si="12">IF($G5=12,$D5,"")</f>
        <v/>
      </c>
    </row>
    <row r="6" spans="1:26" x14ac:dyDescent="0.25">
      <c r="A6" s="2" t="s">
        <v>93</v>
      </c>
      <c r="B6" s="2">
        <v>3.5</v>
      </c>
      <c r="C6" s="8">
        <v>3</v>
      </c>
      <c r="D6">
        <v>41</v>
      </c>
      <c r="E6" s="8">
        <f t="shared" si="0"/>
        <v>38</v>
      </c>
      <c r="F6" s="8">
        <f t="shared" si="1"/>
        <v>1444</v>
      </c>
      <c r="G6">
        <v>3</v>
      </c>
      <c r="J6" s="17" t="s">
        <v>96</v>
      </c>
      <c r="K6" s="17" t="s">
        <v>13</v>
      </c>
      <c r="L6" s="17"/>
      <c r="M6" s="17"/>
      <c r="O6" s="15" t="str">
        <f t="shared" ref="O6:O56" si="13">IF($G6=1,$D6,"")</f>
        <v/>
      </c>
      <c r="P6" s="8" t="str">
        <f t="shared" si="2"/>
        <v/>
      </c>
      <c r="Q6" s="8">
        <f t="shared" si="3"/>
        <v>41</v>
      </c>
      <c r="R6" s="16" t="str">
        <f>IF($G6=4,$D6,"")</f>
        <v/>
      </c>
      <c r="S6" s="8" t="str">
        <f t="shared" si="5"/>
        <v/>
      </c>
      <c r="T6" s="8" t="str">
        <f t="shared" si="6"/>
        <v/>
      </c>
      <c r="U6" s="8" t="str">
        <f t="shared" si="7"/>
        <v/>
      </c>
      <c r="V6" s="8" t="str">
        <f t="shared" si="8"/>
        <v/>
      </c>
      <c r="W6" s="8" t="str">
        <f t="shared" si="9"/>
        <v/>
      </c>
      <c r="X6" s="8" t="str">
        <f t="shared" si="10"/>
        <v/>
      </c>
      <c r="Y6" s="8" t="str">
        <f t="shared" si="11"/>
        <v/>
      </c>
      <c r="Z6" s="8" t="str">
        <f t="shared" si="12"/>
        <v/>
      </c>
    </row>
    <row r="7" spans="1:26" x14ac:dyDescent="0.25">
      <c r="A7" s="2" t="s">
        <v>92</v>
      </c>
      <c r="B7" s="2">
        <v>3</v>
      </c>
      <c r="C7">
        <v>4</v>
      </c>
      <c r="D7">
        <v>29</v>
      </c>
      <c r="E7" s="8">
        <f t="shared" si="0"/>
        <v>25</v>
      </c>
      <c r="F7" s="8">
        <f t="shared" si="1"/>
        <v>625</v>
      </c>
      <c r="G7">
        <v>4</v>
      </c>
      <c r="K7" s="7"/>
      <c r="L7" s="7"/>
      <c r="M7" s="7"/>
      <c r="O7" s="15" t="str">
        <f>IF($G7=1,$D7,"")</f>
        <v/>
      </c>
      <c r="P7" s="8" t="str">
        <f t="shared" si="2"/>
        <v/>
      </c>
      <c r="Q7" s="8" t="str">
        <f>IF($G7=3,$D7,"")</f>
        <v/>
      </c>
      <c r="R7" s="16">
        <f t="shared" si="4"/>
        <v>29</v>
      </c>
      <c r="S7" s="8" t="str">
        <f t="shared" si="5"/>
        <v/>
      </c>
      <c r="T7" s="8" t="str">
        <f t="shared" si="6"/>
        <v/>
      </c>
      <c r="U7" s="8" t="str">
        <f t="shared" si="7"/>
        <v/>
      </c>
      <c r="V7" s="8" t="str">
        <f t="shared" si="8"/>
        <v/>
      </c>
      <c r="W7" s="8" t="str">
        <f t="shared" si="9"/>
        <v/>
      </c>
      <c r="X7" s="8" t="str">
        <f t="shared" si="10"/>
        <v/>
      </c>
      <c r="Y7" s="8" t="str">
        <f t="shared" si="11"/>
        <v/>
      </c>
      <c r="Z7" s="8" t="str">
        <f t="shared" si="12"/>
        <v/>
      </c>
    </row>
    <row r="8" spans="1:26" x14ac:dyDescent="0.25">
      <c r="A8" s="2" t="s">
        <v>91</v>
      </c>
      <c r="B8" s="2">
        <v>3.5</v>
      </c>
      <c r="C8">
        <v>5</v>
      </c>
      <c r="D8">
        <v>41</v>
      </c>
      <c r="E8" s="8">
        <f t="shared" si="0"/>
        <v>36</v>
      </c>
      <c r="F8" s="8">
        <f t="shared" si="1"/>
        <v>1296</v>
      </c>
      <c r="G8" s="8">
        <v>1</v>
      </c>
      <c r="K8" s="7"/>
      <c r="L8" s="7"/>
      <c r="M8" s="7"/>
      <c r="O8" s="15">
        <f t="shared" si="13"/>
        <v>41</v>
      </c>
      <c r="P8" s="8" t="str">
        <f t="shared" si="2"/>
        <v/>
      </c>
      <c r="Q8" s="8" t="str">
        <f t="shared" si="3"/>
        <v/>
      </c>
      <c r="R8" s="16" t="str">
        <f t="shared" si="4"/>
        <v/>
      </c>
      <c r="S8" s="8" t="str">
        <f t="shared" si="5"/>
        <v/>
      </c>
      <c r="T8" s="8" t="str">
        <f t="shared" si="6"/>
        <v/>
      </c>
      <c r="U8" s="8" t="str">
        <f t="shared" si="7"/>
        <v/>
      </c>
      <c r="V8" s="8" t="str">
        <f t="shared" si="8"/>
        <v/>
      </c>
      <c r="W8" s="8" t="str">
        <f t="shared" si="9"/>
        <v/>
      </c>
      <c r="X8" s="8" t="str">
        <f t="shared" si="10"/>
        <v/>
      </c>
      <c r="Y8" s="8" t="str">
        <f t="shared" si="11"/>
        <v/>
      </c>
      <c r="Z8" s="8" t="str">
        <f t="shared" si="12"/>
        <v/>
      </c>
    </row>
    <row r="9" spans="1:26" x14ac:dyDescent="0.25">
      <c r="A9" s="2" t="s">
        <v>90</v>
      </c>
      <c r="B9" s="2">
        <v>3.7</v>
      </c>
      <c r="C9">
        <v>6</v>
      </c>
      <c r="D9">
        <v>47</v>
      </c>
      <c r="E9" s="8">
        <f t="shared" si="0"/>
        <v>41</v>
      </c>
      <c r="F9" s="8">
        <f t="shared" si="1"/>
        <v>1681</v>
      </c>
      <c r="G9">
        <v>2</v>
      </c>
      <c r="J9" s="62" t="s">
        <v>14</v>
      </c>
      <c r="K9" s="62"/>
      <c r="L9" s="47"/>
      <c r="M9" s="47"/>
      <c r="O9" s="15" t="str">
        <f t="shared" si="13"/>
        <v/>
      </c>
      <c r="P9" s="8">
        <f t="shared" si="2"/>
        <v>47</v>
      </c>
      <c r="Q9" s="8" t="str">
        <f t="shared" si="3"/>
        <v/>
      </c>
      <c r="R9" s="16" t="str">
        <f t="shared" si="4"/>
        <v/>
      </c>
      <c r="S9" s="8" t="str">
        <f t="shared" si="5"/>
        <v/>
      </c>
      <c r="T9" s="8" t="str">
        <f t="shared" si="6"/>
        <v/>
      </c>
      <c r="U9" s="8" t="str">
        <f t="shared" si="7"/>
        <v/>
      </c>
      <c r="V9" s="8" t="str">
        <f t="shared" si="8"/>
        <v/>
      </c>
      <c r="W9" s="8" t="str">
        <f t="shared" si="9"/>
        <v/>
      </c>
      <c r="X9" s="8" t="str">
        <f t="shared" si="10"/>
        <v/>
      </c>
      <c r="Y9" s="8" t="str">
        <f t="shared" si="11"/>
        <v/>
      </c>
      <c r="Z9" s="8" t="str">
        <f t="shared" si="12"/>
        <v/>
      </c>
    </row>
    <row r="10" spans="1:26" x14ac:dyDescent="0.25">
      <c r="A10" s="2" t="s">
        <v>89</v>
      </c>
      <c r="B10" s="2">
        <v>3.6</v>
      </c>
      <c r="C10">
        <v>7</v>
      </c>
      <c r="D10">
        <v>43</v>
      </c>
      <c r="E10" s="8">
        <f t="shared" si="0"/>
        <v>36</v>
      </c>
      <c r="F10" s="8">
        <f t="shared" si="1"/>
        <v>1296</v>
      </c>
      <c r="G10">
        <v>3</v>
      </c>
      <c r="J10" s="69" t="s">
        <v>15</v>
      </c>
      <c r="K10" s="70">
        <f>12/(C57*(C57+1))*S65-(3*(C57+1))</f>
        <v>-7.1293595293595331</v>
      </c>
      <c r="L10" s="44"/>
      <c r="M10" s="44"/>
      <c r="O10" s="15" t="str">
        <f t="shared" si="13"/>
        <v/>
      </c>
      <c r="P10" s="8" t="str">
        <f t="shared" si="2"/>
        <v/>
      </c>
      <c r="Q10" s="8">
        <f t="shared" si="3"/>
        <v>43</v>
      </c>
      <c r="R10" s="16" t="str">
        <f t="shared" si="4"/>
        <v/>
      </c>
      <c r="S10" s="8" t="str">
        <f t="shared" si="5"/>
        <v/>
      </c>
      <c r="T10" s="8" t="str">
        <f t="shared" si="6"/>
        <v/>
      </c>
      <c r="U10" s="8" t="str">
        <f t="shared" si="7"/>
        <v/>
      </c>
      <c r="V10" s="8" t="str">
        <f t="shared" si="8"/>
        <v/>
      </c>
      <c r="W10" s="8" t="str">
        <f t="shared" si="9"/>
        <v/>
      </c>
      <c r="X10" s="8" t="str">
        <f t="shared" si="10"/>
        <v/>
      </c>
      <c r="Y10" s="8" t="str">
        <f t="shared" si="11"/>
        <v/>
      </c>
      <c r="Z10" s="8" t="str">
        <f t="shared" si="12"/>
        <v/>
      </c>
    </row>
    <row r="11" spans="1:26" x14ac:dyDescent="0.25">
      <c r="A11" s="2" t="s">
        <v>88</v>
      </c>
      <c r="B11" s="2">
        <v>4.0999999999999996</v>
      </c>
      <c r="C11">
        <v>8</v>
      </c>
      <c r="D11">
        <v>49</v>
      </c>
      <c r="E11" s="8">
        <f t="shared" si="0"/>
        <v>41</v>
      </c>
      <c r="F11" s="8">
        <f t="shared" si="1"/>
        <v>1681</v>
      </c>
      <c r="G11">
        <v>4</v>
      </c>
      <c r="J11" s="17" t="s">
        <v>16</v>
      </c>
      <c r="K11" s="7"/>
      <c r="L11" s="7"/>
      <c r="M11" s="7"/>
      <c r="O11" s="15" t="str">
        <f t="shared" si="13"/>
        <v/>
      </c>
      <c r="P11" s="8" t="str">
        <f t="shared" si="2"/>
        <v/>
      </c>
      <c r="Q11" s="8" t="str">
        <f t="shared" si="3"/>
        <v/>
      </c>
      <c r="R11" s="16">
        <f t="shared" si="4"/>
        <v>49</v>
      </c>
      <c r="S11" s="8" t="str">
        <f t="shared" si="5"/>
        <v/>
      </c>
      <c r="T11" s="8" t="str">
        <f t="shared" si="6"/>
        <v/>
      </c>
      <c r="U11" s="8" t="str">
        <f t="shared" si="7"/>
        <v/>
      </c>
      <c r="V11" s="8" t="str">
        <f t="shared" si="8"/>
        <v/>
      </c>
      <c r="W11" s="8" t="str">
        <f t="shared" si="9"/>
        <v/>
      </c>
      <c r="X11" s="8" t="str">
        <f t="shared" si="10"/>
        <v/>
      </c>
      <c r="Y11" s="8" t="str">
        <f t="shared" si="11"/>
        <v/>
      </c>
      <c r="Z11" s="8" t="str">
        <f t="shared" si="12"/>
        <v/>
      </c>
    </row>
    <row r="12" spans="1:26" x14ac:dyDescent="0.25">
      <c r="A12" s="2" t="s">
        <v>87</v>
      </c>
      <c r="B12" s="2">
        <v>4.2</v>
      </c>
      <c r="C12">
        <v>9</v>
      </c>
      <c r="D12">
        <v>52</v>
      </c>
      <c r="E12" s="8">
        <f t="shared" si="0"/>
        <v>43</v>
      </c>
      <c r="F12" s="8">
        <f t="shared" si="1"/>
        <v>1849</v>
      </c>
      <c r="G12" s="8">
        <v>1</v>
      </c>
      <c r="J12" s="17" t="s">
        <v>27</v>
      </c>
      <c r="K12" s="7"/>
      <c r="L12" s="7"/>
      <c r="M12" s="7"/>
      <c r="O12" s="15">
        <f t="shared" si="13"/>
        <v>52</v>
      </c>
      <c r="P12" s="8" t="str">
        <f t="shared" si="2"/>
        <v/>
      </c>
      <c r="Q12" s="8" t="str">
        <f t="shared" si="3"/>
        <v/>
      </c>
      <c r="R12" s="16" t="str">
        <f t="shared" si="4"/>
        <v/>
      </c>
      <c r="S12" s="8" t="str">
        <f t="shared" si="5"/>
        <v/>
      </c>
      <c r="T12" s="8" t="str">
        <f t="shared" si="6"/>
        <v/>
      </c>
      <c r="U12" s="8" t="str">
        <f t="shared" si="7"/>
        <v/>
      </c>
      <c r="V12" s="8" t="str">
        <f t="shared" si="8"/>
        <v/>
      </c>
      <c r="W12" s="8" t="str">
        <f t="shared" si="9"/>
        <v/>
      </c>
      <c r="X12" s="8" t="str">
        <f t="shared" si="10"/>
        <v/>
      </c>
      <c r="Y12" s="8" t="str">
        <f t="shared" si="11"/>
        <v/>
      </c>
      <c r="Z12" s="8" t="str">
        <f t="shared" si="12"/>
        <v/>
      </c>
    </row>
    <row r="13" spans="1:26" x14ac:dyDescent="0.25">
      <c r="A13" s="2" t="s">
        <v>86</v>
      </c>
      <c r="B13" s="2">
        <v>4.2</v>
      </c>
      <c r="C13">
        <v>10</v>
      </c>
      <c r="D13">
        <v>52</v>
      </c>
      <c r="E13" s="8">
        <f t="shared" si="0"/>
        <v>42</v>
      </c>
      <c r="F13" s="8">
        <f t="shared" si="1"/>
        <v>1764</v>
      </c>
      <c r="G13">
        <v>2</v>
      </c>
      <c r="J13" s="25" t="s">
        <v>140</v>
      </c>
      <c r="K13" s="7"/>
      <c r="L13" s="7"/>
      <c r="M13" s="7"/>
      <c r="O13" s="15" t="str">
        <f t="shared" si="13"/>
        <v/>
      </c>
      <c r="P13" s="8">
        <f t="shared" si="2"/>
        <v>52</v>
      </c>
      <c r="Q13" s="8" t="str">
        <f t="shared" si="3"/>
        <v/>
      </c>
      <c r="R13" s="16" t="str">
        <f t="shared" si="4"/>
        <v/>
      </c>
      <c r="S13" s="8" t="str">
        <f t="shared" si="5"/>
        <v/>
      </c>
      <c r="T13" s="8" t="str">
        <f t="shared" si="6"/>
        <v/>
      </c>
      <c r="U13" s="8" t="str">
        <f t="shared" si="7"/>
        <v/>
      </c>
      <c r="V13" s="8" t="str">
        <f t="shared" si="8"/>
        <v/>
      </c>
      <c r="W13" s="8" t="str">
        <f t="shared" si="9"/>
        <v/>
      </c>
      <c r="X13" s="8" t="str">
        <f t="shared" si="10"/>
        <v/>
      </c>
      <c r="Y13" s="8" t="str">
        <f t="shared" si="11"/>
        <v/>
      </c>
      <c r="Z13" s="8" t="str">
        <f t="shared" si="12"/>
        <v/>
      </c>
    </row>
    <row r="14" spans="1:26" x14ac:dyDescent="0.25">
      <c r="A14" s="2" t="s">
        <v>85</v>
      </c>
      <c r="B14" s="2">
        <v>4.2</v>
      </c>
      <c r="C14">
        <v>11</v>
      </c>
      <c r="D14">
        <v>52</v>
      </c>
      <c r="E14" s="8">
        <f t="shared" si="0"/>
        <v>41</v>
      </c>
      <c r="F14" s="8">
        <f t="shared" si="1"/>
        <v>1681</v>
      </c>
      <c r="G14">
        <v>3</v>
      </c>
      <c r="J14" s="17" t="s">
        <v>17</v>
      </c>
      <c r="K14" s="7"/>
      <c r="L14" s="7"/>
      <c r="M14" s="7"/>
      <c r="O14" s="15" t="str">
        <f t="shared" si="13"/>
        <v/>
      </c>
      <c r="P14" s="8" t="str">
        <f t="shared" si="2"/>
        <v/>
      </c>
      <c r="Q14" s="8">
        <f t="shared" si="3"/>
        <v>52</v>
      </c>
      <c r="R14" s="16" t="str">
        <f t="shared" si="4"/>
        <v/>
      </c>
      <c r="S14" s="8" t="str">
        <f t="shared" si="5"/>
        <v/>
      </c>
      <c r="T14" s="8" t="str">
        <f t="shared" si="6"/>
        <v/>
      </c>
      <c r="U14" s="8" t="str">
        <f t="shared" si="7"/>
        <v/>
      </c>
      <c r="V14" s="8" t="str">
        <f t="shared" si="8"/>
        <v/>
      </c>
      <c r="W14" s="8" t="str">
        <f t="shared" si="9"/>
        <v/>
      </c>
      <c r="X14" s="8" t="str">
        <f t="shared" si="10"/>
        <v/>
      </c>
      <c r="Y14" s="8" t="str">
        <f t="shared" si="11"/>
        <v/>
      </c>
      <c r="Z14" s="8" t="str">
        <f t="shared" si="12"/>
        <v/>
      </c>
    </row>
    <row r="15" spans="1:26" x14ac:dyDescent="0.25">
      <c r="A15" s="2" t="s">
        <v>84</v>
      </c>
      <c r="B15" s="2">
        <v>4.0999999999999996</v>
      </c>
      <c r="C15">
        <v>12</v>
      </c>
      <c r="D15">
        <v>49</v>
      </c>
      <c r="E15" s="8">
        <f t="shared" si="0"/>
        <v>37</v>
      </c>
      <c r="F15" s="8">
        <f t="shared" si="1"/>
        <v>1369</v>
      </c>
      <c r="G15">
        <v>4</v>
      </c>
      <c r="J15" s="17" t="s">
        <v>18</v>
      </c>
      <c r="K15" s="7"/>
      <c r="L15" s="7"/>
      <c r="M15" s="7"/>
      <c r="O15" s="15" t="str">
        <f t="shared" si="13"/>
        <v/>
      </c>
      <c r="P15" s="8" t="str">
        <f t="shared" si="2"/>
        <v/>
      </c>
      <c r="Q15" s="8" t="str">
        <f t="shared" si="3"/>
        <v/>
      </c>
      <c r="R15" s="16">
        <f t="shared" si="4"/>
        <v>49</v>
      </c>
      <c r="S15" s="8" t="str">
        <f t="shared" si="5"/>
        <v/>
      </c>
      <c r="T15" s="8" t="str">
        <f t="shared" si="6"/>
        <v/>
      </c>
      <c r="U15" s="8" t="str">
        <f t="shared" si="7"/>
        <v/>
      </c>
      <c r="V15" s="8" t="str">
        <f t="shared" si="8"/>
        <v/>
      </c>
      <c r="W15" s="8" t="str">
        <f t="shared" si="9"/>
        <v/>
      </c>
      <c r="X15" s="8" t="str">
        <f t="shared" si="10"/>
        <v/>
      </c>
      <c r="Y15" s="8" t="str">
        <f t="shared" si="11"/>
        <v/>
      </c>
      <c r="Z15" s="8" t="str">
        <f t="shared" si="12"/>
        <v/>
      </c>
    </row>
    <row r="16" spans="1:26" x14ac:dyDescent="0.25">
      <c r="A16" s="2" t="s">
        <v>83</v>
      </c>
      <c r="B16" s="2">
        <v>4.0999999999999996</v>
      </c>
      <c r="C16">
        <v>13</v>
      </c>
      <c r="D16">
        <v>49</v>
      </c>
      <c r="E16" s="8">
        <f t="shared" si="0"/>
        <v>36</v>
      </c>
      <c r="F16" s="8">
        <f t="shared" si="1"/>
        <v>1296</v>
      </c>
      <c r="G16" s="8">
        <v>1</v>
      </c>
      <c r="O16" s="15">
        <f t="shared" si="13"/>
        <v>49</v>
      </c>
      <c r="P16" s="8" t="str">
        <f t="shared" si="2"/>
        <v/>
      </c>
      <c r="Q16" s="8" t="str">
        <f t="shared" si="3"/>
        <v/>
      </c>
      <c r="R16" s="16" t="str">
        <f t="shared" si="4"/>
        <v/>
      </c>
      <c r="S16" s="8" t="str">
        <f t="shared" si="5"/>
        <v/>
      </c>
      <c r="T16" s="8" t="str">
        <f t="shared" si="6"/>
        <v/>
      </c>
      <c r="U16" s="8" t="str">
        <f t="shared" si="7"/>
        <v/>
      </c>
      <c r="V16" s="8" t="str">
        <f t="shared" si="8"/>
        <v/>
      </c>
      <c r="W16" s="8" t="str">
        <f t="shared" si="9"/>
        <v/>
      </c>
      <c r="X16" s="8" t="str">
        <f t="shared" si="10"/>
        <v/>
      </c>
      <c r="Y16" s="8" t="str">
        <f t="shared" si="11"/>
        <v/>
      </c>
      <c r="Z16" s="8" t="str">
        <f t="shared" si="12"/>
        <v/>
      </c>
    </row>
    <row r="17" spans="1:26" x14ac:dyDescent="0.25">
      <c r="A17" s="2" t="s">
        <v>82</v>
      </c>
      <c r="B17" s="2">
        <v>3.8</v>
      </c>
      <c r="C17">
        <v>14</v>
      </c>
      <c r="D17">
        <v>48</v>
      </c>
      <c r="E17" s="8">
        <f t="shared" si="0"/>
        <v>34</v>
      </c>
      <c r="F17" s="8">
        <f t="shared" si="1"/>
        <v>1156</v>
      </c>
      <c r="G17">
        <v>2</v>
      </c>
      <c r="K17" s="7"/>
      <c r="L17" s="7"/>
      <c r="M17" s="7"/>
      <c r="O17" s="15" t="str">
        <f t="shared" si="13"/>
        <v/>
      </c>
      <c r="P17" s="8">
        <f t="shared" si="2"/>
        <v>48</v>
      </c>
      <c r="Q17" s="8" t="str">
        <f t="shared" si="3"/>
        <v/>
      </c>
      <c r="R17" s="16" t="str">
        <f t="shared" si="4"/>
        <v/>
      </c>
      <c r="S17" s="8" t="str">
        <f t="shared" si="5"/>
        <v/>
      </c>
      <c r="T17" s="8" t="str">
        <f t="shared" si="6"/>
        <v/>
      </c>
      <c r="U17" s="8" t="str">
        <f t="shared" si="7"/>
        <v/>
      </c>
      <c r="V17" s="8" t="str">
        <f t="shared" si="8"/>
        <v/>
      </c>
      <c r="W17" s="8" t="str">
        <f t="shared" si="9"/>
        <v/>
      </c>
      <c r="X17" s="8" t="str">
        <f t="shared" si="10"/>
        <v/>
      </c>
      <c r="Y17" s="8" t="str">
        <f t="shared" si="11"/>
        <v/>
      </c>
      <c r="Z17" s="8" t="str">
        <f t="shared" si="12"/>
        <v/>
      </c>
    </row>
    <row r="18" spans="1:26" x14ac:dyDescent="0.25">
      <c r="A18" s="2" t="s">
        <v>81</v>
      </c>
      <c r="B18" s="2">
        <v>3.6</v>
      </c>
      <c r="C18">
        <v>15</v>
      </c>
      <c r="D18">
        <v>43</v>
      </c>
      <c r="E18" s="8">
        <f t="shared" si="0"/>
        <v>28</v>
      </c>
      <c r="F18" s="8">
        <f t="shared" si="1"/>
        <v>784</v>
      </c>
      <c r="G18">
        <v>3</v>
      </c>
      <c r="K18" s="7"/>
      <c r="L18" s="7"/>
      <c r="M18" s="7"/>
      <c r="O18" s="15" t="str">
        <f t="shared" si="13"/>
        <v/>
      </c>
      <c r="P18" s="8" t="str">
        <f t="shared" si="2"/>
        <v/>
      </c>
      <c r="Q18" s="8">
        <f t="shared" si="3"/>
        <v>43</v>
      </c>
      <c r="R18" s="16" t="str">
        <f t="shared" si="4"/>
        <v/>
      </c>
      <c r="S18" s="8" t="str">
        <f t="shared" si="5"/>
        <v/>
      </c>
      <c r="T18" s="8" t="str">
        <f t="shared" si="6"/>
        <v/>
      </c>
      <c r="U18" s="8" t="str">
        <f t="shared" si="7"/>
        <v/>
      </c>
      <c r="V18" s="8" t="str">
        <f t="shared" si="8"/>
        <v/>
      </c>
      <c r="W18" s="8" t="str">
        <f t="shared" si="9"/>
        <v/>
      </c>
      <c r="X18" s="8" t="str">
        <f t="shared" si="10"/>
        <v/>
      </c>
      <c r="Y18" s="8" t="str">
        <f t="shared" si="11"/>
        <v/>
      </c>
      <c r="Z18" s="8" t="str">
        <f t="shared" si="12"/>
        <v/>
      </c>
    </row>
    <row r="19" spans="1:26" x14ac:dyDescent="0.25">
      <c r="A19" s="2" t="s">
        <v>80</v>
      </c>
      <c r="B19" s="2">
        <v>3.6</v>
      </c>
      <c r="C19">
        <v>16</v>
      </c>
      <c r="D19">
        <v>43</v>
      </c>
      <c r="E19" s="8">
        <f t="shared" si="0"/>
        <v>27</v>
      </c>
      <c r="F19" s="8">
        <f t="shared" si="1"/>
        <v>729</v>
      </c>
      <c r="G19">
        <v>4</v>
      </c>
      <c r="K19" s="7"/>
      <c r="L19" s="7"/>
      <c r="M19" s="7"/>
      <c r="O19" s="15" t="str">
        <f t="shared" si="13"/>
        <v/>
      </c>
      <c r="P19" s="8" t="str">
        <f t="shared" si="2"/>
        <v/>
      </c>
      <c r="Q19" s="8" t="str">
        <f t="shared" si="3"/>
        <v/>
      </c>
      <c r="R19" s="16">
        <f t="shared" si="4"/>
        <v>43</v>
      </c>
      <c r="S19" s="8" t="str">
        <f t="shared" si="5"/>
        <v/>
      </c>
      <c r="T19" s="8" t="str">
        <f t="shared" si="6"/>
        <v/>
      </c>
      <c r="U19" s="8" t="str">
        <f t="shared" si="7"/>
        <v/>
      </c>
      <c r="V19" s="8" t="str">
        <f t="shared" si="8"/>
        <v/>
      </c>
      <c r="W19" s="8" t="str">
        <f t="shared" si="9"/>
        <v/>
      </c>
      <c r="X19" s="8" t="str">
        <f t="shared" si="10"/>
        <v/>
      </c>
      <c r="Y19" s="8" t="str">
        <f t="shared" si="11"/>
        <v/>
      </c>
      <c r="Z19" s="8" t="str">
        <f t="shared" si="12"/>
        <v/>
      </c>
    </row>
    <row r="20" spans="1:26" x14ac:dyDescent="0.25">
      <c r="A20" s="2" t="s">
        <v>79</v>
      </c>
      <c r="B20" s="2">
        <v>3</v>
      </c>
      <c r="C20">
        <v>17</v>
      </c>
      <c r="D20">
        <v>29</v>
      </c>
      <c r="E20" s="8">
        <f t="shared" si="0"/>
        <v>12</v>
      </c>
      <c r="F20" s="8">
        <f t="shared" si="1"/>
        <v>144</v>
      </c>
      <c r="G20" s="8">
        <v>1</v>
      </c>
      <c r="K20" s="7"/>
      <c r="L20" s="7"/>
      <c r="M20" s="7"/>
      <c r="O20" s="15">
        <f t="shared" si="13"/>
        <v>29</v>
      </c>
      <c r="P20" s="8" t="str">
        <f t="shared" si="2"/>
        <v/>
      </c>
      <c r="Q20" s="8" t="str">
        <f t="shared" si="3"/>
        <v/>
      </c>
      <c r="R20" s="16" t="str">
        <f t="shared" si="4"/>
        <v/>
      </c>
      <c r="S20" s="8" t="str">
        <f t="shared" si="5"/>
        <v/>
      </c>
      <c r="T20" s="8" t="str">
        <f t="shared" si="6"/>
        <v/>
      </c>
      <c r="U20" s="8" t="str">
        <f t="shared" si="7"/>
        <v/>
      </c>
      <c r="V20" s="8" t="str">
        <f t="shared" si="8"/>
        <v/>
      </c>
      <c r="W20" s="8" t="str">
        <f t="shared" si="9"/>
        <v/>
      </c>
      <c r="X20" s="8" t="str">
        <f t="shared" si="10"/>
        <v/>
      </c>
      <c r="Y20" s="8" t="str">
        <f t="shared" si="11"/>
        <v/>
      </c>
      <c r="Z20" s="8" t="str">
        <f t="shared" si="12"/>
        <v/>
      </c>
    </row>
    <row r="21" spans="1:26" x14ac:dyDescent="0.25">
      <c r="A21" s="2" t="s">
        <v>78</v>
      </c>
      <c r="B21" s="2">
        <v>2.2000000000000002</v>
      </c>
      <c r="C21">
        <v>18</v>
      </c>
      <c r="D21">
        <v>26</v>
      </c>
      <c r="E21" s="8">
        <f t="shared" si="0"/>
        <v>8</v>
      </c>
      <c r="F21" s="8">
        <f t="shared" si="1"/>
        <v>64</v>
      </c>
      <c r="G21">
        <v>2</v>
      </c>
      <c r="K21" s="7"/>
      <c r="L21" s="7"/>
      <c r="M21" s="7"/>
      <c r="O21" s="15" t="str">
        <f t="shared" si="13"/>
        <v/>
      </c>
      <c r="P21" s="8">
        <f t="shared" si="2"/>
        <v>26</v>
      </c>
      <c r="Q21" s="8" t="str">
        <f t="shared" si="3"/>
        <v/>
      </c>
      <c r="R21" s="16" t="str">
        <f t="shared" si="4"/>
        <v/>
      </c>
      <c r="S21" s="8" t="str">
        <f t="shared" si="5"/>
        <v/>
      </c>
      <c r="T21" s="8" t="str">
        <f t="shared" si="6"/>
        <v/>
      </c>
      <c r="U21" s="8" t="str">
        <f t="shared" si="7"/>
        <v/>
      </c>
      <c r="V21" s="8" t="str">
        <f t="shared" si="8"/>
        <v/>
      </c>
      <c r="W21" s="8" t="str">
        <f t="shared" si="9"/>
        <v/>
      </c>
      <c r="X21" s="8" t="str">
        <f t="shared" si="10"/>
        <v/>
      </c>
      <c r="Y21" s="8" t="str">
        <f t="shared" si="11"/>
        <v/>
      </c>
      <c r="Z21" s="8" t="str">
        <f t="shared" si="12"/>
        <v/>
      </c>
    </row>
    <row r="22" spans="1:26" x14ac:dyDescent="0.25">
      <c r="A22" s="2" t="s">
        <v>77</v>
      </c>
      <c r="B22" s="2">
        <v>0.6</v>
      </c>
      <c r="C22">
        <v>19</v>
      </c>
      <c r="D22">
        <v>22</v>
      </c>
      <c r="E22" s="8">
        <f t="shared" si="0"/>
        <v>3</v>
      </c>
      <c r="F22" s="8">
        <f t="shared" si="1"/>
        <v>9</v>
      </c>
      <c r="G22">
        <v>3</v>
      </c>
      <c r="K22" s="7"/>
      <c r="L22" s="7"/>
      <c r="M22" s="7"/>
      <c r="O22" s="15" t="str">
        <f>IF($G22=1,$D22,"")</f>
        <v/>
      </c>
      <c r="P22" s="8" t="str">
        <f t="shared" si="2"/>
        <v/>
      </c>
      <c r="Q22" s="8">
        <f t="shared" si="3"/>
        <v>22</v>
      </c>
      <c r="R22" s="16" t="str">
        <f t="shared" si="4"/>
        <v/>
      </c>
      <c r="S22" s="8" t="str">
        <f t="shared" si="5"/>
        <v/>
      </c>
      <c r="T22" s="8" t="str">
        <f t="shared" si="6"/>
        <v/>
      </c>
      <c r="U22" s="8" t="str">
        <f t="shared" si="7"/>
        <v/>
      </c>
      <c r="V22" s="8" t="str">
        <f t="shared" si="8"/>
        <v/>
      </c>
      <c r="W22" s="8" t="str">
        <f t="shared" si="9"/>
        <v/>
      </c>
      <c r="X22" s="8" t="str">
        <f t="shared" si="10"/>
        <v/>
      </c>
      <c r="Y22" s="8" t="str">
        <f t="shared" si="11"/>
        <v/>
      </c>
      <c r="Z22" s="8" t="str">
        <f t="shared" si="12"/>
        <v/>
      </c>
    </row>
    <row r="23" spans="1:26" x14ac:dyDescent="0.25">
      <c r="A23" s="2" t="s">
        <v>76</v>
      </c>
      <c r="B23" s="2">
        <v>-1.3</v>
      </c>
      <c r="C23">
        <v>20</v>
      </c>
      <c r="D23">
        <v>13</v>
      </c>
      <c r="E23" s="8">
        <f t="shared" si="0"/>
        <v>-7</v>
      </c>
      <c r="F23" s="8">
        <f t="shared" si="1"/>
        <v>49</v>
      </c>
      <c r="G23">
        <v>4</v>
      </c>
      <c r="K23" s="7"/>
      <c r="L23" s="7"/>
      <c r="M23" s="7"/>
      <c r="O23" s="15" t="str">
        <f t="shared" si="13"/>
        <v/>
      </c>
      <c r="P23" s="8" t="str">
        <f t="shared" si="2"/>
        <v/>
      </c>
      <c r="Q23" s="8" t="str">
        <f t="shared" si="3"/>
        <v/>
      </c>
      <c r="R23" s="16">
        <f t="shared" si="4"/>
        <v>13</v>
      </c>
      <c r="S23" s="8" t="str">
        <f t="shared" si="5"/>
        <v/>
      </c>
      <c r="T23" s="8" t="str">
        <f t="shared" si="6"/>
        <v/>
      </c>
      <c r="U23" s="8" t="str">
        <f t="shared" si="7"/>
        <v/>
      </c>
      <c r="V23" s="8" t="str">
        <f t="shared" si="8"/>
        <v/>
      </c>
      <c r="W23" s="8" t="str">
        <f t="shared" si="9"/>
        <v/>
      </c>
      <c r="X23" s="8" t="str">
        <f t="shared" si="10"/>
        <v/>
      </c>
      <c r="Y23" s="8" t="str">
        <f t="shared" si="11"/>
        <v/>
      </c>
      <c r="Z23" s="8" t="str">
        <f t="shared" si="12"/>
        <v/>
      </c>
    </row>
    <row r="24" spans="1:26" x14ac:dyDescent="0.25">
      <c r="A24" s="2" t="s">
        <v>75</v>
      </c>
      <c r="B24" s="2">
        <v>-3.3</v>
      </c>
      <c r="C24">
        <v>21</v>
      </c>
      <c r="D24">
        <v>4</v>
      </c>
      <c r="E24" s="8">
        <f t="shared" si="0"/>
        <v>-17</v>
      </c>
      <c r="F24" s="8">
        <f t="shared" si="1"/>
        <v>289</v>
      </c>
      <c r="G24" s="8">
        <v>1</v>
      </c>
      <c r="K24" s="7"/>
      <c r="L24" s="7"/>
      <c r="M24" s="7"/>
      <c r="O24" s="15">
        <f t="shared" si="13"/>
        <v>4</v>
      </c>
      <c r="P24" s="8" t="str">
        <f t="shared" si="2"/>
        <v/>
      </c>
      <c r="Q24" s="8" t="str">
        <f t="shared" si="3"/>
        <v/>
      </c>
      <c r="R24" s="16" t="str">
        <f t="shared" si="4"/>
        <v/>
      </c>
      <c r="S24" s="8" t="str">
        <f t="shared" si="5"/>
        <v/>
      </c>
      <c r="T24" s="8" t="str">
        <f t="shared" si="6"/>
        <v/>
      </c>
      <c r="U24" s="8" t="str">
        <f t="shared" si="7"/>
        <v/>
      </c>
      <c r="V24" s="8" t="str">
        <f t="shared" si="8"/>
        <v/>
      </c>
      <c r="W24" s="8" t="str">
        <f t="shared" si="9"/>
        <v/>
      </c>
      <c r="X24" s="8" t="str">
        <f t="shared" si="10"/>
        <v/>
      </c>
      <c r="Y24" s="8" t="str">
        <f t="shared" si="11"/>
        <v/>
      </c>
      <c r="Z24" s="8" t="str">
        <f t="shared" si="12"/>
        <v/>
      </c>
    </row>
    <row r="25" spans="1:26" x14ac:dyDescent="0.25">
      <c r="A25" s="2" t="s">
        <v>74</v>
      </c>
      <c r="B25" s="2">
        <v>-4.3</v>
      </c>
      <c r="C25">
        <v>22</v>
      </c>
      <c r="D25">
        <v>1</v>
      </c>
      <c r="E25" s="8">
        <f t="shared" si="0"/>
        <v>-21</v>
      </c>
      <c r="F25" s="8">
        <f t="shared" si="1"/>
        <v>441</v>
      </c>
      <c r="G25">
        <v>2</v>
      </c>
      <c r="K25" s="7"/>
      <c r="L25" s="7"/>
      <c r="M25" s="7"/>
      <c r="O25" s="15" t="str">
        <f t="shared" si="13"/>
        <v/>
      </c>
      <c r="P25" s="8">
        <f t="shared" si="2"/>
        <v>1</v>
      </c>
      <c r="Q25" s="8" t="str">
        <f t="shared" si="3"/>
        <v/>
      </c>
      <c r="R25" s="16" t="str">
        <f t="shared" si="4"/>
        <v/>
      </c>
      <c r="S25" s="8" t="str">
        <f t="shared" si="5"/>
        <v/>
      </c>
      <c r="T25" s="8" t="str">
        <f t="shared" si="6"/>
        <v/>
      </c>
      <c r="U25" s="8" t="str">
        <f t="shared" si="7"/>
        <v/>
      </c>
      <c r="V25" s="8" t="str">
        <f t="shared" si="8"/>
        <v/>
      </c>
      <c r="W25" s="8" t="str">
        <f t="shared" si="9"/>
        <v/>
      </c>
      <c r="X25" s="8" t="str">
        <f t="shared" si="10"/>
        <v/>
      </c>
      <c r="Y25" s="8" t="str">
        <f t="shared" si="11"/>
        <v/>
      </c>
      <c r="Z25" s="8" t="str">
        <f t="shared" si="12"/>
        <v/>
      </c>
    </row>
    <row r="26" spans="1:26" x14ac:dyDescent="0.25">
      <c r="A26" s="2" t="s">
        <v>73</v>
      </c>
      <c r="B26" s="2">
        <v>-3.8</v>
      </c>
      <c r="C26">
        <v>23</v>
      </c>
      <c r="D26">
        <v>2</v>
      </c>
      <c r="E26" s="8">
        <f t="shared" si="0"/>
        <v>-21</v>
      </c>
      <c r="F26" s="8">
        <f t="shared" si="1"/>
        <v>441</v>
      </c>
      <c r="G26">
        <v>3</v>
      </c>
      <c r="K26" s="7"/>
      <c r="L26" s="7"/>
      <c r="M26" s="7"/>
      <c r="O26" s="15" t="str">
        <f t="shared" si="13"/>
        <v/>
      </c>
      <c r="P26" s="8" t="str">
        <f t="shared" si="2"/>
        <v/>
      </c>
      <c r="Q26" s="8">
        <f t="shared" si="3"/>
        <v>2</v>
      </c>
      <c r="R26" s="16" t="str">
        <f t="shared" si="4"/>
        <v/>
      </c>
      <c r="S26" s="8" t="str">
        <f t="shared" si="5"/>
        <v/>
      </c>
      <c r="T26" s="8" t="str">
        <f t="shared" si="6"/>
        <v/>
      </c>
      <c r="U26" s="8" t="str">
        <f t="shared" si="7"/>
        <v/>
      </c>
      <c r="V26" s="8" t="str">
        <f t="shared" si="8"/>
        <v/>
      </c>
      <c r="W26" s="8" t="str">
        <f t="shared" si="9"/>
        <v/>
      </c>
      <c r="X26" s="8" t="str">
        <f t="shared" si="10"/>
        <v/>
      </c>
      <c r="Y26" s="8" t="str">
        <f t="shared" si="11"/>
        <v/>
      </c>
      <c r="Z26" s="8" t="str">
        <f t="shared" si="12"/>
        <v/>
      </c>
    </row>
    <row r="27" spans="1:26" x14ac:dyDescent="0.25">
      <c r="A27" s="2" t="s">
        <v>72</v>
      </c>
      <c r="B27" s="2">
        <v>-2.9</v>
      </c>
      <c r="C27">
        <v>24</v>
      </c>
      <c r="D27">
        <v>7</v>
      </c>
      <c r="E27" s="8">
        <f t="shared" si="0"/>
        <v>-17</v>
      </c>
      <c r="F27" s="8">
        <f t="shared" si="1"/>
        <v>289</v>
      </c>
      <c r="G27">
        <v>4</v>
      </c>
      <c r="K27" s="7"/>
      <c r="L27" s="7"/>
      <c r="M27" s="7"/>
      <c r="O27" s="15" t="str">
        <f t="shared" si="13"/>
        <v/>
      </c>
      <c r="P27" s="8" t="str">
        <f t="shared" si="2"/>
        <v/>
      </c>
      <c r="Q27" s="8" t="str">
        <f t="shared" si="3"/>
        <v/>
      </c>
      <c r="R27" s="16">
        <f t="shared" si="4"/>
        <v>7</v>
      </c>
      <c r="S27" s="8" t="str">
        <f t="shared" si="5"/>
        <v/>
      </c>
      <c r="T27" s="8" t="str">
        <f t="shared" si="6"/>
        <v/>
      </c>
      <c r="U27" s="8" t="str">
        <f t="shared" si="7"/>
        <v/>
      </c>
      <c r="V27" s="8" t="str">
        <f t="shared" si="8"/>
        <v/>
      </c>
      <c r="W27" s="8" t="str">
        <f t="shared" si="9"/>
        <v/>
      </c>
      <c r="X27" s="8" t="str">
        <f t="shared" si="10"/>
        <v/>
      </c>
      <c r="Y27" s="8" t="str">
        <f t="shared" si="11"/>
        <v/>
      </c>
      <c r="Z27" s="8" t="str">
        <f t="shared" si="12"/>
        <v/>
      </c>
    </row>
    <row r="28" spans="1:26" x14ac:dyDescent="0.25">
      <c r="A28" s="2" t="s">
        <v>71</v>
      </c>
      <c r="B28" s="2">
        <v>-1</v>
      </c>
      <c r="C28">
        <v>25</v>
      </c>
      <c r="D28">
        <v>15</v>
      </c>
      <c r="E28" s="8">
        <f t="shared" si="0"/>
        <v>-10</v>
      </c>
      <c r="F28" s="8">
        <f t="shared" si="1"/>
        <v>100</v>
      </c>
      <c r="G28" s="8">
        <v>1</v>
      </c>
      <c r="K28" s="7"/>
      <c r="L28" s="7"/>
      <c r="M28" s="7"/>
      <c r="O28" s="15">
        <f t="shared" si="13"/>
        <v>15</v>
      </c>
      <c r="P28" s="8" t="str">
        <f t="shared" si="2"/>
        <v/>
      </c>
      <c r="Q28" s="8" t="str">
        <f t="shared" si="3"/>
        <v/>
      </c>
      <c r="R28" s="16" t="str">
        <f t="shared" si="4"/>
        <v/>
      </c>
      <c r="S28" s="8" t="str">
        <f t="shared" si="5"/>
        <v/>
      </c>
      <c r="T28" s="8" t="str">
        <f t="shared" si="6"/>
        <v/>
      </c>
      <c r="U28" s="8" t="str">
        <f t="shared" si="7"/>
        <v/>
      </c>
      <c r="V28" s="8" t="str">
        <f t="shared" si="8"/>
        <v/>
      </c>
      <c r="W28" s="8" t="str">
        <f t="shared" si="9"/>
        <v/>
      </c>
      <c r="X28" s="8" t="str">
        <f t="shared" si="10"/>
        <v/>
      </c>
      <c r="Y28" s="8" t="str">
        <f t="shared" si="11"/>
        <v/>
      </c>
      <c r="Z28" s="8" t="str">
        <f t="shared" si="12"/>
        <v/>
      </c>
    </row>
    <row r="29" spans="1:26" x14ac:dyDescent="0.25">
      <c r="A29" s="2" t="s">
        <v>70</v>
      </c>
      <c r="B29" s="2">
        <v>0.1</v>
      </c>
      <c r="C29">
        <v>26</v>
      </c>
      <c r="D29">
        <v>19</v>
      </c>
      <c r="E29" s="8">
        <f t="shared" si="0"/>
        <v>-7</v>
      </c>
      <c r="F29" s="8">
        <f t="shared" si="1"/>
        <v>49</v>
      </c>
      <c r="G29">
        <v>2</v>
      </c>
      <c r="K29" s="7"/>
      <c r="L29" s="7"/>
      <c r="M29" s="7"/>
      <c r="O29" s="15" t="str">
        <f t="shared" si="13"/>
        <v/>
      </c>
      <c r="P29" s="8">
        <f t="shared" si="2"/>
        <v>19</v>
      </c>
      <c r="Q29" s="8" t="str">
        <f t="shared" si="3"/>
        <v/>
      </c>
      <c r="R29" s="16" t="str">
        <f t="shared" si="4"/>
        <v/>
      </c>
      <c r="S29" s="8" t="str">
        <f t="shared" si="5"/>
        <v/>
      </c>
      <c r="T29" s="8" t="str">
        <f t="shared" si="6"/>
        <v/>
      </c>
      <c r="U29" s="8" t="str">
        <f t="shared" si="7"/>
        <v/>
      </c>
      <c r="V29" s="8" t="str">
        <f t="shared" si="8"/>
        <v/>
      </c>
      <c r="W29" s="8" t="str">
        <f t="shared" si="9"/>
        <v/>
      </c>
      <c r="X29" s="8" t="str">
        <f t="shared" si="10"/>
        <v/>
      </c>
      <c r="Y29" s="8" t="str">
        <f t="shared" si="11"/>
        <v/>
      </c>
      <c r="Z29" s="8" t="str">
        <f t="shared" si="12"/>
        <v/>
      </c>
    </row>
    <row r="30" spans="1:26" x14ac:dyDescent="0.25">
      <c r="A30" s="2" t="s">
        <v>69</v>
      </c>
      <c r="B30" s="2">
        <v>0.5</v>
      </c>
      <c r="C30">
        <v>27</v>
      </c>
      <c r="D30">
        <v>20</v>
      </c>
      <c r="E30" s="8">
        <f t="shared" si="0"/>
        <v>-7</v>
      </c>
      <c r="F30" s="8">
        <f t="shared" si="1"/>
        <v>49</v>
      </c>
      <c r="G30">
        <v>3</v>
      </c>
      <c r="K30" s="7"/>
      <c r="L30" s="7"/>
      <c r="M30" s="7"/>
      <c r="O30" s="15" t="str">
        <f t="shared" si="13"/>
        <v/>
      </c>
      <c r="P30" s="8" t="str">
        <f t="shared" si="2"/>
        <v/>
      </c>
      <c r="Q30" s="8">
        <f t="shared" si="3"/>
        <v>20</v>
      </c>
      <c r="R30" s="16" t="str">
        <f t="shared" si="4"/>
        <v/>
      </c>
      <c r="S30" s="8" t="str">
        <f t="shared" si="5"/>
        <v/>
      </c>
      <c r="T30" s="8" t="str">
        <f t="shared" si="6"/>
        <v/>
      </c>
      <c r="U30" s="8" t="str">
        <f t="shared" si="7"/>
        <v/>
      </c>
      <c r="V30" s="8" t="str">
        <f t="shared" si="8"/>
        <v/>
      </c>
      <c r="W30" s="8" t="str">
        <f t="shared" si="9"/>
        <v/>
      </c>
      <c r="X30" s="8" t="str">
        <f t="shared" si="10"/>
        <v/>
      </c>
      <c r="Y30" s="8" t="str">
        <f t="shared" si="11"/>
        <v/>
      </c>
      <c r="Z30" s="8" t="str">
        <f t="shared" si="12"/>
        <v/>
      </c>
    </row>
    <row r="31" spans="1:26" x14ac:dyDescent="0.25">
      <c r="A31" s="2" t="s">
        <v>68</v>
      </c>
      <c r="B31" s="2">
        <v>0.5</v>
      </c>
      <c r="C31">
        <v>28</v>
      </c>
      <c r="D31">
        <v>20</v>
      </c>
      <c r="E31" s="8">
        <f t="shared" si="0"/>
        <v>-8</v>
      </c>
      <c r="F31" s="8">
        <f t="shared" si="1"/>
        <v>64</v>
      </c>
      <c r="G31">
        <v>4</v>
      </c>
      <c r="K31" s="7"/>
      <c r="L31" s="7"/>
      <c r="M31" s="7"/>
      <c r="O31" s="15" t="str">
        <f t="shared" si="13"/>
        <v/>
      </c>
      <c r="P31" s="8" t="str">
        <f t="shared" si="2"/>
        <v/>
      </c>
      <c r="Q31" s="8" t="str">
        <f t="shared" si="3"/>
        <v/>
      </c>
      <c r="R31" s="16">
        <f t="shared" si="4"/>
        <v>20</v>
      </c>
      <c r="S31" s="8" t="str">
        <f t="shared" si="5"/>
        <v/>
      </c>
      <c r="T31" s="8" t="str">
        <f t="shared" si="6"/>
        <v/>
      </c>
      <c r="U31" s="8" t="str">
        <f t="shared" si="7"/>
        <v/>
      </c>
      <c r="V31" s="8" t="str">
        <f t="shared" si="8"/>
        <v/>
      </c>
      <c r="W31" s="8" t="str">
        <f t="shared" si="9"/>
        <v/>
      </c>
      <c r="X31" s="8" t="str">
        <f t="shared" si="10"/>
        <v/>
      </c>
      <c r="Y31" s="8" t="str">
        <f t="shared" si="11"/>
        <v/>
      </c>
      <c r="Z31" s="8" t="str">
        <f t="shared" si="12"/>
        <v/>
      </c>
    </row>
    <row r="32" spans="1:26" x14ac:dyDescent="0.25">
      <c r="A32" s="2" t="s">
        <v>67</v>
      </c>
      <c r="B32" s="2">
        <v>-0.2</v>
      </c>
      <c r="C32">
        <v>29</v>
      </c>
      <c r="D32">
        <v>17</v>
      </c>
      <c r="E32" s="8">
        <f t="shared" si="0"/>
        <v>-12</v>
      </c>
      <c r="F32" s="8">
        <f t="shared" si="1"/>
        <v>144</v>
      </c>
      <c r="G32" s="8">
        <v>1</v>
      </c>
      <c r="K32" s="7"/>
      <c r="L32" s="7"/>
      <c r="M32" s="7"/>
      <c r="O32" s="15">
        <f t="shared" si="13"/>
        <v>17</v>
      </c>
      <c r="P32" s="8" t="str">
        <f t="shared" si="2"/>
        <v/>
      </c>
      <c r="Q32" s="8" t="str">
        <f t="shared" si="3"/>
        <v/>
      </c>
      <c r="R32" s="16" t="str">
        <f t="shared" si="4"/>
        <v/>
      </c>
      <c r="S32" s="8" t="str">
        <f t="shared" si="5"/>
        <v/>
      </c>
      <c r="T32" s="8" t="str">
        <f t="shared" si="6"/>
        <v/>
      </c>
      <c r="U32" s="8" t="str">
        <f t="shared" si="7"/>
        <v/>
      </c>
      <c r="V32" s="8" t="str">
        <f t="shared" si="8"/>
        <v/>
      </c>
      <c r="W32" s="8" t="str">
        <f t="shared" si="9"/>
        <v/>
      </c>
      <c r="X32" s="8" t="str">
        <f t="shared" si="10"/>
        <v/>
      </c>
      <c r="Y32" s="8" t="str">
        <f t="shared" si="11"/>
        <v/>
      </c>
      <c r="Z32" s="8" t="str">
        <f t="shared" si="12"/>
        <v/>
      </c>
    </row>
    <row r="33" spans="1:26" x14ac:dyDescent="0.25">
      <c r="A33" s="2" t="s">
        <v>66</v>
      </c>
      <c r="B33" s="2">
        <v>-0.8</v>
      </c>
      <c r="C33">
        <v>30</v>
      </c>
      <c r="D33">
        <v>16</v>
      </c>
      <c r="E33" s="8">
        <f t="shared" si="0"/>
        <v>-14</v>
      </c>
      <c r="F33" s="8">
        <f t="shared" si="1"/>
        <v>196</v>
      </c>
      <c r="G33">
        <v>2</v>
      </c>
      <c r="K33" s="7"/>
      <c r="L33" s="7"/>
      <c r="M33" s="7"/>
      <c r="O33" s="15" t="str">
        <f t="shared" si="13"/>
        <v/>
      </c>
      <c r="P33" s="8">
        <f t="shared" si="2"/>
        <v>16</v>
      </c>
      <c r="Q33" s="8" t="str">
        <f t="shared" si="3"/>
        <v/>
      </c>
      <c r="R33" s="16" t="str">
        <f t="shared" si="4"/>
        <v/>
      </c>
      <c r="S33" s="8" t="str">
        <f t="shared" si="5"/>
        <v/>
      </c>
      <c r="T33" s="8" t="str">
        <f t="shared" si="6"/>
        <v/>
      </c>
      <c r="U33" s="8" t="str">
        <f t="shared" si="7"/>
        <v/>
      </c>
      <c r="V33" s="8" t="str">
        <f t="shared" si="8"/>
        <v/>
      </c>
      <c r="W33" s="8" t="str">
        <f t="shared" si="9"/>
        <v/>
      </c>
      <c r="X33" s="8" t="str">
        <f t="shared" si="10"/>
        <v/>
      </c>
      <c r="Y33" s="8" t="str">
        <f t="shared" si="11"/>
        <v/>
      </c>
      <c r="Z33" s="8" t="str">
        <f t="shared" si="12"/>
        <v/>
      </c>
    </row>
    <row r="34" spans="1:26" x14ac:dyDescent="0.25">
      <c r="A34" s="2" t="s">
        <v>65</v>
      </c>
      <c r="B34" s="2">
        <v>-1.2</v>
      </c>
      <c r="C34">
        <v>31</v>
      </c>
      <c r="D34">
        <v>14</v>
      </c>
      <c r="E34" s="8">
        <f t="shared" si="0"/>
        <v>-17</v>
      </c>
      <c r="F34" s="8">
        <f t="shared" si="1"/>
        <v>289</v>
      </c>
      <c r="G34">
        <v>3</v>
      </c>
      <c r="K34" s="7"/>
      <c r="L34" s="7"/>
      <c r="M34" s="7"/>
      <c r="O34" s="15" t="str">
        <f t="shared" si="13"/>
        <v/>
      </c>
      <c r="P34" s="8" t="str">
        <f t="shared" si="2"/>
        <v/>
      </c>
      <c r="Q34" s="8">
        <f t="shared" si="3"/>
        <v>14</v>
      </c>
      <c r="R34" s="16" t="str">
        <f t="shared" si="4"/>
        <v/>
      </c>
      <c r="S34" s="8" t="str">
        <f t="shared" si="5"/>
        <v/>
      </c>
      <c r="T34" s="8" t="str">
        <f t="shared" si="6"/>
        <v/>
      </c>
      <c r="U34" s="8" t="str">
        <f t="shared" si="7"/>
        <v/>
      </c>
      <c r="V34" s="8" t="str">
        <f t="shared" si="8"/>
        <v/>
      </c>
      <c r="W34" s="8" t="str">
        <f t="shared" si="9"/>
        <v/>
      </c>
      <c r="X34" s="8" t="str">
        <f t="shared" si="10"/>
        <v/>
      </c>
      <c r="Y34" s="8" t="str">
        <f t="shared" si="11"/>
        <v/>
      </c>
      <c r="Z34" s="8" t="str">
        <f t="shared" si="12"/>
        <v/>
      </c>
    </row>
    <row r="35" spans="1:26" x14ac:dyDescent="0.25">
      <c r="A35" s="2" t="s">
        <v>64</v>
      </c>
      <c r="B35" s="2">
        <v>-1.8</v>
      </c>
      <c r="C35">
        <v>32</v>
      </c>
      <c r="D35">
        <v>11</v>
      </c>
      <c r="E35" s="8">
        <f t="shared" si="0"/>
        <v>-21</v>
      </c>
      <c r="F35" s="8">
        <f t="shared" si="1"/>
        <v>441</v>
      </c>
      <c r="G35">
        <v>4</v>
      </c>
      <c r="K35" s="7"/>
      <c r="L35" s="7"/>
      <c r="M35" s="7"/>
      <c r="O35" s="15" t="str">
        <f t="shared" si="13"/>
        <v/>
      </c>
      <c r="P35" s="8" t="str">
        <f t="shared" si="2"/>
        <v/>
      </c>
      <c r="Q35" s="8" t="str">
        <f t="shared" si="3"/>
        <v/>
      </c>
      <c r="R35" s="16">
        <f t="shared" si="4"/>
        <v>11</v>
      </c>
      <c r="S35" s="8" t="str">
        <f t="shared" si="5"/>
        <v/>
      </c>
      <c r="T35" s="8" t="str">
        <f t="shared" si="6"/>
        <v/>
      </c>
      <c r="U35" s="8" t="str">
        <f t="shared" si="7"/>
        <v/>
      </c>
      <c r="V35" s="8" t="str">
        <f t="shared" si="8"/>
        <v/>
      </c>
      <c r="W35" s="8" t="str">
        <f t="shared" si="9"/>
        <v/>
      </c>
      <c r="X35" s="8" t="str">
        <f t="shared" si="10"/>
        <v/>
      </c>
      <c r="Y35" s="8" t="str">
        <f t="shared" si="11"/>
        <v/>
      </c>
      <c r="Z35" s="8" t="str">
        <f t="shared" si="12"/>
        <v/>
      </c>
    </row>
    <row r="36" spans="1:26" x14ac:dyDescent="0.25">
      <c r="A36" s="2" t="s">
        <v>63</v>
      </c>
      <c r="B36" s="2">
        <v>-2.2999999999999998</v>
      </c>
      <c r="C36">
        <v>33</v>
      </c>
      <c r="D36">
        <v>9</v>
      </c>
      <c r="E36" s="8">
        <f t="shared" si="0"/>
        <v>-24</v>
      </c>
      <c r="F36" s="8">
        <f t="shared" si="1"/>
        <v>576</v>
      </c>
      <c r="G36" s="8">
        <v>1</v>
      </c>
      <c r="K36" s="7"/>
      <c r="L36" s="7"/>
      <c r="M36" s="7"/>
      <c r="O36" s="15">
        <f t="shared" si="13"/>
        <v>9</v>
      </c>
      <c r="P36" s="8" t="str">
        <f t="shared" si="2"/>
        <v/>
      </c>
      <c r="Q36" s="8" t="str">
        <f t="shared" si="3"/>
        <v/>
      </c>
      <c r="R36" s="16" t="str">
        <f t="shared" si="4"/>
        <v/>
      </c>
      <c r="S36" s="8" t="str">
        <f t="shared" si="5"/>
        <v/>
      </c>
      <c r="T36" s="8" t="str">
        <f t="shared" si="6"/>
        <v/>
      </c>
      <c r="U36" s="8" t="str">
        <f t="shared" si="7"/>
        <v/>
      </c>
      <c r="V36" s="8" t="str">
        <f t="shared" si="8"/>
        <v/>
      </c>
      <c r="W36" s="8" t="str">
        <f t="shared" si="9"/>
        <v/>
      </c>
      <c r="X36" s="8" t="str">
        <f t="shared" si="10"/>
        <v/>
      </c>
      <c r="Y36" s="8" t="str">
        <f t="shared" si="11"/>
        <v/>
      </c>
      <c r="Z36" s="8" t="str">
        <f t="shared" si="12"/>
        <v/>
      </c>
    </row>
    <row r="37" spans="1:26" x14ac:dyDescent="0.25">
      <c r="A37" s="2" t="s">
        <v>60</v>
      </c>
      <c r="B37" s="2">
        <v>-2.7</v>
      </c>
      <c r="C37">
        <v>34</v>
      </c>
      <c r="D37">
        <v>8</v>
      </c>
      <c r="E37" s="8">
        <f t="shared" si="0"/>
        <v>-26</v>
      </c>
      <c r="F37" s="8">
        <f t="shared" si="1"/>
        <v>676</v>
      </c>
      <c r="G37">
        <v>2</v>
      </c>
      <c r="K37" s="7"/>
      <c r="L37" s="7"/>
      <c r="M37" s="7"/>
      <c r="O37" s="15" t="str">
        <f t="shared" si="13"/>
        <v/>
      </c>
      <c r="P37" s="8">
        <f t="shared" si="2"/>
        <v>8</v>
      </c>
      <c r="Q37" s="8" t="str">
        <f t="shared" si="3"/>
        <v/>
      </c>
      <c r="R37" s="16" t="str">
        <f t="shared" si="4"/>
        <v/>
      </c>
      <c r="S37" s="8" t="str">
        <f t="shared" si="5"/>
        <v/>
      </c>
      <c r="T37" s="8" t="str">
        <f t="shared" si="6"/>
        <v/>
      </c>
      <c r="U37" s="8" t="str">
        <f t="shared" si="7"/>
        <v/>
      </c>
      <c r="V37" s="8" t="str">
        <f t="shared" si="8"/>
        <v/>
      </c>
      <c r="W37" s="8" t="str">
        <f t="shared" si="9"/>
        <v/>
      </c>
      <c r="X37" s="8" t="str">
        <f t="shared" si="10"/>
        <v/>
      </c>
      <c r="Y37" s="8" t="str">
        <f t="shared" si="11"/>
        <v/>
      </c>
      <c r="Z37" s="8" t="str">
        <f t="shared" si="12"/>
        <v/>
      </c>
    </row>
    <row r="38" spans="1:26" x14ac:dyDescent="0.25">
      <c r="A38" s="2" t="s">
        <v>62</v>
      </c>
      <c r="B38" s="2">
        <v>-3.1</v>
      </c>
      <c r="C38">
        <v>35</v>
      </c>
      <c r="D38">
        <v>5</v>
      </c>
      <c r="E38" s="8">
        <f t="shared" si="0"/>
        <v>-30</v>
      </c>
      <c r="F38" s="8">
        <f t="shared" si="1"/>
        <v>900</v>
      </c>
      <c r="G38">
        <v>3</v>
      </c>
      <c r="K38" s="7"/>
      <c r="L38" s="7"/>
      <c r="M38" s="7"/>
      <c r="O38" s="15" t="str">
        <f t="shared" si="13"/>
        <v/>
      </c>
      <c r="P38" s="8" t="str">
        <f t="shared" si="2"/>
        <v/>
      </c>
      <c r="Q38" s="8">
        <f t="shared" si="3"/>
        <v>5</v>
      </c>
      <c r="R38" s="16" t="str">
        <f t="shared" si="4"/>
        <v/>
      </c>
      <c r="S38" s="8" t="str">
        <f t="shared" si="5"/>
        <v/>
      </c>
      <c r="T38" s="8" t="str">
        <f t="shared" si="6"/>
        <v/>
      </c>
      <c r="U38" s="8" t="str">
        <f t="shared" si="7"/>
        <v/>
      </c>
      <c r="V38" s="8" t="str">
        <f t="shared" si="8"/>
        <v/>
      </c>
      <c r="W38" s="8" t="str">
        <f t="shared" si="9"/>
        <v/>
      </c>
      <c r="X38" s="8" t="str">
        <f t="shared" si="10"/>
        <v/>
      </c>
      <c r="Y38" s="8" t="str">
        <f t="shared" si="11"/>
        <v/>
      </c>
      <c r="Z38" s="8" t="str">
        <f t="shared" si="12"/>
        <v/>
      </c>
    </row>
    <row r="39" spans="1:26" x14ac:dyDescent="0.25">
      <c r="A39" s="2" t="s">
        <v>61</v>
      </c>
      <c r="B39" s="2">
        <v>-3.6</v>
      </c>
      <c r="C39">
        <v>36</v>
      </c>
      <c r="D39">
        <v>3</v>
      </c>
      <c r="E39" s="8">
        <f t="shared" si="0"/>
        <v>-33</v>
      </c>
      <c r="F39" s="8">
        <f t="shared" si="1"/>
        <v>1089</v>
      </c>
      <c r="G39">
        <v>4</v>
      </c>
      <c r="K39" s="7"/>
      <c r="L39" s="7"/>
      <c r="M39" s="7"/>
      <c r="O39" s="15" t="str">
        <f t="shared" si="13"/>
        <v/>
      </c>
      <c r="P39" s="8" t="str">
        <f t="shared" si="2"/>
        <v/>
      </c>
      <c r="Q39" s="8" t="str">
        <f t="shared" si="3"/>
        <v/>
      </c>
      <c r="R39" s="16">
        <f t="shared" si="4"/>
        <v>3</v>
      </c>
      <c r="S39" s="8" t="str">
        <f t="shared" si="5"/>
        <v/>
      </c>
      <c r="T39" s="8" t="str">
        <f t="shared" si="6"/>
        <v/>
      </c>
      <c r="U39" s="8" t="str">
        <f t="shared" si="7"/>
        <v/>
      </c>
      <c r="V39" s="8" t="str">
        <f t="shared" si="8"/>
        <v/>
      </c>
      <c r="W39" s="8" t="str">
        <f t="shared" si="9"/>
        <v/>
      </c>
      <c r="X39" s="8" t="str">
        <f t="shared" si="10"/>
        <v/>
      </c>
      <c r="Y39" s="8" t="str">
        <f t="shared" si="11"/>
        <v/>
      </c>
      <c r="Z39" s="8" t="str">
        <f t="shared" si="12"/>
        <v/>
      </c>
    </row>
    <row r="40" spans="1:26" x14ac:dyDescent="0.25">
      <c r="A40" s="2" t="s">
        <v>59</v>
      </c>
      <c r="B40" s="2">
        <v>-3</v>
      </c>
      <c r="C40">
        <v>37</v>
      </c>
      <c r="D40">
        <v>6</v>
      </c>
      <c r="E40" s="8">
        <f t="shared" si="0"/>
        <v>-31</v>
      </c>
      <c r="F40" s="8">
        <f t="shared" si="1"/>
        <v>961</v>
      </c>
      <c r="G40" s="8">
        <v>1</v>
      </c>
      <c r="K40" s="7"/>
      <c r="L40" s="7"/>
      <c r="M40" s="7"/>
      <c r="O40" s="15">
        <f t="shared" si="13"/>
        <v>6</v>
      </c>
      <c r="P40" s="8" t="str">
        <f t="shared" si="2"/>
        <v/>
      </c>
      <c r="Q40" s="8" t="str">
        <f t="shared" si="3"/>
        <v/>
      </c>
      <c r="R40" s="16" t="str">
        <f t="shared" si="4"/>
        <v/>
      </c>
      <c r="S40" s="8" t="str">
        <f t="shared" si="5"/>
        <v/>
      </c>
      <c r="T40" s="8" t="str">
        <f t="shared" si="6"/>
        <v/>
      </c>
      <c r="U40" s="8" t="str">
        <f t="shared" si="7"/>
        <v/>
      </c>
      <c r="V40" s="8" t="str">
        <f t="shared" si="8"/>
        <v/>
      </c>
      <c r="W40" s="8" t="str">
        <f t="shared" si="9"/>
        <v/>
      </c>
      <c r="X40" s="8" t="str">
        <f t="shared" si="10"/>
        <v/>
      </c>
      <c r="Y40" s="8" t="str">
        <f t="shared" si="11"/>
        <v/>
      </c>
      <c r="Z40" s="8" t="str">
        <f t="shared" si="12"/>
        <v/>
      </c>
    </row>
    <row r="41" spans="1:26" x14ac:dyDescent="0.25">
      <c r="A41" s="2" t="s">
        <v>58</v>
      </c>
      <c r="B41" s="2">
        <v>-2.1</v>
      </c>
      <c r="C41">
        <v>38</v>
      </c>
      <c r="D41">
        <v>10</v>
      </c>
      <c r="E41" s="8">
        <f t="shared" si="0"/>
        <v>-28</v>
      </c>
      <c r="F41" s="8">
        <f t="shared" si="1"/>
        <v>784</v>
      </c>
      <c r="G41">
        <v>2</v>
      </c>
      <c r="K41" s="7"/>
      <c r="L41" s="7"/>
      <c r="M41" s="7"/>
      <c r="O41" s="15" t="str">
        <f t="shared" si="13"/>
        <v/>
      </c>
      <c r="P41" s="8">
        <f t="shared" si="2"/>
        <v>10</v>
      </c>
      <c r="Q41" s="8" t="str">
        <f t="shared" si="3"/>
        <v/>
      </c>
      <c r="R41" s="16" t="str">
        <f t="shared" si="4"/>
        <v/>
      </c>
      <c r="S41" s="8" t="str">
        <f t="shared" si="5"/>
        <v/>
      </c>
      <c r="T41" s="8" t="str">
        <f t="shared" si="6"/>
        <v/>
      </c>
      <c r="U41" s="8" t="str">
        <f t="shared" si="7"/>
        <v/>
      </c>
      <c r="V41" s="8" t="str">
        <f t="shared" si="8"/>
        <v/>
      </c>
      <c r="W41" s="8" t="str">
        <f t="shared" si="9"/>
        <v/>
      </c>
      <c r="X41" s="8" t="str">
        <f t="shared" si="10"/>
        <v/>
      </c>
      <c r="Y41" s="8" t="str">
        <f t="shared" si="11"/>
        <v/>
      </c>
      <c r="Z41" s="8" t="str">
        <f t="shared" si="12"/>
        <v/>
      </c>
    </row>
    <row r="42" spans="1:26" x14ac:dyDescent="0.25">
      <c r="A42" s="2" t="s">
        <v>57</v>
      </c>
      <c r="B42" s="2">
        <v>-1.5</v>
      </c>
      <c r="C42">
        <v>39</v>
      </c>
      <c r="D42">
        <v>12</v>
      </c>
      <c r="E42" s="8">
        <f t="shared" si="0"/>
        <v>-27</v>
      </c>
      <c r="F42" s="8">
        <f t="shared" si="1"/>
        <v>729</v>
      </c>
      <c r="G42">
        <v>3</v>
      </c>
      <c r="K42" s="7"/>
      <c r="L42" s="7"/>
      <c r="M42" s="7"/>
      <c r="O42" s="15" t="str">
        <f t="shared" si="13"/>
        <v/>
      </c>
      <c r="P42" s="8" t="str">
        <f t="shared" si="2"/>
        <v/>
      </c>
      <c r="Q42" s="8">
        <f t="shared" si="3"/>
        <v>12</v>
      </c>
      <c r="R42" s="16" t="str">
        <f t="shared" si="4"/>
        <v/>
      </c>
      <c r="S42" s="8" t="str">
        <f t="shared" si="5"/>
        <v/>
      </c>
      <c r="T42" s="8" t="str">
        <f t="shared" si="6"/>
        <v/>
      </c>
      <c r="U42" s="8" t="str">
        <f t="shared" si="7"/>
        <v/>
      </c>
      <c r="V42" s="8" t="str">
        <f t="shared" si="8"/>
        <v/>
      </c>
      <c r="W42" s="8" t="str">
        <f t="shared" si="9"/>
        <v/>
      </c>
      <c r="X42" s="8" t="str">
        <f t="shared" si="10"/>
        <v/>
      </c>
      <c r="Y42" s="8" t="str">
        <f t="shared" si="11"/>
        <v/>
      </c>
      <c r="Z42" s="8" t="str">
        <f t="shared" si="12"/>
        <v/>
      </c>
    </row>
    <row r="43" spans="1:26" x14ac:dyDescent="0.25">
      <c r="A43" s="2" t="s">
        <v>56</v>
      </c>
      <c r="B43" s="2">
        <v>-0.2</v>
      </c>
      <c r="C43">
        <v>40</v>
      </c>
      <c r="D43">
        <v>17</v>
      </c>
      <c r="E43" s="8">
        <f t="shared" si="0"/>
        <v>-23</v>
      </c>
      <c r="F43" s="8">
        <f t="shared" si="1"/>
        <v>529</v>
      </c>
      <c r="G43">
        <v>4</v>
      </c>
      <c r="K43" s="7"/>
      <c r="L43" s="7"/>
      <c r="M43" s="7"/>
      <c r="O43" s="15" t="str">
        <f t="shared" si="13"/>
        <v/>
      </c>
      <c r="P43" s="8" t="str">
        <f t="shared" si="2"/>
        <v/>
      </c>
      <c r="Q43" s="8" t="str">
        <f t="shared" si="3"/>
        <v/>
      </c>
      <c r="R43" s="16">
        <f t="shared" si="4"/>
        <v>17</v>
      </c>
      <c r="S43" s="8" t="str">
        <f t="shared" si="5"/>
        <v/>
      </c>
      <c r="T43" s="8" t="str">
        <f t="shared" si="6"/>
        <v/>
      </c>
      <c r="U43" s="8" t="str">
        <f t="shared" si="7"/>
        <v/>
      </c>
      <c r="V43" s="8" t="str">
        <f t="shared" si="8"/>
        <v/>
      </c>
      <c r="W43" s="8" t="str">
        <f t="shared" si="9"/>
        <v/>
      </c>
      <c r="X43" s="8" t="str">
        <f t="shared" si="10"/>
        <v/>
      </c>
      <c r="Y43" s="8" t="str">
        <f t="shared" si="11"/>
        <v/>
      </c>
      <c r="Z43" s="8" t="str">
        <f t="shared" si="12"/>
        <v/>
      </c>
    </row>
    <row r="44" spans="1:26" x14ac:dyDescent="0.25">
      <c r="A44" s="2" t="s">
        <v>55</v>
      </c>
      <c r="B44" s="2">
        <v>0.6</v>
      </c>
      <c r="C44">
        <v>41</v>
      </c>
      <c r="D44">
        <v>22</v>
      </c>
      <c r="E44" s="8">
        <f t="shared" si="0"/>
        <v>-19</v>
      </c>
      <c r="F44" s="8">
        <f t="shared" si="1"/>
        <v>361</v>
      </c>
      <c r="G44" s="8">
        <v>1</v>
      </c>
      <c r="K44" s="7"/>
      <c r="L44" s="7"/>
      <c r="M44" s="7"/>
      <c r="O44" s="15">
        <f t="shared" si="13"/>
        <v>22</v>
      </c>
      <c r="P44" s="8" t="str">
        <f t="shared" si="2"/>
        <v/>
      </c>
      <c r="Q44" s="8" t="str">
        <f t="shared" si="3"/>
        <v/>
      </c>
      <c r="R44" s="16" t="str">
        <f t="shared" si="4"/>
        <v/>
      </c>
      <c r="S44" s="8" t="str">
        <f t="shared" si="5"/>
        <v/>
      </c>
      <c r="T44" s="8" t="str">
        <f t="shared" si="6"/>
        <v/>
      </c>
      <c r="U44" s="8" t="str">
        <f t="shared" si="7"/>
        <v/>
      </c>
      <c r="V44" s="8" t="str">
        <f t="shared" si="8"/>
        <v/>
      </c>
      <c r="W44" s="8" t="str">
        <f t="shared" si="9"/>
        <v/>
      </c>
      <c r="X44" s="8" t="str">
        <f t="shared" si="10"/>
        <v/>
      </c>
      <c r="Y44" s="8" t="str">
        <f t="shared" si="11"/>
        <v/>
      </c>
      <c r="Z44" s="8" t="str">
        <f t="shared" si="12"/>
        <v/>
      </c>
    </row>
    <row r="45" spans="1:26" x14ac:dyDescent="0.25">
      <c r="A45" s="2" t="s">
        <v>54</v>
      </c>
      <c r="B45" s="2">
        <v>1</v>
      </c>
      <c r="C45">
        <v>42</v>
      </c>
      <c r="D45">
        <v>24</v>
      </c>
      <c r="E45" s="8">
        <f t="shared" si="0"/>
        <v>-18</v>
      </c>
      <c r="F45" s="8">
        <f t="shared" si="1"/>
        <v>324</v>
      </c>
      <c r="G45">
        <v>2</v>
      </c>
      <c r="K45" s="7"/>
      <c r="L45" s="7"/>
      <c r="M45" s="7"/>
      <c r="O45" s="15" t="str">
        <f t="shared" si="13"/>
        <v/>
      </c>
      <c r="P45" s="8">
        <f t="shared" si="2"/>
        <v>24</v>
      </c>
      <c r="Q45" s="8" t="str">
        <f t="shared" si="3"/>
        <v/>
      </c>
      <c r="R45" s="16" t="str">
        <f t="shared" si="4"/>
        <v/>
      </c>
      <c r="S45" s="8" t="str">
        <f t="shared" si="5"/>
        <v/>
      </c>
      <c r="T45" s="8" t="str">
        <f t="shared" si="6"/>
        <v/>
      </c>
      <c r="U45" s="8" t="str">
        <f t="shared" si="7"/>
        <v/>
      </c>
      <c r="V45" s="8" t="str">
        <f t="shared" si="8"/>
        <v/>
      </c>
      <c r="W45" s="8" t="str">
        <f t="shared" si="9"/>
        <v/>
      </c>
      <c r="X45" s="8" t="str">
        <f t="shared" si="10"/>
        <v/>
      </c>
      <c r="Y45" s="8" t="str">
        <f t="shared" si="11"/>
        <v/>
      </c>
      <c r="Z45" s="8" t="str">
        <f t="shared" si="12"/>
        <v/>
      </c>
    </row>
    <row r="46" spans="1:26" x14ac:dyDescent="0.25">
      <c r="A46" s="2" t="s">
        <v>53</v>
      </c>
      <c r="B46" s="2">
        <v>1.7</v>
      </c>
      <c r="C46">
        <v>43</v>
      </c>
      <c r="D46">
        <v>25</v>
      </c>
      <c r="E46" s="8">
        <f t="shared" si="0"/>
        <v>-18</v>
      </c>
      <c r="F46" s="8">
        <f t="shared" si="1"/>
        <v>324</v>
      </c>
      <c r="G46">
        <v>3</v>
      </c>
      <c r="K46" s="7"/>
      <c r="L46" s="7"/>
      <c r="M46" s="7"/>
      <c r="O46" s="15" t="str">
        <f t="shared" si="13"/>
        <v/>
      </c>
      <c r="P46" s="8" t="str">
        <f t="shared" si="2"/>
        <v/>
      </c>
      <c r="Q46" s="8">
        <f t="shared" si="3"/>
        <v>25</v>
      </c>
      <c r="R46" s="16" t="str">
        <f t="shared" si="4"/>
        <v/>
      </c>
      <c r="S46" s="8" t="str">
        <f t="shared" si="5"/>
        <v/>
      </c>
      <c r="T46" s="8" t="str">
        <f t="shared" si="6"/>
        <v/>
      </c>
      <c r="U46" s="8" t="str">
        <f t="shared" si="7"/>
        <v/>
      </c>
      <c r="V46" s="8" t="str">
        <f t="shared" si="8"/>
        <v/>
      </c>
      <c r="W46" s="8" t="str">
        <f t="shared" si="9"/>
        <v/>
      </c>
      <c r="X46" s="8" t="str">
        <f t="shared" si="10"/>
        <v/>
      </c>
      <c r="Y46" s="8" t="str">
        <f t="shared" si="11"/>
        <v/>
      </c>
      <c r="Z46" s="8" t="str">
        <f t="shared" si="12"/>
        <v/>
      </c>
    </row>
    <row r="47" spans="1:26" x14ac:dyDescent="0.25">
      <c r="A47" s="2" t="s">
        <v>52</v>
      </c>
      <c r="B47" s="2">
        <v>2.2000000000000002</v>
      </c>
      <c r="C47">
        <v>44</v>
      </c>
      <c r="D47">
        <v>26</v>
      </c>
      <c r="E47" s="8">
        <f t="shared" si="0"/>
        <v>-18</v>
      </c>
      <c r="F47" s="8">
        <f t="shared" si="1"/>
        <v>324</v>
      </c>
      <c r="G47">
        <v>4</v>
      </c>
      <c r="K47" s="7"/>
      <c r="L47" s="7"/>
      <c r="M47" s="7"/>
      <c r="O47" s="15" t="str">
        <f t="shared" si="13"/>
        <v/>
      </c>
      <c r="P47" s="8" t="str">
        <f t="shared" si="2"/>
        <v/>
      </c>
      <c r="Q47" s="8" t="str">
        <f t="shared" si="3"/>
        <v/>
      </c>
      <c r="R47" s="16">
        <f t="shared" si="4"/>
        <v>26</v>
      </c>
      <c r="S47" s="8" t="str">
        <f t="shared" si="5"/>
        <v/>
      </c>
      <c r="T47" s="8" t="str">
        <f t="shared" si="6"/>
        <v/>
      </c>
      <c r="U47" s="8" t="str">
        <f t="shared" si="7"/>
        <v/>
      </c>
      <c r="V47" s="8" t="str">
        <f t="shared" si="8"/>
        <v/>
      </c>
      <c r="W47" s="8" t="str">
        <f t="shared" si="9"/>
        <v/>
      </c>
      <c r="X47" s="8" t="str">
        <f t="shared" si="10"/>
        <v/>
      </c>
      <c r="Y47" s="8" t="str">
        <f t="shared" si="11"/>
        <v/>
      </c>
      <c r="Z47" s="8" t="str">
        <f t="shared" si="12"/>
        <v/>
      </c>
    </row>
    <row r="48" spans="1:26" x14ac:dyDescent="0.25">
      <c r="A48" s="2" t="s">
        <v>51</v>
      </c>
      <c r="B48" s="2">
        <v>2.7</v>
      </c>
      <c r="C48">
        <v>45</v>
      </c>
      <c r="D48">
        <v>28</v>
      </c>
      <c r="E48" s="8">
        <f t="shared" si="0"/>
        <v>-17</v>
      </c>
      <c r="F48" s="8">
        <f t="shared" si="1"/>
        <v>289</v>
      </c>
      <c r="G48" s="8">
        <v>1</v>
      </c>
      <c r="K48" s="7"/>
      <c r="L48" s="7"/>
      <c r="M48" s="7"/>
      <c r="O48" s="15">
        <f t="shared" si="13"/>
        <v>28</v>
      </c>
      <c r="P48" s="8" t="str">
        <f t="shared" si="2"/>
        <v/>
      </c>
      <c r="Q48" s="8" t="str">
        <f t="shared" si="3"/>
        <v/>
      </c>
      <c r="R48" s="16" t="str">
        <f t="shared" si="4"/>
        <v/>
      </c>
      <c r="S48" s="8" t="str">
        <f t="shared" si="5"/>
        <v/>
      </c>
      <c r="T48" s="8" t="str">
        <f t="shared" si="6"/>
        <v/>
      </c>
      <c r="U48" s="8" t="str">
        <f t="shared" si="7"/>
        <v/>
      </c>
      <c r="V48" s="8" t="str">
        <f t="shared" si="8"/>
        <v/>
      </c>
      <c r="W48" s="8" t="str">
        <f t="shared" si="9"/>
        <v/>
      </c>
      <c r="X48" s="8" t="str">
        <f t="shared" si="10"/>
        <v/>
      </c>
      <c r="Y48" s="8" t="str">
        <f t="shared" si="11"/>
        <v/>
      </c>
      <c r="Z48" s="8" t="str">
        <f t="shared" si="12"/>
        <v/>
      </c>
    </row>
    <row r="49" spans="1:26" x14ac:dyDescent="0.25">
      <c r="A49" s="2" t="s">
        <v>50</v>
      </c>
      <c r="B49" s="2">
        <v>3.1</v>
      </c>
      <c r="C49">
        <v>46</v>
      </c>
      <c r="D49">
        <v>34</v>
      </c>
      <c r="E49" s="8">
        <f t="shared" si="0"/>
        <v>-12</v>
      </c>
      <c r="F49" s="8">
        <f t="shared" si="1"/>
        <v>144</v>
      </c>
      <c r="G49">
        <v>2</v>
      </c>
      <c r="K49" s="7"/>
      <c r="L49" s="7"/>
      <c r="M49" s="7"/>
      <c r="O49" s="15" t="str">
        <f t="shared" si="13"/>
        <v/>
      </c>
      <c r="P49" s="8">
        <f t="shared" si="2"/>
        <v>34</v>
      </c>
      <c r="Q49" s="8" t="str">
        <f t="shared" si="3"/>
        <v/>
      </c>
      <c r="R49" s="16" t="str">
        <f t="shared" si="4"/>
        <v/>
      </c>
      <c r="S49" s="8" t="str">
        <f t="shared" si="5"/>
        <v/>
      </c>
      <c r="T49" s="8" t="str">
        <f t="shared" si="6"/>
        <v/>
      </c>
      <c r="U49" s="8" t="str">
        <f t="shared" si="7"/>
        <v/>
      </c>
      <c r="V49" s="8" t="str">
        <f t="shared" si="8"/>
        <v/>
      </c>
      <c r="W49" s="8" t="str">
        <f t="shared" si="9"/>
        <v/>
      </c>
      <c r="X49" s="8" t="str">
        <f t="shared" si="10"/>
        <v/>
      </c>
      <c r="Y49" s="8" t="str">
        <f t="shared" si="11"/>
        <v/>
      </c>
      <c r="Z49" s="8" t="str">
        <f t="shared" si="12"/>
        <v/>
      </c>
    </row>
    <row r="50" spans="1:26" x14ac:dyDescent="0.25">
      <c r="A50" s="2" t="s">
        <v>49</v>
      </c>
      <c r="B50" s="2">
        <v>3.4</v>
      </c>
      <c r="C50">
        <v>47</v>
      </c>
      <c r="D50">
        <v>38</v>
      </c>
      <c r="E50" s="8">
        <f t="shared" si="0"/>
        <v>-9</v>
      </c>
      <c r="F50" s="8">
        <f t="shared" si="1"/>
        <v>81</v>
      </c>
      <c r="G50">
        <v>3</v>
      </c>
      <c r="K50" s="7"/>
      <c r="L50" s="7"/>
      <c r="M50" s="7"/>
      <c r="O50" s="15" t="str">
        <f t="shared" si="13"/>
        <v/>
      </c>
      <c r="P50" s="8" t="str">
        <f t="shared" si="2"/>
        <v/>
      </c>
      <c r="Q50" s="8">
        <f t="shared" si="3"/>
        <v>38</v>
      </c>
      <c r="R50" s="16" t="str">
        <f t="shared" si="4"/>
        <v/>
      </c>
      <c r="S50" s="8" t="str">
        <f t="shared" si="5"/>
        <v/>
      </c>
      <c r="T50" s="8" t="str">
        <f t="shared" si="6"/>
        <v/>
      </c>
      <c r="U50" s="8" t="str">
        <f t="shared" si="7"/>
        <v/>
      </c>
      <c r="V50" s="8" t="str">
        <f t="shared" si="8"/>
        <v/>
      </c>
      <c r="W50" s="8" t="str">
        <f t="shared" si="9"/>
        <v/>
      </c>
      <c r="X50" s="8" t="str">
        <f t="shared" si="10"/>
        <v/>
      </c>
      <c r="Y50" s="8" t="str">
        <f t="shared" si="11"/>
        <v/>
      </c>
      <c r="Z50" s="8" t="str">
        <f t="shared" si="12"/>
        <v/>
      </c>
    </row>
    <row r="51" spans="1:26" x14ac:dyDescent="0.25">
      <c r="A51" s="2" t="s">
        <v>48</v>
      </c>
      <c r="B51" s="2">
        <v>3.6</v>
      </c>
      <c r="C51">
        <v>48</v>
      </c>
      <c r="D51">
        <v>43</v>
      </c>
      <c r="E51" s="8">
        <f t="shared" si="0"/>
        <v>-5</v>
      </c>
      <c r="F51" s="8">
        <f t="shared" si="1"/>
        <v>25</v>
      </c>
      <c r="G51">
        <v>4</v>
      </c>
      <c r="K51" s="7"/>
      <c r="L51" s="7"/>
      <c r="M51" s="7"/>
      <c r="O51" s="15" t="str">
        <f t="shared" si="13"/>
        <v/>
      </c>
      <c r="P51" s="8" t="str">
        <f t="shared" si="2"/>
        <v/>
      </c>
      <c r="Q51" s="8" t="str">
        <f t="shared" si="3"/>
        <v/>
      </c>
      <c r="R51" s="16">
        <f t="shared" si="4"/>
        <v>43</v>
      </c>
      <c r="S51" s="8" t="str">
        <f t="shared" si="5"/>
        <v/>
      </c>
      <c r="T51" s="8" t="str">
        <f t="shared" si="6"/>
        <v/>
      </c>
      <c r="U51" s="8" t="str">
        <f t="shared" si="7"/>
        <v/>
      </c>
      <c r="V51" s="8" t="str">
        <f t="shared" si="8"/>
        <v/>
      </c>
      <c r="W51" s="8" t="str">
        <f t="shared" si="9"/>
        <v/>
      </c>
      <c r="X51" s="8" t="str">
        <f t="shared" si="10"/>
        <v/>
      </c>
      <c r="Y51" s="8" t="str">
        <f t="shared" si="11"/>
        <v/>
      </c>
      <c r="Z51" s="8" t="str">
        <f t="shared" si="12"/>
        <v/>
      </c>
    </row>
    <row r="52" spans="1:26" x14ac:dyDescent="0.25">
      <c r="A52" s="2" t="s">
        <v>45</v>
      </c>
      <c r="B52" s="2">
        <v>3.4</v>
      </c>
      <c r="C52">
        <v>49</v>
      </c>
      <c r="D52">
        <v>38</v>
      </c>
      <c r="E52" s="8">
        <f t="shared" si="0"/>
        <v>-11</v>
      </c>
      <c r="F52" s="8">
        <f t="shared" si="1"/>
        <v>121</v>
      </c>
      <c r="G52" s="8">
        <v>1</v>
      </c>
      <c r="K52" s="7"/>
      <c r="L52" s="7"/>
      <c r="M52" s="7"/>
      <c r="O52" s="15">
        <f t="shared" si="13"/>
        <v>38</v>
      </c>
      <c r="P52" s="8" t="str">
        <f t="shared" si="2"/>
        <v/>
      </c>
      <c r="Q52" s="8" t="str">
        <f t="shared" si="3"/>
        <v/>
      </c>
      <c r="R52" s="16" t="str">
        <f t="shared" si="4"/>
        <v/>
      </c>
      <c r="S52" s="8" t="str">
        <f t="shared" si="5"/>
        <v/>
      </c>
      <c r="T52" s="8" t="str">
        <f t="shared" si="6"/>
        <v/>
      </c>
      <c r="U52" s="8" t="str">
        <f t="shared" si="7"/>
        <v/>
      </c>
      <c r="V52" s="8" t="str">
        <f t="shared" si="8"/>
        <v/>
      </c>
      <c r="W52" s="8" t="str">
        <f t="shared" si="9"/>
        <v/>
      </c>
      <c r="X52" s="8" t="str">
        <f t="shared" si="10"/>
        <v/>
      </c>
      <c r="Y52" s="8" t="str">
        <f t="shared" si="11"/>
        <v/>
      </c>
      <c r="Z52" s="8" t="str">
        <f t="shared" si="12"/>
        <v/>
      </c>
    </row>
    <row r="53" spans="1:26" x14ac:dyDescent="0.25">
      <c r="A53" s="2" t="s">
        <v>44</v>
      </c>
      <c r="B53" s="2">
        <v>3.4</v>
      </c>
      <c r="C53">
        <v>50</v>
      </c>
      <c r="D53">
        <v>38</v>
      </c>
      <c r="E53" s="8">
        <f t="shared" si="0"/>
        <v>-12</v>
      </c>
      <c r="F53" s="8">
        <f t="shared" si="1"/>
        <v>144</v>
      </c>
      <c r="G53">
        <v>2</v>
      </c>
      <c r="K53" s="7"/>
      <c r="L53" s="7"/>
      <c r="M53" s="7"/>
      <c r="O53" s="15" t="str">
        <f t="shared" si="13"/>
        <v/>
      </c>
      <c r="P53" s="8">
        <f t="shared" si="2"/>
        <v>38</v>
      </c>
      <c r="Q53" s="8" t="str">
        <f t="shared" si="3"/>
        <v/>
      </c>
      <c r="R53" s="16" t="str">
        <f t="shared" si="4"/>
        <v/>
      </c>
      <c r="S53" s="8" t="str">
        <f t="shared" si="5"/>
        <v/>
      </c>
      <c r="T53" s="8" t="str">
        <f t="shared" si="6"/>
        <v/>
      </c>
      <c r="U53" s="8" t="str">
        <f t="shared" si="7"/>
        <v/>
      </c>
      <c r="V53" s="8" t="str">
        <f t="shared" si="8"/>
        <v/>
      </c>
      <c r="W53" s="8" t="str">
        <f t="shared" si="9"/>
        <v/>
      </c>
      <c r="X53" s="8" t="str">
        <f t="shared" si="10"/>
        <v/>
      </c>
      <c r="Y53" s="8" t="str">
        <f t="shared" si="11"/>
        <v/>
      </c>
      <c r="Z53" s="8" t="str">
        <f t="shared" si="12"/>
        <v/>
      </c>
    </row>
    <row r="54" spans="1:26" x14ac:dyDescent="0.25">
      <c r="A54" s="2" t="s">
        <v>43</v>
      </c>
      <c r="B54" s="2">
        <v>3.2</v>
      </c>
      <c r="C54">
        <v>51</v>
      </c>
      <c r="D54">
        <v>37</v>
      </c>
      <c r="E54" s="8">
        <f t="shared" si="0"/>
        <v>-14</v>
      </c>
      <c r="F54" s="8">
        <f t="shared" si="1"/>
        <v>196</v>
      </c>
      <c r="G54">
        <v>3</v>
      </c>
      <c r="K54" s="7"/>
      <c r="L54" s="7"/>
      <c r="M54" s="7"/>
      <c r="O54" s="15" t="str">
        <f t="shared" si="13"/>
        <v/>
      </c>
      <c r="P54" s="8" t="str">
        <f t="shared" si="2"/>
        <v/>
      </c>
      <c r="Q54" s="8">
        <f t="shared" si="3"/>
        <v>37</v>
      </c>
      <c r="R54" s="16" t="str">
        <f t="shared" si="4"/>
        <v/>
      </c>
      <c r="S54" s="8" t="str">
        <f t="shared" si="5"/>
        <v/>
      </c>
      <c r="T54" s="8" t="str">
        <f t="shared" si="6"/>
        <v/>
      </c>
      <c r="U54" s="8" t="str">
        <f t="shared" si="7"/>
        <v/>
      </c>
      <c r="V54" s="8" t="str">
        <f t="shared" si="8"/>
        <v/>
      </c>
      <c r="W54" s="8" t="str">
        <f t="shared" si="9"/>
        <v/>
      </c>
      <c r="X54" s="8" t="str">
        <f t="shared" si="10"/>
        <v/>
      </c>
      <c r="Y54" s="8" t="str">
        <f t="shared" si="11"/>
        <v/>
      </c>
      <c r="Z54" s="8" t="str">
        <f t="shared" si="12"/>
        <v/>
      </c>
    </row>
    <row r="55" spans="1:26" x14ac:dyDescent="0.25">
      <c r="A55" s="2" t="s">
        <v>42</v>
      </c>
      <c r="B55" s="2">
        <v>3</v>
      </c>
      <c r="C55">
        <v>52</v>
      </c>
      <c r="D55">
        <v>29</v>
      </c>
      <c r="E55" s="8">
        <f t="shared" si="0"/>
        <v>-23</v>
      </c>
      <c r="F55" s="8">
        <f t="shared" si="1"/>
        <v>529</v>
      </c>
      <c r="G55">
        <v>4</v>
      </c>
      <c r="K55" s="7"/>
      <c r="L55" s="7"/>
      <c r="M55" s="7"/>
      <c r="O55" s="15" t="str">
        <f t="shared" si="13"/>
        <v/>
      </c>
      <c r="P55" s="8" t="str">
        <f t="shared" si="2"/>
        <v/>
      </c>
      <c r="Q55" s="8" t="str">
        <f t="shared" si="3"/>
        <v/>
      </c>
      <c r="R55" s="16">
        <f t="shared" si="4"/>
        <v>29</v>
      </c>
      <c r="S55" s="8" t="str">
        <f t="shared" si="5"/>
        <v/>
      </c>
      <c r="T55" s="8" t="str">
        <f t="shared" si="6"/>
        <v/>
      </c>
      <c r="U55" s="8" t="str">
        <f t="shared" si="7"/>
        <v/>
      </c>
      <c r="V55" s="8" t="str">
        <f t="shared" si="8"/>
        <v/>
      </c>
      <c r="W55" s="8" t="str">
        <f t="shared" si="9"/>
        <v/>
      </c>
      <c r="X55" s="8" t="str">
        <f t="shared" si="10"/>
        <v/>
      </c>
      <c r="Y55" s="8" t="str">
        <f t="shared" si="11"/>
        <v/>
      </c>
      <c r="Z55" s="8" t="str">
        <f t="shared" si="12"/>
        <v/>
      </c>
    </row>
    <row r="56" spans="1:26" x14ac:dyDescent="0.25">
      <c r="A56" s="2" t="s">
        <v>47</v>
      </c>
      <c r="B56" s="2">
        <v>3</v>
      </c>
      <c r="C56">
        <v>53</v>
      </c>
      <c r="D56">
        <v>29</v>
      </c>
      <c r="E56" s="8">
        <f t="shared" si="0"/>
        <v>-24</v>
      </c>
      <c r="F56" s="8">
        <f t="shared" si="1"/>
        <v>576</v>
      </c>
      <c r="G56" s="8">
        <v>1</v>
      </c>
      <c r="K56" s="7"/>
      <c r="L56" s="7"/>
      <c r="M56" s="7"/>
      <c r="O56" s="15">
        <f t="shared" si="13"/>
        <v>29</v>
      </c>
      <c r="P56" s="8" t="str">
        <f t="shared" si="2"/>
        <v/>
      </c>
      <c r="Q56" s="8" t="str">
        <f t="shared" si="3"/>
        <v/>
      </c>
      <c r="R56" s="16" t="str">
        <f t="shared" si="4"/>
        <v/>
      </c>
      <c r="S56" s="8" t="str">
        <f t="shared" si="5"/>
        <v/>
      </c>
      <c r="T56" s="8" t="str">
        <f t="shared" si="6"/>
        <v/>
      </c>
      <c r="U56" s="8" t="str">
        <f t="shared" si="7"/>
        <v/>
      </c>
      <c r="V56" s="8" t="str">
        <f t="shared" si="8"/>
        <v/>
      </c>
      <c r="W56" s="8" t="str">
        <f t="shared" si="9"/>
        <v/>
      </c>
      <c r="X56" s="8" t="str">
        <f t="shared" si="10"/>
        <v/>
      </c>
      <c r="Y56" s="8" t="str">
        <f t="shared" si="11"/>
        <v/>
      </c>
      <c r="Z56" s="8" t="str">
        <f t="shared" si="12"/>
        <v/>
      </c>
    </row>
    <row r="57" spans="1:26" x14ac:dyDescent="0.25">
      <c r="A57" s="2" t="s">
        <v>46</v>
      </c>
      <c r="B57" s="2">
        <v>3.1</v>
      </c>
      <c r="C57">
        <v>54</v>
      </c>
      <c r="D57">
        <v>34</v>
      </c>
      <c r="E57" s="8">
        <f t="shared" si="0"/>
        <v>-20</v>
      </c>
      <c r="F57" s="8">
        <f t="shared" si="1"/>
        <v>400</v>
      </c>
      <c r="G57">
        <v>2</v>
      </c>
      <c r="K57" s="7"/>
      <c r="L57" s="7"/>
      <c r="M57" s="7"/>
      <c r="O57" s="15" t="str">
        <f>IF($G57=1,$D57,"")</f>
        <v/>
      </c>
      <c r="P57" s="8">
        <f t="shared" si="2"/>
        <v>34</v>
      </c>
      <c r="Q57" s="8" t="str">
        <f t="shared" si="3"/>
        <v/>
      </c>
      <c r="R57" s="16" t="str">
        <f t="shared" si="4"/>
        <v/>
      </c>
      <c r="S57" s="8" t="str">
        <f t="shared" si="5"/>
        <v/>
      </c>
      <c r="T57" s="8" t="str">
        <f t="shared" si="6"/>
        <v/>
      </c>
      <c r="U57" s="8" t="str">
        <f t="shared" si="7"/>
        <v/>
      </c>
      <c r="V57" s="8" t="str">
        <f t="shared" si="8"/>
        <v/>
      </c>
      <c r="W57" s="8" t="str">
        <f t="shared" si="9"/>
        <v/>
      </c>
      <c r="X57" s="8" t="str">
        <f t="shared" si="10"/>
        <v/>
      </c>
      <c r="Y57" s="8" t="str">
        <f t="shared" si="11"/>
        <v/>
      </c>
      <c r="Z57" s="8" t="str">
        <f t="shared" si="12"/>
        <v/>
      </c>
    </row>
    <row r="58" spans="1:26" x14ac:dyDescent="0.25">
      <c r="A58" s="2"/>
      <c r="B58" s="2"/>
      <c r="K58" s="7"/>
      <c r="L58" s="7"/>
      <c r="M58" s="7"/>
      <c r="O58" s="20"/>
      <c r="P58" s="19"/>
      <c r="Q58" s="19"/>
      <c r="R58" s="21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2"/>
      <c r="B59" s="2"/>
      <c r="K59" s="7"/>
      <c r="L59" s="7"/>
      <c r="M59" s="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2"/>
      <c r="B60" s="2"/>
      <c r="G60" s="8"/>
      <c r="K60" s="7"/>
      <c r="L60" s="7"/>
      <c r="M60" s="7"/>
      <c r="N60" s="71" t="s">
        <v>19</v>
      </c>
      <c r="O60" s="22">
        <f>SUM(O4:O58)</f>
        <v>368</v>
      </c>
      <c r="P60" s="22">
        <f t="shared" ref="P60:R60" si="14">SUM(P4:P58)</f>
        <v>391</v>
      </c>
      <c r="Q60" s="22">
        <f t="shared" si="14"/>
        <v>354</v>
      </c>
      <c r="R60" s="22">
        <f t="shared" si="14"/>
        <v>339</v>
      </c>
      <c r="S60" s="22"/>
      <c r="T60" s="8"/>
      <c r="U60" s="8"/>
      <c r="V60" s="8"/>
      <c r="W60" s="8"/>
      <c r="X60" s="8"/>
      <c r="Y60" s="8"/>
      <c r="Z60" s="8"/>
    </row>
    <row r="61" spans="1:26" x14ac:dyDescent="0.25">
      <c r="A61" s="2"/>
      <c r="B61" s="2"/>
      <c r="K61" s="7"/>
      <c r="L61" s="7"/>
      <c r="M61" s="7"/>
      <c r="N61" s="71" t="s">
        <v>20</v>
      </c>
      <c r="O61" s="22">
        <f>O60^2</f>
        <v>135424</v>
      </c>
      <c r="P61" s="22">
        <f>P60^2</f>
        <v>152881</v>
      </c>
      <c r="Q61" s="22">
        <f>Q60^2</f>
        <v>125316</v>
      </c>
      <c r="R61" s="22">
        <f>R60^2</f>
        <v>114921</v>
      </c>
      <c r="S61" s="22"/>
      <c r="T61" s="8"/>
      <c r="U61" s="8"/>
      <c r="V61" s="8"/>
      <c r="W61" s="8"/>
      <c r="X61" s="8"/>
      <c r="Y61" s="8"/>
      <c r="Z61" s="8"/>
    </row>
    <row r="62" spans="1:26" x14ac:dyDescent="0.25">
      <c r="A62" s="2"/>
      <c r="B62" s="2"/>
      <c r="K62" s="7"/>
      <c r="L62" s="7"/>
      <c r="M62" s="7"/>
      <c r="T62" s="8"/>
      <c r="U62" s="8"/>
      <c r="V62" s="8"/>
      <c r="W62" s="8"/>
      <c r="X62" s="8"/>
      <c r="Y62" s="8"/>
      <c r="Z62" s="8"/>
    </row>
    <row r="63" spans="1:26" x14ac:dyDescent="0.25">
      <c r="A63" s="2"/>
      <c r="B63" s="2"/>
      <c r="K63" s="7"/>
      <c r="L63" s="7"/>
      <c r="M63" s="7"/>
      <c r="N63" s="71" t="s">
        <v>21</v>
      </c>
      <c r="O63">
        <f>COUNT(O4:O58)</f>
        <v>14</v>
      </c>
      <c r="P63">
        <f t="shared" ref="P63:R63" si="15">COUNT(P4:P58)</f>
        <v>14</v>
      </c>
      <c r="Q63">
        <f t="shared" si="15"/>
        <v>13</v>
      </c>
      <c r="R63">
        <f t="shared" si="15"/>
        <v>13</v>
      </c>
      <c r="T63" s="8"/>
      <c r="U63" s="8"/>
      <c r="V63" s="8"/>
      <c r="W63" s="8"/>
      <c r="X63" s="8"/>
      <c r="Y63" s="8"/>
      <c r="Z63" s="8"/>
    </row>
    <row r="64" spans="1:26" x14ac:dyDescent="0.25">
      <c r="A64" s="2"/>
      <c r="B64" s="2"/>
      <c r="K64" s="7"/>
      <c r="L64" s="7"/>
      <c r="M64" s="7"/>
      <c r="S64" s="71" t="s">
        <v>22</v>
      </c>
      <c r="T64" s="8"/>
      <c r="U64" s="8"/>
      <c r="V64" s="8"/>
      <c r="W64" s="8"/>
      <c r="X64" s="8"/>
      <c r="Y64" s="8"/>
      <c r="Z64" s="8"/>
    </row>
    <row r="65" spans="1:26" x14ac:dyDescent="0.25">
      <c r="A65" s="2"/>
      <c r="B65" s="2"/>
      <c r="K65" s="7"/>
      <c r="L65" s="7"/>
      <c r="M65" s="7"/>
      <c r="N65" s="71" t="s">
        <v>23</v>
      </c>
      <c r="O65" s="23">
        <f>O61/O63</f>
        <v>9673.1428571428569</v>
      </c>
      <c r="P65" s="23">
        <f>P61/P63</f>
        <v>10920.071428571429</v>
      </c>
      <c r="Q65" s="23">
        <f>Q61/Q63</f>
        <v>9639.6923076923085</v>
      </c>
      <c r="R65" s="23">
        <f>R61/R63</f>
        <v>8840.0769230769238</v>
      </c>
      <c r="S65" s="23">
        <f>SUM(O65:R65)</f>
        <v>39072.983516483517</v>
      </c>
      <c r="T65" s="8"/>
      <c r="U65" s="8"/>
      <c r="V65" s="8"/>
      <c r="W65" s="8"/>
      <c r="X65" s="8"/>
      <c r="Y65" s="8"/>
      <c r="Z65" s="8"/>
    </row>
    <row r="66" spans="1:26" x14ac:dyDescent="0.25">
      <c r="A66" s="2"/>
      <c r="B66" s="2"/>
      <c r="K66" s="7"/>
      <c r="L66" s="7"/>
      <c r="M66" s="7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2"/>
      <c r="B67" s="2"/>
      <c r="J67" s="8"/>
      <c r="K67" s="18"/>
      <c r="L67" s="18"/>
      <c r="M67" s="1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2"/>
      <c r="B68" s="2"/>
      <c r="C68" s="8"/>
      <c r="D68" s="8"/>
      <c r="E68" s="8"/>
      <c r="F68" s="8"/>
      <c r="G68" s="8"/>
      <c r="H68" s="8"/>
      <c r="I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2"/>
      <c r="B69" s="2"/>
      <c r="T69" s="22"/>
      <c r="U69" s="22"/>
      <c r="V69" s="22"/>
      <c r="W69" s="22"/>
      <c r="X69" s="22"/>
      <c r="Y69" s="22"/>
      <c r="Z69" s="22"/>
    </row>
    <row r="70" spans="1:26" x14ac:dyDescent="0.25">
      <c r="A70" s="1"/>
      <c r="B70" s="1"/>
      <c r="T70" s="22"/>
      <c r="U70" s="22"/>
      <c r="V70" s="22"/>
      <c r="W70" s="22"/>
      <c r="X70" s="22"/>
      <c r="Y70" s="22"/>
      <c r="Z70" s="22"/>
    </row>
    <row r="74" spans="1:26" x14ac:dyDescent="0.25">
      <c r="T74" s="23"/>
      <c r="U74" s="23"/>
      <c r="V74" s="23"/>
      <c r="W74" s="23"/>
      <c r="X74" s="23"/>
      <c r="Y74" s="23"/>
      <c r="Z74" s="23"/>
    </row>
  </sheetData>
  <sortState ref="A4:G57">
    <sortCondition ref="C4"/>
  </sortState>
  <mergeCells count="2">
    <mergeCell ref="J3:K3"/>
    <mergeCell ref="J9:K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9.5703125" style="32" bestFit="1" customWidth="1"/>
    <col min="2" max="2" width="17.28515625" style="32" bestFit="1" customWidth="1"/>
    <col min="3" max="3" width="9.140625" style="32"/>
    <col min="4" max="4" width="12.5703125" style="32" bestFit="1" customWidth="1"/>
    <col min="5" max="5" width="13.28515625" style="32" bestFit="1" customWidth="1"/>
    <col min="6" max="6" width="8.5703125" style="32" customWidth="1"/>
    <col min="7" max="7" width="12" style="32" bestFit="1" customWidth="1"/>
    <col min="8" max="8" width="8.42578125" style="32" customWidth="1"/>
    <col min="9" max="9" width="13.7109375" style="32" customWidth="1"/>
    <col min="10" max="16384" width="9.140625" style="32"/>
  </cols>
  <sheetData>
    <row r="1" spans="1:14" x14ac:dyDescent="0.2">
      <c r="A1" s="32" t="s">
        <v>138</v>
      </c>
    </row>
    <row r="2" spans="1:14" x14ac:dyDescent="0.2">
      <c r="B2" s="38" t="s">
        <v>37</v>
      </c>
      <c r="C2" s="39">
        <v>0.77</v>
      </c>
    </row>
    <row r="3" spans="1:14" x14ac:dyDescent="0.2">
      <c r="B3" s="38" t="s">
        <v>36</v>
      </c>
      <c r="C3" s="39">
        <v>0.9</v>
      </c>
    </row>
    <row r="4" spans="1:14" x14ac:dyDescent="0.2">
      <c r="A4" s="63" t="s">
        <v>28</v>
      </c>
      <c r="B4" s="63" t="s">
        <v>1</v>
      </c>
      <c r="C4" s="65" t="s">
        <v>29</v>
      </c>
      <c r="D4" s="65" t="s">
        <v>30</v>
      </c>
      <c r="E4" s="65" t="s">
        <v>33</v>
      </c>
      <c r="F4" s="65" t="s">
        <v>24</v>
      </c>
      <c r="G4" s="65" t="s">
        <v>25</v>
      </c>
      <c r="H4" s="65" t="s">
        <v>31</v>
      </c>
      <c r="I4" s="65" t="s">
        <v>32</v>
      </c>
      <c r="J4" s="17"/>
      <c r="K4" s="17"/>
      <c r="L4" s="64" t="s">
        <v>101</v>
      </c>
      <c r="M4" s="64" t="s">
        <v>102</v>
      </c>
      <c r="N4" s="64" t="s">
        <v>103</v>
      </c>
    </row>
    <row r="5" spans="1:14" x14ac:dyDescent="0.2">
      <c r="A5" s="2" t="s">
        <v>95</v>
      </c>
      <c r="B5" s="2">
        <v>3</v>
      </c>
      <c r="C5" s="42">
        <f>B5</f>
        <v>3</v>
      </c>
      <c r="D5" s="43">
        <v>0</v>
      </c>
      <c r="E5" s="5"/>
      <c r="F5" s="5"/>
      <c r="G5" s="5"/>
      <c r="H5" s="5"/>
      <c r="I5" s="5"/>
      <c r="J5" s="17"/>
      <c r="K5" s="34" t="s">
        <v>34</v>
      </c>
      <c r="L5" s="35">
        <f>AVERAGE(G6:G52)</f>
        <v>0.43501612273854418</v>
      </c>
      <c r="M5" s="35">
        <f>AVERAGE(H6:H52)</f>
        <v>0.38820935956571478</v>
      </c>
      <c r="N5" s="36">
        <f>AVERAGE(I6:I52)</f>
        <v>3.4203622232385253E-2</v>
      </c>
    </row>
    <row r="6" spans="1:14" x14ac:dyDescent="0.2">
      <c r="A6" s="2" t="s">
        <v>94</v>
      </c>
      <c r="B6" s="2">
        <v>3.1</v>
      </c>
      <c r="C6" s="26">
        <f>$C$2*B6+(1-$C$2)*E6</f>
        <v>3.077</v>
      </c>
      <c r="D6" s="5">
        <f>$C$3*(C6-C5)+(1-$C$3)*D5</f>
        <v>6.9299999999999959E-2</v>
      </c>
      <c r="E6" s="42">
        <f>C5+D5</f>
        <v>3</v>
      </c>
      <c r="F6" s="26">
        <f>B6-E6</f>
        <v>0.10000000000000009</v>
      </c>
      <c r="G6" s="5">
        <f>ABS(F6)</f>
        <v>0.10000000000000009</v>
      </c>
      <c r="H6" s="26">
        <f>F6^2</f>
        <v>1.0000000000000018E-2</v>
      </c>
      <c r="I6" s="5">
        <f>G6/B6</f>
        <v>3.2258064516129059E-2</v>
      </c>
    </row>
    <row r="7" spans="1:14" x14ac:dyDescent="0.2">
      <c r="A7" s="2" t="s">
        <v>93</v>
      </c>
      <c r="B7" s="2">
        <v>3.5</v>
      </c>
      <c r="C7" s="26">
        <f t="shared" ref="C7:C54" si="0">$C$2*B7+(1-$C$2)*E7</f>
        <v>3.4186490000000003</v>
      </c>
      <c r="D7" s="5">
        <f t="shared" ref="D7:D54" si="1">$C$3*(C7-C6)+(1-$C$3)*D6</f>
        <v>0.31441410000000031</v>
      </c>
      <c r="E7" s="26">
        <f>C6+D6</f>
        <v>3.1463000000000001</v>
      </c>
      <c r="F7" s="26">
        <f t="shared" ref="F7:F58" si="2">B7-E7</f>
        <v>0.3536999999999999</v>
      </c>
      <c r="G7" s="5">
        <f t="shared" ref="G7:G58" si="3">ABS(F7)</f>
        <v>0.3536999999999999</v>
      </c>
      <c r="H7" s="26">
        <f t="shared" ref="H7:H58" si="4">F7^2</f>
        <v>0.12510368999999993</v>
      </c>
      <c r="I7" s="5">
        <f t="shared" ref="I7:I58" si="5">G7/B7</f>
        <v>0.10105714285714283</v>
      </c>
      <c r="J7" s="17"/>
      <c r="K7" s="17"/>
      <c r="L7" s="64" t="s">
        <v>97</v>
      </c>
      <c r="M7" s="64" t="s">
        <v>98</v>
      </c>
      <c r="N7" s="64" t="s">
        <v>99</v>
      </c>
    </row>
    <row r="8" spans="1:14" x14ac:dyDescent="0.2">
      <c r="A8" s="2" t="s">
        <v>92</v>
      </c>
      <c r="B8" s="2">
        <v>3</v>
      </c>
      <c r="C8" s="26">
        <f t="shared" si="0"/>
        <v>3.168604513</v>
      </c>
      <c r="D8" s="5">
        <f t="shared" si="1"/>
        <v>-0.19359862830000021</v>
      </c>
      <c r="E8" s="26">
        <f t="shared" ref="E8:E53" si="6">C7+D7</f>
        <v>3.7330631000000007</v>
      </c>
      <c r="F8" s="26">
        <f t="shared" si="2"/>
        <v>-0.73306310000000074</v>
      </c>
      <c r="G8" s="5">
        <f t="shared" si="3"/>
        <v>0.73306310000000074</v>
      </c>
      <c r="H8" s="26">
        <f t="shared" si="4"/>
        <v>0.53738150858161104</v>
      </c>
      <c r="I8" s="5">
        <f t="shared" si="5"/>
        <v>0.24435436666666691</v>
      </c>
      <c r="J8" s="5"/>
      <c r="K8" s="34" t="s">
        <v>35</v>
      </c>
      <c r="L8" s="35">
        <f>AVERAGE(G53:G58)</f>
        <v>0.1590068244717342</v>
      </c>
      <c r="M8" s="35">
        <f>AVERAGE(H53:H58)</f>
        <v>4.5255297361792894E-2</v>
      </c>
      <c r="N8" s="72">
        <f>AVERAGE(I53:I58)</f>
        <v>4.9493704117525052E-2</v>
      </c>
    </row>
    <row r="9" spans="1:14" x14ac:dyDescent="0.2">
      <c r="A9" s="2" t="s">
        <v>91</v>
      </c>
      <c r="B9" s="2">
        <v>3.5</v>
      </c>
      <c r="C9" s="26">
        <f t="shared" si="0"/>
        <v>3.379251353481</v>
      </c>
      <c r="D9" s="5">
        <f t="shared" si="1"/>
        <v>0.1702222936029</v>
      </c>
      <c r="E9" s="26">
        <f t="shared" si="6"/>
        <v>2.9750058846999998</v>
      </c>
      <c r="F9" s="26">
        <f t="shared" si="2"/>
        <v>0.52499411530000017</v>
      </c>
      <c r="G9" s="5">
        <f t="shared" si="3"/>
        <v>0.52499411530000017</v>
      </c>
      <c r="H9" s="26">
        <f t="shared" si="4"/>
        <v>0.27561882109962987</v>
      </c>
      <c r="I9" s="5">
        <f t="shared" si="5"/>
        <v>0.14999831865714292</v>
      </c>
    </row>
    <row r="10" spans="1:14" x14ac:dyDescent="0.2">
      <c r="A10" s="2" t="s">
        <v>90</v>
      </c>
      <c r="B10" s="2">
        <v>3.7</v>
      </c>
      <c r="C10" s="26">
        <f t="shared" si="0"/>
        <v>3.6653789388292974</v>
      </c>
      <c r="D10" s="5">
        <f t="shared" si="1"/>
        <v>0.27453705617375768</v>
      </c>
      <c r="E10" s="26">
        <f t="shared" si="6"/>
        <v>3.5494736470839001</v>
      </c>
      <c r="F10" s="26">
        <f t="shared" si="2"/>
        <v>0.15052635291610006</v>
      </c>
      <c r="G10" s="5">
        <f t="shared" si="3"/>
        <v>0.15052635291610006</v>
      </c>
      <c r="H10" s="26">
        <f t="shared" si="4"/>
        <v>2.2658182922222304E-2</v>
      </c>
      <c r="I10" s="5">
        <f t="shared" si="5"/>
        <v>4.0682798085432445E-2</v>
      </c>
    </row>
    <row r="11" spans="1:14" x14ac:dyDescent="0.2">
      <c r="A11" s="2" t="s">
        <v>89</v>
      </c>
      <c r="B11" s="2">
        <v>3.6</v>
      </c>
      <c r="C11" s="26">
        <f t="shared" si="0"/>
        <v>3.678180678850703</v>
      </c>
      <c r="D11" s="5">
        <f t="shared" si="1"/>
        <v>3.8975271636640753E-2</v>
      </c>
      <c r="E11" s="26">
        <f t="shared" si="6"/>
        <v>3.9399159950030551</v>
      </c>
      <c r="F11" s="26">
        <f t="shared" si="2"/>
        <v>-0.33991599500305503</v>
      </c>
      <c r="G11" s="5">
        <f t="shared" si="3"/>
        <v>0.33991599500305503</v>
      </c>
      <c r="H11" s="26">
        <f t="shared" si="4"/>
        <v>0.11554288365891693</v>
      </c>
      <c r="I11" s="5">
        <f t="shared" si="5"/>
        <v>9.4421109723070842E-2</v>
      </c>
      <c r="J11" s="17"/>
      <c r="K11" s="17"/>
      <c r="L11" s="5"/>
      <c r="M11" s="5"/>
      <c r="N11" s="5"/>
    </row>
    <row r="12" spans="1:14" x14ac:dyDescent="0.2">
      <c r="A12" s="2" t="s">
        <v>88</v>
      </c>
      <c r="B12" s="2">
        <v>4.0999999999999996</v>
      </c>
      <c r="C12" s="26">
        <f t="shared" si="0"/>
        <v>4.0119458686120888</v>
      </c>
      <c r="D12" s="5">
        <f t="shared" si="1"/>
        <v>0.30428619794891132</v>
      </c>
      <c r="E12" s="26">
        <f t="shared" si="6"/>
        <v>3.7171559504873439</v>
      </c>
      <c r="F12" s="26">
        <f t="shared" si="2"/>
        <v>0.38284404951265572</v>
      </c>
      <c r="G12" s="5">
        <f t="shared" si="3"/>
        <v>0.38284404951265572</v>
      </c>
      <c r="H12" s="26">
        <f t="shared" si="4"/>
        <v>0.14656956624724879</v>
      </c>
      <c r="I12" s="5">
        <f t="shared" si="5"/>
        <v>9.3376597442111159E-2</v>
      </c>
      <c r="J12" s="17"/>
      <c r="K12" s="34"/>
      <c r="L12" s="35"/>
      <c r="M12" s="35"/>
      <c r="N12" s="36"/>
    </row>
    <row r="13" spans="1:14" x14ac:dyDescent="0.2">
      <c r="A13" s="2" t="s">
        <v>87</v>
      </c>
      <c r="B13" s="2">
        <v>4.2</v>
      </c>
      <c r="C13" s="26">
        <f t="shared" si="0"/>
        <v>4.2267333753090304</v>
      </c>
      <c r="D13" s="5">
        <f t="shared" si="1"/>
        <v>0.22373737582213854</v>
      </c>
      <c r="E13" s="26">
        <f t="shared" si="6"/>
        <v>4.3162320665609997</v>
      </c>
      <c r="F13" s="26">
        <f t="shared" si="2"/>
        <v>-0.11623206656099949</v>
      </c>
      <c r="G13" s="5">
        <f t="shared" si="3"/>
        <v>0.11623206656099949</v>
      </c>
      <c r="H13" s="26">
        <f t="shared" si="4"/>
        <v>1.3509893297040616E-2</v>
      </c>
      <c r="I13" s="5">
        <f t="shared" si="5"/>
        <v>2.7674301562142734E-2</v>
      </c>
    </row>
    <row r="14" spans="1:14" x14ac:dyDescent="0.2">
      <c r="A14" s="2" t="s">
        <v>86</v>
      </c>
      <c r="B14" s="2">
        <v>4.2</v>
      </c>
      <c r="C14" s="26">
        <f t="shared" si="0"/>
        <v>4.2576082727601694</v>
      </c>
      <c r="D14" s="5">
        <f t="shared" si="1"/>
        <v>5.0161145288238972E-2</v>
      </c>
      <c r="E14" s="29">
        <f t="shared" si="6"/>
        <v>4.450470751131169</v>
      </c>
      <c r="F14" s="26">
        <f t="shared" si="2"/>
        <v>-0.25047075113116879</v>
      </c>
      <c r="G14" s="5">
        <f t="shared" si="3"/>
        <v>0.25047075113116879</v>
      </c>
      <c r="H14" s="26">
        <f t="shared" si="4"/>
        <v>6.2735597172211888E-2</v>
      </c>
      <c r="I14" s="30">
        <f t="shared" si="5"/>
        <v>5.9635893126468754E-2</v>
      </c>
    </row>
    <row r="15" spans="1:14" x14ac:dyDescent="0.2">
      <c r="A15" s="2" t="s">
        <v>85</v>
      </c>
      <c r="B15" s="2">
        <v>4.2</v>
      </c>
      <c r="C15" s="26">
        <f t="shared" si="0"/>
        <v>4.2247869661511341</v>
      </c>
      <c r="D15" s="5">
        <f t="shared" si="1"/>
        <v>-2.4523061419307841E-2</v>
      </c>
      <c r="E15" s="26">
        <f t="shared" si="6"/>
        <v>4.3077694180484087</v>
      </c>
      <c r="F15" s="26">
        <f t="shared" si="2"/>
        <v>-0.10776941804840856</v>
      </c>
      <c r="G15" s="5">
        <f t="shared" si="3"/>
        <v>0.10776941804840856</v>
      </c>
      <c r="H15" s="26">
        <f t="shared" si="4"/>
        <v>1.1614247466492649E-2</v>
      </c>
      <c r="I15" s="30">
        <f t="shared" si="5"/>
        <v>2.5659385249621084E-2</v>
      </c>
    </row>
    <row r="16" spans="1:14" x14ac:dyDescent="0.2">
      <c r="A16" s="2" t="s">
        <v>84</v>
      </c>
      <c r="B16" s="2">
        <v>4.0999999999999996</v>
      </c>
      <c r="C16" s="26">
        <f t="shared" si="0"/>
        <v>4.1230606980883193</v>
      </c>
      <c r="D16" s="5">
        <f t="shared" si="1"/>
        <v>-9.4005947398464129E-2</v>
      </c>
      <c r="E16" s="26">
        <f t="shared" si="6"/>
        <v>4.200263904731826</v>
      </c>
      <c r="F16" s="26">
        <f t="shared" si="2"/>
        <v>-0.10026390473182634</v>
      </c>
      <c r="G16" s="5">
        <f t="shared" si="3"/>
        <v>0.10026390473182634</v>
      </c>
      <c r="H16" s="26">
        <f t="shared" si="4"/>
        <v>1.0052850592072747E-2</v>
      </c>
      <c r="I16" s="30">
        <f t="shared" si="5"/>
        <v>2.4454610910201548E-2</v>
      </c>
    </row>
    <row r="17" spans="1:9" x14ac:dyDescent="0.2">
      <c r="A17" s="2" t="s">
        <v>83</v>
      </c>
      <c r="B17" s="2">
        <v>4.0999999999999996</v>
      </c>
      <c r="C17" s="26">
        <f t="shared" si="0"/>
        <v>4.0836825926586666</v>
      </c>
      <c r="D17" s="5">
        <f t="shared" si="1"/>
        <v>-4.4840889626533841E-2</v>
      </c>
      <c r="E17" s="26">
        <f t="shared" si="6"/>
        <v>4.0290547506898555</v>
      </c>
      <c r="F17" s="26">
        <f t="shared" si="2"/>
        <v>7.0945249310144121E-2</v>
      </c>
      <c r="G17" s="5">
        <f t="shared" si="3"/>
        <v>7.0945249310144121E-2</v>
      </c>
      <c r="H17" s="26">
        <f t="shared" si="4"/>
        <v>5.0332283996785045E-3</v>
      </c>
      <c r="I17" s="30">
        <f t="shared" si="5"/>
        <v>1.7303719343937592E-2</v>
      </c>
    </row>
    <row r="18" spans="1:9" x14ac:dyDescent="0.2">
      <c r="A18" s="2" t="s">
        <v>82</v>
      </c>
      <c r="B18" s="2">
        <v>3.8</v>
      </c>
      <c r="C18" s="26">
        <f t="shared" si="0"/>
        <v>3.8549335916973901</v>
      </c>
      <c r="D18" s="5">
        <f t="shared" si="1"/>
        <v>-0.21035818982780222</v>
      </c>
      <c r="E18" s="26">
        <f t="shared" si="6"/>
        <v>4.0388417030321326</v>
      </c>
      <c r="F18" s="26">
        <f t="shared" si="2"/>
        <v>-0.23884170303213281</v>
      </c>
      <c r="G18" s="5">
        <f t="shared" si="3"/>
        <v>0.23884170303213281</v>
      </c>
      <c r="H18" s="26">
        <f t="shared" si="4"/>
        <v>5.7045359107289521E-2</v>
      </c>
      <c r="I18" s="30">
        <f t="shared" si="5"/>
        <v>6.2853079745298107E-2</v>
      </c>
    </row>
    <row r="19" spans="1:9" x14ac:dyDescent="0.2">
      <c r="A19" s="2" t="s">
        <v>81</v>
      </c>
      <c r="B19" s="2">
        <v>3.6</v>
      </c>
      <c r="C19" s="26">
        <f t="shared" si="0"/>
        <v>3.6102523424300053</v>
      </c>
      <c r="D19" s="5">
        <f t="shared" si="1"/>
        <v>-0.24124894332342661</v>
      </c>
      <c r="E19" s="26">
        <f t="shared" si="6"/>
        <v>3.6445754018695879</v>
      </c>
      <c r="F19" s="26">
        <f t="shared" si="2"/>
        <v>-4.4575401869587861E-2</v>
      </c>
      <c r="G19" s="5">
        <f t="shared" si="3"/>
        <v>4.4575401869587861E-2</v>
      </c>
      <c r="H19" s="26">
        <f t="shared" si="4"/>
        <v>1.9869664518352569E-3</v>
      </c>
      <c r="I19" s="30">
        <f t="shared" si="5"/>
        <v>1.2382056074885517E-2</v>
      </c>
    </row>
    <row r="20" spans="1:9" x14ac:dyDescent="0.2">
      <c r="A20" s="2" t="s">
        <v>80</v>
      </c>
      <c r="B20" s="2">
        <v>3.6</v>
      </c>
      <c r="C20" s="26">
        <f t="shared" si="0"/>
        <v>3.5468707817945133</v>
      </c>
      <c r="D20" s="5">
        <f t="shared" si="1"/>
        <v>-8.1168298904285396E-2</v>
      </c>
      <c r="E20" s="26">
        <f t="shared" si="6"/>
        <v>3.3690033991065786</v>
      </c>
      <c r="F20" s="26">
        <f t="shared" si="2"/>
        <v>0.23099660089342144</v>
      </c>
      <c r="G20" s="5">
        <f t="shared" si="3"/>
        <v>0.23099660089342144</v>
      </c>
      <c r="H20" s="26">
        <f t="shared" si="4"/>
        <v>5.3359429624314635E-2</v>
      </c>
      <c r="I20" s="30">
        <f t="shared" si="5"/>
        <v>6.4165722470394843E-2</v>
      </c>
    </row>
    <row r="21" spans="1:9" x14ac:dyDescent="0.2">
      <c r="A21" s="2" t="s">
        <v>79</v>
      </c>
      <c r="B21" s="2">
        <v>3</v>
      </c>
      <c r="C21" s="26">
        <f t="shared" si="0"/>
        <v>3.1071115710647526</v>
      </c>
      <c r="D21" s="5">
        <f t="shared" si="1"/>
        <v>-0.40390011954721328</v>
      </c>
      <c r="E21" s="26">
        <f t="shared" si="6"/>
        <v>3.4657024828902281</v>
      </c>
      <c r="F21" s="26">
        <f t="shared" si="2"/>
        <v>-0.46570248289022809</v>
      </c>
      <c r="G21" s="5">
        <f t="shared" si="3"/>
        <v>0.46570248289022809</v>
      </c>
      <c r="H21" s="26">
        <f t="shared" si="4"/>
        <v>0.21687880257012318</v>
      </c>
      <c r="I21" s="30">
        <f t="shared" si="5"/>
        <v>0.15523416096340936</v>
      </c>
    </row>
    <row r="22" spans="1:9" x14ac:dyDescent="0.2">
      <c r="A22" s="2" t="s">
        <v>78</v>
      </c>
      <c r="B22" s="2">
        <v>2.2000000000000002</v>
      </c>
      <c r="C22" s="26">
        <f t="shared" si="0"/>
        <v>2.3157386338490342</v>
      </c>
      <c r="D22" s="5">
        <f t="shared" si="1"/>
        <v>-0.75262565544886784</v>
      </c>
      <c r="E22" s="29">
        <f t="shared" si="6"/>
        <v>2.7032114515175394</v>
      </c>
      <c r="F22" s="26">
        <f t="shared" si="2"/>
        <v>-0.50321145151753921</v>
      </c>
      <c r="G22" s="5">
        <f t="shared" si="3"/>
        <v>0.50321145151753921</v>
      </c>
      <c r="H22" s="26">
        <f t="shared" si="4"/>
        <v>0.25322176493838872</v>
      </c>
      <c r="I22" s="30">
        <f t="shared" si="5"/>
        <v>0.22873247796251781</v>
      </c>
    </row>
    <row r="23" spans="1:9" x14ac:dyDescent="0.2">
      <c r="A23" s="2" t="s">
        <v>77</v>
      </c>
      <c r="B23" s="2">
        <v>0.6</v>
      </c>
      <c r="C23" s="26">
        <f t="shared" si="0"/>
        <v>0.82151598503203815</v>
      </c>
      <c r="D23" s="5">
        <f t="shared" si="1"/>
        <v>-1.4200629494801833</v>
      </c>
      <c r="E23" s="26">
        <f t="shared" si="6"/>
        <v>1.5631129784001665</v>
      </c>
      <c r="F23" s="26">
        <f t="shared" si="2"/>
        <v>-0.96311297840016652</v>
      </c>
      <c r="G23" s="5">
        <f t="shared" si="3"/>
        <v>0.96311297840016652</v>
      </c>
      <c r="H23" s="26">
        <f t="shared" si="4"/>
        <v>0.92758660916283964</v>
      </c>
      <c r="I23" s="30">
        <f t="shared" si="5"/>
        <v>1.6051882973336109</v>
      </c>
    </row>
    <row r="24" spans="1:9" x14ac:dyDescent="0.2">
      <c r="A24" s="2" t="s">
        <v>76</v>
      </c>
      <c r="B24" s="2">
        <v>-1.3</v>
      </c>
      <c r="C24" s="26">
        <f t="shared" si="0"/>
        <v>-1.1386658018230735</v>
      </c>
      <c r="D24" s="5">
        <f t="shared" si="1"/>
        <v>-1.9061699031176189</v>
      </c>
      <c r="E24" s="26">
        <f t="shared" si="6"/>
        <v>-0.59854696444814515</v>
      </c>
      <c r="F24" s="26">
        <f t="shared" si="2"/>
        <v>-0.7014530355518549</v>
      </c>
      <c r="G24" s="5">
        <f t="shared" si="3"/>
        <v>0.7014530355518549</v>
      </c>
      <c r="H24" s="26">
        <f t="shared" si="4"/>
        <v>0.49203636108491183</v>
      </c>
      <c r="I24" s="30">
        <f t="shared" si="5"/>
        <v>-0.5395792581168114</v>
      </c>
    </row>
    <row r="25" spans="1:9" x14ac:dyDescent="0.2">
      <c r="A25" s="2" t="s">
        <v>75</v>
      </c>
      <c r="B25" s="2">
        <v>-3.3</v>
      </c>
      <c r="C25" s="26">
        <f t="shared" si="0"/>
        <v>-3.2413122121363589</v>
      </c>
      <c r="D25" s="5">
        <f t="shared" si="1"/>
        <v>-2.0829987595937189</v>
      </c>
      <c r="E25" s="26">
        <f t="shared" si="6"/>
        <v>-3.0448357049406924</v>
      </c>
      <c r="F25" s="26">
        <f t="shared" si="2"/>
        <v>-0.25516429505930738</v>
      </c>
      <c r="G25" s="5">
        <f t="shared" si="3"/>
        <v>0.25516429505930738</v>
      </c>
      <c r="H25" s="26">
        <f t="shared" si="4"/>
        <v>6.510881747311327E-2</v>
      </c>
      <c r="I25" s="30">
        <f t="shared" si="5"/>
        <v>-7.7322513654335567E-2</v>
      </c>
    </row>
    <row r="26" spans="1:9" x14ac:dyDescent="0.2">
      <c r="A26" s="2" t="s">
        <v>74</v>
      </c>
      <c r="B26" s="2">
        <v>-4.3</v>
      </c>
      <c r="C26" s="26">
        <f t="shared" si="0"/>
        <v>-4.5355915234979181</v>
      </c>
      <c r="D26" s="5">
        <f t="shared" si="1"/>
        <v>-1.3731512561847752</v>
      </c>
      <c r="E26" s="26">
        <f t="shared" si="6"/>
        <v>-5.3243109717300783</v>
      </c>
      <c r="F26" s="26">
        <f t="shared" si="2"/>
        <v>1.0243109717300785</v>
      </c>
      <c r="G26" s="5">
        <f t="shared" si="3"/>
        <v>1.0243109717300785</v>
      </c>
      <c r="H26" s="26">
        <f t="shared" si="4"/>
        <v>1.0492129668066177</v>
      </c>
      <c r="I26" s="30">
        <f t="shared" si="5"/>
        <v>-0.23821185389071592</v>
      </c>
    </row>
    <row r="27" spans="1:9" x14ac:dyDescent="0.2">
      <c r="A27" s="2" t="s">
        <v>73</v>
      </c>
      <c r="B27" s="2">
        <v>-3.8</v>
      </c>
      <c r="C27" s="26">
        <f t="shared" si="0"/>
        <v>-4.2850108393270192</v>
      </c>
      <c r="D27" s="5">
        <f t="shared" si="1"/>
        <v>8.8207490135331468E-2</v>
      </c>
      <c r="E27" s="26">
        <f t="shared" si="6"/>
        <v>-5.9087427796826937</v>
      </c>
      <c r="F27" s="26">
        <f t="shared" si="2"/>
        <v>2.1087427796826939</v>
      </c>
      <c r="G27" s="5">
        <f t="shared" si="3"/>
        <v>2.1087427796826939</v>
      </c>
      <c r="H27" s="26">
        <f t="shared" si="4"/>
        <v>4.446796110863894</v>
      </c>
      <c r="I27" s="30">
        <f t="shared" si="5"/>
        <v>-0.55493231044281421</v>
      </c>
    </row>
    <row r="28" spans="1:9" x14ac:dyDescent="0.2">
      <c r="A28" s="2" t="s">
        <v>72</v>
      </c>
      <c r="B28" s="2">
        <v>-2.9</v>
      </c>
      <c r="C28" s="26">
        <f t="shared" si="0"/>
        <v>-3.1982647703140881</v>
      </c>
      <c r="D28" s="5">
        <f t="shared" si="1"/>
        <v>0.98689221112517123</v>
      </c>
      <c r="E28" s="26">
        <f t="shared" si="6"/>
        <v>-4.1968033491916881</v>
      </c>
      <c r="F28" s="26">
        <f t="shared" si="2"/>
        <v>1.2968033491916882</v>
      </c>
      <c r="G28" s="5">
        <f t="shared" si="3"/>
        <v>1.2968033491916882</v>
      </c>
      <c r="H28" s="26">
        <f t="shared" si="4"/>
        <v>1.6816989264747795</v>
      </c>
      <c r="I28" s="30">
        <f t="shared" si="5"/>
        <v>-0.44717356868678904</v>
      </c>
    </row>
    <row r="29" spans="1:9" x14ac:dyDescent="0.2">
      <c r="A29" s="2" t="s">
        <v>71</v>
      </c>
      <c r="B29" s="2">
        <v>-1</v>
      </c>
      <c r="C29" s="26">
        <f t="shared" si="0"/>
        <v>-1.278615688613451</v>
      </c>
      <c r="D29" s="5">
        <f t="shared" si="1"/>
        <v>1.8263733946430905</v>
      </c>
      <c r="E29" s="26">
        <f t="shared" si="6"/>
        <v>-2.2113725591889168</v>
      </c>
      <c r="F29" s="26">
        <f t="shared" si="2"/>
        <v>1.2113725591889168</v>
      </c>
      <c r="G29" s="5">
        <f t="shared" si="3"/>
        <v>1.2113725591889168</v>
      </c>
      <c r="H29" s="26">
        <f t="shared" si="4"/>
        <v>1.4674234771559058</v>
      </c>
      <c r="I29" s="30">
        <f t="shared" si="5"/>
        <v>-1.2113725591889168</v>
      </c>
    </row>
    <row r="30" spans="1:9" x14ac:dyDescent="0.2">
      <c r="A30" s="2" t="s">
        <v>70</v>
      </c>
      <c r="B30" s="2">
        <v>0.1</v>
      </c>
      <c r="C30" s="26">
        <f t="shared" si="0"/>
        <v>0.20298427238681707</v>
      </c>
      <c r="D30" s="5">
        <f t="shared" si="1"/>
        <v>1.5160773043645503</v>
      </c>
      <c r="E30" s="29">
        <f t="shared" si="6"/>
        <v>0.54775770602963947</v>
      </c>
      <c r="F30" s="26">
        <f t="shared" si="2"/>
        <v>-0.44775770602963949</v>
      </c>
      <c r="G30" s="5">
        <f t="shared" si="3"/>
        <v>0.44775770602963949</v>
      </c>
      <c r="H30" s="26">
        <f t="shared" si="4"/>
        <v>0.20048696330892507</v>
      </c>
      <c r="I30" s="30">
        <f t="shared" si="5"/>
        <v>4.4775770602963947</v>
      </c>
    </row>
    <row r="31" spans="1:9" x14ac:dyDescent="0.2">
      <c r="A31" s="2" t="s">
        <v>69</v>
      </c>
      <c r="B31" s="2">
        <v>0.5</v>
      </c>
      <c r="C31" s="26">
        <f t="shared" si="0"/>
        <v>0.78038416265281452</v>
      </c>
      <c r="D31" s="5">
        <f t="shared" si="1"/>
        <v>0.67126763167585279</v>
      </c>
      <c r="E31" s="26">
        <f t="shared" si="6"/>
        <v>1.7190615767513675</v>
      </c>
      <c r="F31" s="26">
        <f t="shared" si="2"/>
        <v>-1.2190615767513675</v>
      </c>
      <c r="G31" s="5">
        <f t="shared" si="3"/>
        <v>1.2190615767513675</v>
      </c>
      <c r="H31" s="26">
        <f t="shared" si="4"/>
        <v>1.4861111279115302</v>
      </c>
      <c r="I31" s="30">
        <f t="shared" si="5"/>
        <v>2.438123153502735</v>
      </c>
    </row>
    <row r="32" spans="1:9" x14ac:dyDescent="0.2">
      <c r="A32" s="2" t="s">
        <v>68</v>
      </c>
      <c r="B32" s="2">
        <v>0.5</v>
      </c>
      <c r="C32" s="26">
        <f t="shared" si="0"/>
        <v>0.71887991269559348</v>
      </c>
      <c r="D32" s="5">
        <f t="shared" si="1"/>
        <v>1.1772938206086339E-2</v>
      </c>
      <c r="E32" s="26">
        <f t="shared" si="6"/>
        <v>1.4516517943286673</v>
      </c>
      <c r="F32" s="26">
        <f t="shared" si="2"/>
        <v>-0.95165179432866731</v>
      </c>
      <c r="G32" s="5">
        <f t="shared" si="3"/>
        <v>0.95165179432866731</v>
      </c>
      <c r="H32" s="26">
        <f t="shared" si="4"/>
        <v>0.90564113764897214</v>
      </c>
      <c r="I32" s="30">
        <f t="shared" si="5"/>
        <v>1.9033035886573346</v>
      </c>
    </row>
    <row r="33" spans="1:9" x14ac:dyDescent="0.2">
      <c r="A33" s="2" t="s">
        <v>67</v>
      </c>
      <c r="B33" s="2">
        <v>-0.2</v>
      </c>
      <c r="C33" s="26">
        <f t="shared" si="0"/>
        <v>1.4050155707386325E-2</v>
      </c>
      <c r="D33" s="5">
        <f t="shared" si="1"/>
        <v>-0.63316948746877788</v>
      </c>
      <c r="E33" s="26">
        <f t="shared" si="6"/>
        <v>0.73065285090167986</v>
      </c>
      <c r="F33" s="26">
        <f t="shared" si="2"/>
        <v>-0.93065285090167982</v>
      </c>
      <c r="G33" s="5">
        <f t="shared" si="3"/>
        <v>0.93065285090167982</v>
      </c>
      <c r="H33" s="26">
        <f t="shared" si="4"/>
        <v>0.86611472889142427</v>
      </c>
      <c r="I33" s="30">
        <f t="shared" si="5"/>
        <v>-4.6532642545083984</v>
      </c>
    </row>
    <row r="34" spans="1:9" x14ac:dyDescent="0.2">
      <c r="A34" s="2" t="s">
        <v>66</v>
      </c>
      <c r="B34" s="2">
        <v>-0.8</v>
      </c>
      <c r="C34" s="26">
        <f t="shared" si="0"/>
        <v>-0.75839744630512018</v>
      </c>
      <c r="D34" s="5">
        <f t="shared" si="1"/>
        <v>-0.75851979055813368</v>
      </c>
      <c r="E34" s="26">
        <f t="shared" si="6"/>
        <v>-0.61911933176139156</v>
      </c>
      <c r="F34" s="26">
        <f t="shared" si="2"/>
        <v>-0.18088066823860849</v>
      </c>
      <c r="G34" s="5">
        <f t="shared" si="3"/>
        <v>0.18088066823860849</v>
      </c>
      <c r="H34" s="26">
        <f t="shared" si="4"/>
        <v>3.2717816142445552E-2</v>
      </c>
      <c r="I34" s="30">
        <f t="shared" si="5"/>
        <v>-0.22610083529826061</v>
      </c>
    </row>
    <row r="35" spans="1:9" x14ac:dyDescent="0.2">
      <c r="A35" s="2" t="s">
        <v>65</v>
      </c>
      <c r="B35" s="2">
        <v>-1.2</v>
      </c>
      <c r="C35" s="26">
        <f t="shared" si="0"/>
        <v>-1.2728909644785482</v>
      </c>
      <c r="D35" s="5">
        <f t="shared" si="1"/>
        <v>-0.53889614541189856</v>
      </c>
      <c r="E35" s="26">
        <f t="shared" si="6"/>
        <v>-1.5169172368632537</v>
      </c>
      <c r="F35" s="26">
        <f t="shared" si="2"/>
        <v>0.31691723686325379</v>
      </c>
      <c r="G35" s="5">
        <f t="shared" si="3"/>
        <v>0.31691723686325379</v>
      </c>
      <c r="H35" s="26">
        <f t="shared" si="4"/>
        <v>0.10043653502103971</v>
      </c>
      <c r="I35" s="30">
        <f t="shared" si="5"/>
        <v>-0.26409769738604483</v>
      </c>
    </row>
    <row r="36" spans="1:9" x14ac:dyDescent="0.2">
      <c r="A36" s="2" t="s">
        <v>64</v>
      </c>
      <c r="B36" s="2">
        <v>-1.8</v>
      </c>
      <c r="C36" s="26">
        <f t="shared" si="0"/>
        <v>-1.8027110352748028</v>
      </c>
      <c r="D36" s="5">
        <f t="shared" si="1"/>
        <v>-0.53072767825781897</v>
      </c>
      <c r="E36" s="26">
        <f t="shared" si="6"/>
        <v>-1.8117871098904468</v>
      </c>
      <c r="F36" s="26">
        <f t="shared" si="2"/>
        <v>1.1787109890446734E-2</v>
      </c>
      <c r="G36" s="5">
        <f t="shared" si="3"/>
        <v>1.1787109890446734E-2</v>
      </c>
      <c r="H36" s="26">
        <f t="shared" si="4"/>
        <v>1.3893595956946723E-4</v>
      </c>
      <c r="I36" s="30">
        <f t="shared" si="5"/>
        <v>-6.5483943835815189E-3</v>
      </c>
    </row>
    <row r="37" spans="1:9" x14ac:dyDescent="0.2">
      <c r="A37" s="2" t="s">
        <v>63</v>
      </c>
      <c r="B37" s="2">
        <v>-2.2999999999999998</v>
      </c>
      <c r="C37" s="26">
        <f t="shared" si="0"/>
        <v>-2.3076909041125027</v>
      </c>
      <c r="D37" s="5">
        <f t="shared" si="1"/>
        <v>-0.50755464977971176</v>
      </c>
      <c r="E37" s="26">
        <f t="shared" si="6"/>
        <v>-2.3334387135326216</v>
      </c>
      <c r="F37" s="26">
        <f t="shared" si="2"/>
        <v>3.3438713532621733E-2</v>
      </c>
      <c r="G37" s="5">
        <f t="shared" si="3"/>
        <v>3.3438713532621733E-2</v>
      </c>
      <c r="H37" s="26">
        <f t="shared" si="4"/>
        <v>1.1181475627167398E-3</v>
      </c>
      <c r="I37" s="30">
        <f t="shared" si="5"/>
        <v>-1.4538571101139885E-2</v>
      </c>
    </row>
    <row r="38" spans="1:9" x14ac:dyDescent="0.2">
      <c r="A38" s="2" t="s">
        <v>60</v>
      </c>
      <c r="B38" s="2">
        <v>-2.7</v>
      </c>
      <c r="C38" s="26">
        <f t="shared" si="0"/>
        <v>-2.7265064773952092</v>
      </c>
      <c r="D38" s="5">
        <f t="shared" si="1"/>
        <v>-0.42768948093240711</v>
      </c>
      <c r="E38" s="29">
        <f t="shared" si="6"/>
        <v>-2.8152455538922143</v>
      </c>
      <c r="F38" s="26">
        <f t="shared" si="2"/>
        <v>0.11524555389221414</v>
      </c>
      <c r="G38" s="5">
        <f t="shared" si="3"/>
        <v>0.11524555389221414</v>
      </c>
      <c r="H38" s="26">
        <f t="shared" si="4"/>
        <v>1.3281537691923233E-2</v>
      </c>
      <c r="I38" s="30">
        <f t="shared" si="5"/>
        <v>-4.2683538478597828E-2</v>
      </c>
    </row>
    <row r="39" spans="1:9" x14ac:dyDescent="0.2">
      <c r="A39" s="2" t="s">
        <v>62</v>
      </c>
      <c r="B39" s="2">
        <v>-3.1</v>
      </c>
      <c r="C39" s="26">
        <f t="shared" si="0"/>
        <v>-3.1124650704153516</v>
      </c>
      <c r="D39" s="5">
        <f t="shared" si="1"/>
        <v>-0.39013168181136887</v>
      </c>
      <c r="E39" s="26">
        <f t="shared" si="6"/>
        <v>-3.1541959583276165</v>
      </c>
      <c r="F39" s="26">
        <f t="shared" si="2"/>
        <v>5.4195958327616367E-2</v>
      </c>
      <c r="G39" s="5">
        <f t="shared" si="3"/>
        <v>5.4195958327616367E-2</v>
      </c>
      <c r="H39" s="26">
        <f t="shared" si="4"/>
        <v>2.93720189904873E-3</v>
      </c>
      <c r="I39" s="30">
        <f t="shared" si="5"/>
        <v>-1.7482567202456892E-2</v>
      </c>
    </row>
    <row r="40" spans="1:9" x14ac:dyDescent="0.2">
      <c r="A40" s="2" t="s">
        <v>61</v>
      </c>
      <c r="B40" s="2">
        <v>-3.6</v>
      </c>
      <c r="C40" s="26">
        <f t="shared" si="0"/>
        <v>-3.5775972530121458</v>
      </c>
      <c r="D40" s="5">
        <f t="shared" si="1"/>
        <v>-0.45763213251825169</v>
      </c>
      <c r="E40" s="26">
        <f t="shared" si="6"/>
        <v>-3.5025967522267205</v>
      </c>
      <c r="F40" s="26">
        <f t="shared" si="2"/>
        <v>-9.7403247773279578E-2</v>
      </c>
      <c r="G40" s="5">
        <f t="shared" si="3"/>
        <v>9.7403247773279578E-2</v>
      </c>
      <c r="H40" s="26">
        <f t="shared" si="4"/>
        <v>9.4873926767828926E-3</v>
      </c>
      <c r="I40" s="30">
        <f t="shared" si="5"/>
        <v>-2.7056457714799882E-2</v>
      </c>
    </row>
    <row r="41" spans="1:9" x14ac:dyDescent="0.2">
      <c r="A41" s="2" t="s">
        <v>59</v>
      </c>
      <c r="B41" s="2">
        <v>-3</v>
      </c>
      <c r="C41" s="26">
        <f t="shared" si="0"/>
        <v>-3.2381027586719915</v>
      </c>
      <c r="D41" s="5">
        <f t="shared" si="1"/>
        <v>0.25978183165431379</v>
      </c>
      <c r="E41" s="26">
        <f t="shared" si="6"/>
        <v>-4.0352293855303971</v>
      </c>
      <c r="F41" s="26">
        <f t="shared" si="2"/>
        <v>1.0352293855303971</v>
      </c>
      <c r="G41" s="5">
        <f t="shared" si="3"/>
        <v>1.0352293855303971</v>
      </c>
      <c r="H41" s="26">
        <f t="shared" si="4"/>
        <v>1.0716998806656435</v>
      </c>
      <c r="I41" s="30">
        <f t="shared" si="5"/>
        <v>-0.34507646184346569</v>
      </c>
    </row>
    <row r="42" spans="1:9" x14ac:dyDescent="0.2">
      <c r="A42" s="2" t="s">
        <v>58</v>
      </c>
      <c r="B42" s="2">
        <v>-2.1</v>
      </c>
      <c r="C42" s="26">
        <f t="shared" si="0"/>
        <v>-2.302013813214066</v>
      </c>
      <c r="D42" s="5">
        <f t="shared" si="1"/>
        <v>0.86845823407756428</v>
      </c>
      <c r="E42" s="26">
        <f t="shared" si="6"/>
        <v>-2.9783209270176778</v>
      </c>
      <c r="F42" s="26">
        <f t="shared" si="2"/>
        <v>0.87832092701767772</v>
      </c>
      <c r="G42" s="5">
        <f t="shared" si="3"/>
        <v>0.87832092701767772</v>
      </c>
      <c r="H42" s="26">
        <f t="shared" si="4"/>
        <v>0.7714476508371928</v>
      </c>
      <c r="I42" s="30">
        <f t="shared" si="5"/>
        <v>-0.41824806048460844</v>
      </c>
    </row>
    <row r="43" spans="1:9" x14ac:dyDescent="0.2">
      <c r="A43" s="2" t="s">
        <v>57</v>
      </c>
      <c r="B43" s="2">
        <v>-1.5</v>
      </c>
      <c r="C43" s="26">
        <f t="shared" si="0"/>
        <v>-1.4847177832013954</v>
      </c>
      <c r="D43" s="5">
        <f t="shared" si="1"/>
        <v>0.82241225041915988</v>
      </c>
      <c r="E43" s="26">
        <f t="shared" si="6"/>
        <v>-1.4335555791365016</v>
      </c>
      <c r="F43" s="26">
        <f t="shared" si="2"/>
        <v>-6.6444420863498443E-2</v>
      </c>
      <c r="G43" s="5">
        <f t="shared" si="3"/>
        <v>6.6444420863498443E-2</v>
      </c>
      <c r="H43" s="26">
        <f t="shared" si="4"/>
        <v>4.4148610638857074E-3</v>
      </c>
      <c r="I43" s="30">
        <f t="shared" si="5"/>
        <v>-4.4296280575665627E-2</v>
      </c>
    </row>
    <row r="44" spans="1:9" x14ac:dyDescent="0.2">
      <c r="A44" s="2" t="s">
        <v>56</v>
      </c>
      <c r="B44" s="2">
        <v>-0.2</v>
      </c>
      <c r="C44" s="26">
        <f t="shared" si="0"/>
        <v>-0.30633027253991418</v>
      </c>
      <c r="D44" s="5">
        <f t="shared" si="1"/>
        <v>1.1427899846372491</v>
      </c>
      <c r="E44" s="26">
        <f t="shared" si="6"/>
        <v>-0.66230553278223547</v>
      </c>
      <c r="F44" s="26">
        <f t="shared" si="2"/>
        <v>0.46230553278223546</v>
      </c>
      <c r="G44" s="5">
        <f t="shared" si="3"/>
        <v>0.46230553278223546</v>
      </c>
      <c r="H44" s="26">
        <f t="shared" si="4"/>
        <v>0.2137264056410666</v>
      </c>
      <c r="I44" s="30">
        <f t="shared" si="5"/>
        <v>-2.311527663911177</v>
      </c>
    </row>
    <row r="45" spans="1:9" x14ac:dyDescent="0.2">
      <c r="A45" s="2" t="s">
        <v>55</v>
      </c>
      <c r="B45" s="2">
        <v>0.6</v>
      </c>
      <c r="C45" s="26">
        <f t="shared" si="0"/>
        <v>0.65438573378238696</v>
      </c>
      <c r="D45" s="5">
        <f t="shared" si="1"/>
        <v>0.97892340415379597</v>
      </c>
      <c r="E45" s="26">
        <f t="shared" si="6"/>
        <v>0.83645971209733494</v>
      </c>
      <c r="F45" s="26">
        <f t="shared" si="2"/>
        <v>-0.23645971209733496</v>
      </c>
      <c r="G45" s="5">
        <f t="shared" si="3"/>
        <v>0.23645971209733496</v>
      </c>
      <c r="H45" s="26">
        <f t="shared" si="4"/>
        <v>5.5913195445154537E-2</v>
      </c>
      <c r="I45" s="30">
        <f t="shared" si="5"/>
        <v>0.39409952016222494</v>
      </c>
    </row>
    <row r="46" spans="1:9" x14ac:dyDescent="0.2">
      <c r="A46" s="2" t="s">
        <v>54</v>
      </c>
      <c r="B46" s="2">
        <v>1</v>
      </c>
      <c r="C46" s="26">
        <f t="shared" si="0"/>
        <v>1.145661101725322</v>
      </c>
      <c r="D46" s="5">
        <f t="shared" si="1"/>
        <v>0.54004017156402107</v>
      </c>
      <c r="E46" s="29">
        <f t="shared" si="6"/>
        <v>1.633309137936183</v>
      </c>
      <c r="F46" s="26">
        <f>B46-E46</f>
        <v>-0.63330913793618304</v>
      </c>
      <c r="G46" s="5">
        <f t="shared" si="3"/>
        <v>0.63330913793618304</v>
      </c>
      <c r="H46" s="26">
        <f t="shared" si="4"/>
        <v>0.40108046419347132</v>
      </c>
      <c r="I46" s="30">
        <f t="shared" si="5"/>
        <v>0.63330913793618304</v>
      </c>
    </row>
    <row r="47" spans="1:9" x14ac:dyDescent="0.2">
      <c r="A47" s="2" t="s">
        <v>53</v>
      </c>
      <c r="B47" s="2">
        <v>1.7</v>
      </c>
      <c r="C47" s="26">
        <f t="shared" si="0"/>
        <v>1.6967112928565489</v>
      </c>
      <c r="D47" s="5">
        <f t="shared" si="1"/>
        <v>0.5499491891745063</v>
      </c>
      <c r="E47" s="26">
        <f t="shared" si="6"/>
        <v>1.685701273289343</v>
      </c>
      <c r="F47" s="26">
        <f t="shared" si="2"/>
        <v>1.4298726710656906E-2</v>
      </c>
      <c r="G47" s="5">
        <f t="shared" si="3"/>
        <v>1.4298726710656906E-2</v>
      </c>
      <c r="H47" s="26">
        <f t="shared" si="4"/>
        <v>2.0445358554605327E-4</v>
      </c>
      <c r="I47" s="30">
        <f t="shared" si="5"/>
        <v>8.4110157121511219E-3</v>
      </c>
    </row>
    <row r="48" spans="1:9" x14ac:dyDescent="0.2">
      <c r="A48" s="2" t="s">
        <v>52</v>
      </c>
      <c r="B48" s="2">
        <v>2.2000000000000002</v>
      </c>
      <c r="C48" s="26">
        <f t="shared" si="0"/>
        <v>2.2107319108671426</v>
      </c>
      <c r="D48" s="5">
        <f t="shared" si="1"/>
        <v>0.51761347512698497</v>
      </c>
      <c r="E48" s="26">
        <f t="shared" si="6"/>
        <v>2.2466604820310554</v>
      </c>
      <c r="F48" s="26">
        <f t="shared" si="2"/>
        <v>-4.6660482031055217E-2</v>
      </c>
      <c r="G48" s="5">
        <f t="shared" si="3"/>
        <v>4.6660482031055217E-2</v>
      </c>
      <c r="H48" s="26">
        <f t="shared" si="4"/>
        <v>2.1772005833704268E-3</v>
      </c>
      <c r="I48" s="30">
        <f t="shared" si="5"/>
        <v>2.1209310014116006E-2</v>
      </c>
    </row>
    <row r="49" spans="1:17" x14ac:dyDescent="0.2">
      <c r="A49" s="2" t="s">
        <v>51</v>
      </c>
      <c r="B49" s="2">
        <v>2.7</v>
      </c>
      <c r="C49" s="26">
        <f t="shared" si="0"/>
        <v>2.7065194387786495</v>
      </c>
      <c r="D49" s="5">
        <f t="shared" si="1"/>
        <v>0.49797012263305473</v>
      </c>
      <c r="E49" s="26">
        <f t="shared" si="6"/>
        <v>2.7283453859941273</v>
      </c>
      <c r="F49" s="26">
        <f t="shared" si="2"/>
        <v>-2.834538599412717E-2</v>
      </c>
      <c r="G49" s="5">
        <f t="shared" si="3"/>
        <v>2.834538599412717E-2</v>
      </c>
      <c r="H49" s="26">
        <f t="shared" si="4"/>
        <v>8.0346090715606075E-4</v>
      </c>
      <c r="I49" s="30">
        <f t="shared" si="5"/>
        <v>1.0498291108935989E-2</v>
      </c>
    </row>
    <row r="50" spans="1:17" x14ac:dyDescent="0.2">
      <c r="A50" s="2" t="s">
        <v>50</v>
      </c>
      <c r="B50" s="2">
        <v>3.1</v>
      </c>
      <c r="C50" s="29">
        <f t="shared" si="0"/>
        <v>3.1240325991246918</v>
      </c>
      <c r="D50" s="30">
        <f t="shared" si="1"/>
        <v>0.42555885657474352</v>
      </c>
      <c r="E50" s="29">
        <f t="shared" si="6"/>
        <v>3.2044895614117044</v>
      </c>
      <c r="F50" s="29">
        <f t="shared" si="2"/>
        <v>-0.10448956141170429</v>
      </c>
      <c r="G50" s="30">
        <f>ABS(F50)</f>
        <v>0.10448956141170429</v>
      </c>
      <c r="H50" s="29">
        <f t="shared" si="4"/>
        <v>1.0918068444010323E-2</v>
      </c>
      <c r="I50" s="30">
        <f t="shared" si="5"/>
        <v>3.3706310132807837E-2</v>
      </c>
      <c r="J50" s="33"/>
      <c r="K50" s="33"/>
      <c r="L50" s="33"/>
      <c r="M50" s="33"/>
      <c r="N50" s="33"/>
      <c r="O50" s="33"/>
      <c r="P50" s="33"/>
      <c r="Q50" s="33"/>
    </row>
    <row r="51" spans="1:17" x14ac:dyDescent="0.2">
      <c r="A51" s="2" t="s">
        <v>49</v>
      </c>
      <c r="B51" s="2">
        <v>3.4</v>
      </c>
      <c r="C51" s="29">
        <f t="shared" si="0"/>
        <v>3.4344060348108698</v>
      </c>
      <c r="D51" s="30">
        <f t="shared" si="1"/>
        <v>0.32189197777503453</v>
      </c>
      <c r="E51" s="29">
        <f t="shared" si="6"/>
        <v>3.5495914556994355</v>
      </c>
      <c r="F51" s="29">
        <f t="shared" si="2"/>
        <v>-0.14959145569943555</v>
      </c>
      <c r="G51" s="5">
        <f t="shared" si="3"/>
        <v>0.14959145569943555</v>
      </c>
      <c r="H51" s="26">
        <f t="shared" si="4"/>
        <v>2.237760361827619E-2</v>
      </c>
      <c r="I51" s="30">
        <f t="shared" si="5"/>
        <v>4.3997486970422224E-2</v>
      </c>
      <c r="J51" s="33"/>
      <c r="K51" s="33"/>
      <c r="L51" s="33"/>
      <c r="M51" s="33"/>
      <c r="N51" s="33"/>
      <c r="O51" s="33"/>
      <c r="P51" s="33"/>
      <c r="Q51" s="33"/>
    </row>
    <row r="52" spans="1:17" x14ac:dyDescent="0.2">
      <c r="A52" s="2" t="s">
        <v>48</v>
      </c>
      <c r="B52" s="2">
        <v>3.6</v>
      </c>
      <c r="C52" s="29">
        <f t="shared" si="0"/>
        <v>3.6359485428947584</v>
      </c>
      <c r="D52" s="30">
        <f>$C$3*(C52-C51)+(1-$C$3)*D51</f>
        <v>0.21357745505300321</v>
      </c>
      <c r="E52" s="29">
        <f t="shared" si="6"/>
        <v>3.7562980125859045</v>
      </c>
      <c r="F52" s="29">
        <f t="shared" si="2"/>
        <v>-0.15629801258590437</v>
      </c>
      <c r="G52" s="30">
        <f t="shared" si="3"/>
        <v>0.15629801258590437</v>
      </c>
      <c r="H52" s="29">
        <f t="shared" si="4"/>
        <v>2.4429068738303521E-2</v>
      </c>
      <c r="I52" s="30">
        <f t="shared" si="5"/>
        <v>4.3416114607195654E-2</v>
      </c>
    </row>
    <row r="53" spans="1:17" x14ac:dyDescent="0.2">
      <c r="A53" s="2" t="s">
        <v>45</v>
      </c>
      <c r="B53" s="2">
        <v>3.4</v>
      </c>
      <c r="C53" s="29">
        <f t="shared" si="0"/>
        <v>3.5033909795279849</v>
      </c>
      <c r="D53" s="30">
        <f>$C$3*(C53-C52)+(1-$C$3)*D52</f>
        <v>-9.7944061524795831E-2</v>
      </c>
      <c r="E53" s="29">
        <f t="shared" si="6"/>
        <v>3.8495259979477616</v>
      </c>
      <c r="F53" s="29">
        <f t="shared" si="2"/>
        <v>-0.44952599794776171</v>
      </c>
      <c r="G53" s="30">
        <f t="shared" si="3"/>
        <v>0.44952599794776171</v>
      </c>
      <c r="H53" s="29">
        <f t="shared" si="4"/>
        <v>0.20207362283093105</v>
      </c>
      <c r="I53" s="30">
        <f t="shared" si="5"/>
        <v>0.13221352880816523</v>
      </c>
    </row>
    <row r="54" spans="1:17" ht="13.5" thickBot="1" x14ac:dyDescent="0.25">
      <c r="A54" s="31" t="s">
        <v>44</v>
      </c>
      <c r="B54" s="31">
        <v>3.4</v>
      </c>
      <c r="C54" s="27">
        <f t="shared" si="0"/>
        <v>3.4012527911407333</v>
      </c>
      <c r="D54" s="28">
        <f t="shared" si="1"/>
        <v>-0.10171877570100606</v>
      </c>
      <c r="E54" s="27">
        <f>C53+D53</f>
        <v>3.405446918003189</v>
      </c>
      <c r="F54" s="27">
        <f>B54-E54</f>
        <v>-5.4469180031890829E-3</v>
      </c>
      <c r="G54" s="28">
        <f t="shared" si="3"/>
        <v>5.4469180031890829E-3</v>
      </c>
      <c r="H54" s="27">
        <f t="shared" si="4"/>
        <v>2.9668915733465346E-5</v>
      </c>
      <c r="I54" s="28">
        <f t="shared" si="5"/>
        <v>1.6020347068203186E-3</v>
      </c>
    </row>
    <row r="55" spans="1:17" x14ac:dyDescent="0.2">
      <c r="A55" s="2" t="s">
        <v>43</v>
      </c>
      <c r="B55" s="2">
        <v>3.2</v>
      </c>
      <c r="C55" s="29"/>
      <c r="D55" s="30"/>
      <c r="E55" s="26">
        <f>C$54+D$54*(ROW(A55)-ROW(A$54))</f>
        <v>3.2995340154397272</v>
      </c>
      <c r="F55" s="26">
        <f t="shared" si="2"/>
        <v>-9.9534015439727064E-2</v>
      </c>
      <c r="G55" s="5">
        <f t="shared" si="3"/>
        <v>9.9534015439727064E-2</v>
      </c>
      <c r="H55" s="26">
        <f t="shared" si="4"/>
        <v>9.9070202295558248E-3</v>
      </c>
      <c r="I55" s="30">
        <f t="shared" si="5"/>
        <v>3.1104379824914707E-2</v>
      </c>
    </row>
    <row r="56" spans="1:17" x14ac:dyDescent="0.2">
      <c r="A56" s="2" t="s">
        <v>42</v>
      </c>
      <c r="B56" s="2">
        <v>3</v>
      </c>
      <c r="C56" s="29"/>
      <c r="D56" s="30"/>
      <c r="E56" s="26">
        <f t="shared" ref="E56" si="7">C$54+D$54*(ROW(A56)-ROW(A$54))</f>
        <v>3.1978152397387212</v>
      </c>
      <c r="F56" s="26">
        <f t="shared" si="2"/>
        <v>-0.19781523973872117</v>
      </c>
      <c r="G56" s="5">
        <f t="shared" si="3"/>
        <v>0.19781523973872117</v>
      </c>
      <c r="H56" s="26">
        <f t="shared" si="4"/>
        <v>3.9130869072887729E-2</v>
      </c>
      <c r="I56" s="30">
        <f t="shared" si="5"/>
        <v>6.593841324624039E-2</v>
      </c>
    </row>
    <row r="57" spans="1:17" x14ac:dyDescent="0.2">
      <c r="A57" s="2" t="s">
        <v>47</v>
      </c>
      <c r="B57" s="2">
        <v>3</v>
      </c>
      <c r="C57" s="29"/>
      <c r="D57" s="30"/>
      <c r="E57" s="26">
        <f>C$54+D$54*(ROW(A57)-ROW(A$54))</f>
        <v>3.0960964640377151</v>
      </c>
      <c r="F57" s="26">
        <f t="shared" si="2"/>
        <v>-9.6096464037715101E-2</v>
      </c>
      <c r="G57" s="5">
        <f t="shared" si="3"/>
        <v>9.6096464037715101E-2</v>
      </c>
      <c r="H57" s="26">
        <f t="shared" si="4"/>
        <v>9.2345304005518724E-3</v>
      </c>
      <c r="I57" s="30">
        <f t="shared" si="5"/>
        <v>3.2032154679238367E-2</v>
      </c>
    </row>
    <row r="58" spans="1:17" x14ac:dyDescent="0.2">
      <c r="A58" s="2" t="s">
        <v>46</v>
      </c>
      <c r="B58" s="2">
        <v>3.1</v>
      </c>
      <c r="C58" s="29"/>
      <c r="D58" s="30"/>
      <c r="E58" s="26">
        <f>C$54+D$54*(ROW(A58)-ROW(A$54))</f>
        <v>2.994377688336709</v>
      </c>
      <c r="F58" s="26">
        <f t="shared" si="2"/>
        <v>0.10562231166329106</v>
      </c>
      <c r="G58" s="5">
        <f t="shared" si="3"/>
        <v>0.10562231166329106</v>
      </c>
      <c r="H58" s="26">
        <f t="shared" si="4"/>
        <v>1.115607272109739E-2</v>
      </c>
      <c r="I58" s="30">
        <f t="shared" si="5"/>
        <v>3.4071713439771306E-2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Normal="100" workbookViewId="0"/>
  </sheetViews>
  <sheetFormatPr defaultRowHeight="12.75" x14ac:dyDescent="0.2"/>
  <cols>
    <col min="1" max="1" width="9.5703125" style="32" bestFit="1" customWidth="1"/>
    <col min="2" max="2" width="17.42578125" style="32" bestFit="1" customWidth="1"/>
    <col min="3" max="5" width="9.85546875" style="32" bestFit="1" customWidth="1"/>
    <col min="6" max="6" width="9.140625" style="32" customWidth="1"/>
    <col min="7" max="7" width="16" style="32" bestFit="1" customWidth="1"/>
    <col min="8" max="8" width="9.28515625" style="32" bestFit="1" customWidth="1"/>
    <col min="9" max="9" width="8.7109375" style="32" bestFit="1" customWidth="1"/>
    <col min="10" max="10" width="7.5703125" style="32" bestFit="1" customWidth="1"/>
    <col min="11" max="11" width="12.85546875" style="32" customWidth="1"/>
    <col min="12" max="16384" width="9.140625" style="32"/>
  </cols>
  <sheetData>
    <row r="1" spans="1:16" x14ac:dyDescent="0.2">
      <c r="A1" s="32" t="s">
        <v>141</v>
      </c>
      <c r="D1" s="38" t="s">
        <v>41</v>
      </c>
      <c r="E1" s="39">
        <v>2</v>
      </c>
    </row>
    <row r="3" spans="1:16" x14ac:dyDescent="0.2">
      <c r="A3" s="63" t="s">
        <v>0</v>
      </c>
      <c r="B3" s="63" t="s">
        <v>1</v>
      </c>
      <c r="C3" s="73" t="s">
        <v>38</v>
      </c>
      <c r="D3" s="73" t="s">
        <v>39</v>
      </c>
      <c r="E3" s="73" t="s">
        <v>29</v>
      </c>
      <c r="F3" s="73" t="s">
        <v>30</v>
      </c>
      <c r="G3" s="65" t="s">
        <v>40</v>
      </c>
      <c r="H3" s="65" t="s">
        <v>24</v>
      </c>
      <c r="I3" s="65" t="s">
        <v>25</v>
      </c>
      <c r="J3" s="65" t="s">
        <v>31</v>
      </c>
      <c r="K3" s="65" t="s">
        <v>32</v>
      </c>
      <c r="L3" s="17"/>
      <c r="M3" s="17"/>
      <c r="N3" s="64" t="s">
        <v>134</v>
      </c>
      <c r="O3" s="64" t="s">
        <v>135</v>
      </c>
      <c r="P3" s="64" t="s">
        <v>136</v>
      </c>
    </row>
    <row r="4" spans="1:16" x14ac:dyDescent="0.2">
      <c r="A4" s="2" t="s">
        <v>95</v>
      </c>
      <c r="B4" s="2">
        <v>3</v>
      </c>
      <c r="C4" s="26"/>
      <c r="D4" s="5"/>
      <c r="E4" s="5"/>
      <c r="F4" s="5"/>
      <c r="G4" s="5"/>
      <c r="H4" s="5"/>
      <c r="I4" s="5"/>
      <c r="J4" s="5"/>
      <c r="K4" s="5"/>
      <c r="L4" s="17"/>
      <c r="M4" s="34" t="s">
        <v>34</v>
      </c>
      <c r="N4" s="35">
        <f>AVERAGE(I7:I51)</f>
        <v>0.53592592592592603</v>
      </c>
      <c r="O4" s="35">
        <f>AVERAGE(J7:J51)</f>
        <v>0.49902777777777763</v>
      </c>
      <c r="P4" s="36">
        <f>AVERAGE(K7:K53)</f>
        <v>0.68978790029154202</v>
      </c>
    </row>
    <row r="5" spans="1:16" x14ac:dyDescent="0.2">
      <c r="A5" s="2" t="s">
        <v>94</v>
      </c>
      <c r="B5" s="2">
        <v>3.1</v>
      </c>
      <c r="C5" s="26">
        <f>AVERAGE(B4:B5)</f>
        <v>3.05</v>
      </c>
      <c r="D5" s="5"/>
      <c r="E5" s="5"/>
      <c r="F5" s="5"/>
      <c r="G5" s="5"/>
      <c r="H5" s="5"/>
      <c r="I5" s="5"/>
      <c r="J5" s="5"/>
      <c r="K5" s="5"/>
      <c r="L5" s="17"/>
      <c r="M5" s="17"/>
      <c r="N5" s="4"/>
      <c r="O5" s="4"/>
    </row>
    <row r="6" spans="1:16" x14ac:dyDescent="0.2">
      <c r="A6" s="2" t="s">
        <v>93</v>
      </c>
      <c r="B6" s="2">
        <v>3.5</v>
      </c>
      <c r="C6" s="26">
        <f t="shared" ref="C6:D50" si="0">AVERAGE(B5:B6)</f>
        <v>3.3</v>
      </c>
      <c r="D6" s="26">
        <f>AVERAGE(C5:C6)</f>
        <v>3.1749999999999998</v>
      </c>
      <c r="E6" s="26">
        <f>2*C6-D6</f>
        <v>3.4249999999999998</v>
      </c>
      <c r="F6" s="29">
        <f>(2/(4-1))*(C6-D6)</f>
        <v>8.3333333333333329E-2</v>
      </c>
      <c r="G6" s="5"/>
      <c r="H6" s="5"/>
      <c r="I6" s="5"/>
      <c r="J6" s="5"/>
      <c r="K6" s="5"/>
      <c r="L6" s="17"/>
      <c r="M6" s="17"/>
      <c r="N6" s="64" t="s">
        <v>97</v>
      </c>
      <c r="O6" s="64" t="s">
        <v>98</v>
      </c>
      <c r="P6" s="64" t="s">
        <v>99</v>
      </c>
    </row>
    <row r="7" spans="1:16" x14ac:dyDescent="0.2">
      <c r="A7" s="2" t="s">
        <v>92</v>
      </c>
      <c r="B7" s="2">
        <v>3</v>
      </c>
      <c r="C7" s="26">
        <f t="shared" si="0"/>
        <v>3.25</v>
      </c>
      <c r="D7" s="26">
        <f t="shared" si="0"/>
        <v>3.2749999999999999</v>
      </c>
      <c r="E7" s="26">
        <f t="shared" ref="E7:E50" si="1">2*C7-D7</f>
        <v>3.2250000000000001</v>
      </c>
      <c r="F7" s="29">
        <f t="shared" ref="F7:F50" si="2">(2/(4-1))*(C7-D7)</f>
        <v>-1.6666666666666607E-2</v>
      </c>
      <c r="G7" s="26">
        <f t="shared" ref="G7:G51" si="3">E6+F6</f>
        <v>3.5083333333333333</v>
      </c>
      <c r="H7" s="6">
        <f>B7-G7</f>
        <v>-0.5083333333333333</v>
      </c>
      <c r="I7" s="6">
        <f>ABS(H7)</f>
        <v>0.5083333333333333</v>
      </c>
      <c r="J7" s="6">
        <f>H7^2</f>
        <v>0.25840277777777776</v>
      </c>
      <c r="K7" s="5">
        <f>ABS(I7/B7)</f>
        <v>0.16944444444444443</v>
      </c>
      <c r="L7" s="5"/>
      <c r="M7" s="34" t="s">
        <v>35</v>
      </c>
      <c r="N7" s="35">
        <f>AVERAGE(I52:I57)</f>
        <v>0.2930555555555549</v>
      </c>
      <c r="O7" s="35">
        <f>AVERAGE(J52:J57)</f>
        <v>0.16251157407407371</v>
      </c>
      <c r="P7" s="37">
        <f>AVERAGE(K54:K57)</f>
        <v>6.2967629928315116E-2</v>
      </c>
    </row>
    <row r="8" spans="1:16" x14ac:dyDescent="0.2">
      <c r="A8" s="2" t="s">
        <v>91</v>
      </c>
      <c r="B8" s="2">
        <v>3.5</v>
      </c>
      <c r="C8" s="26">
        <f t="shared" si="0"/>
        <v>3.25</v>
      </c>
      <c r="D8" s="26">
        <f t="shared" si="0"/>
        <v>3.25</v>
      </c>
      <c r="E8" s="26">
        <f t="shared" si="1"/>
        <v>3.25</v>
      </c>
      <c r="F8" s="29">
        <f t="shared" si="2"/>
        <v>0</v>
      </c>
      <c r="G8" s="26">
        <f t="shared" si="3"/>
        <v>3.2083333333333335</v>
      </c>
      <c r="H8" s="6">
        <f t="shared" ref="H8:H57" si="4">B8-G8</f>
        <v>0.29166666666666652</v>
      </c>
      <c r="I8" s="6">
        <f t="shared" ref="I8:I57" si="5">ABS(H8)</f>
        <v>0.29166666666666652</v>
      </c>
      <c r="J8" s="6">
        <f t="shared" ref="J8:J57" si="6">H8^2</f>
        <v>8.5069444444444364E-2</v>
      </c>
      <c r="K8" s="5">
        <f t="shared" ref="K8:K57" si="7">ABS(I8/B8)</f>
        <v>8.3333333333333287E-2</v>
      </c>
    </row>
    <row r="9" spans="1:16" x14ac:dyDescent="0.2">
      <c r="A9" s="2" t="s">
        <v>90</v>
      </c>
      <c r="B9" s="2">
        <v>3.7</v>
      </c>
      <c r="C9" s="26">
        <f t="shared" si="0"/>
        <v>3.6</v>
      </c>
      <c r="D9" s="26">
        <f t="shared" si="0"/>
        <v>3.4249999999999998</v>
      </c>
      <c r="E9" s="26">
        <f t="shared" si="1"/>
        <v>3.7750000000000004</v>
      </c>
      <c r="F9" s="29">
        <f t="shared" si="2"/>
        <v>0.11666666666666684</v>
      </c>
      <c r="G9" s="26">
        <f t="shared" si="3"/>
        <v>3.25</v>
      </c>
      <c r="H9" s="6">
        <f t="shared" si="4"/>
        <v>0.45000000000000018</v>
      </c>
      <c r="I9" s="6">
        <f t="shared" si="5"/>
        <v>0.45000000000000018</v>
      </c>
      <c r="J9" s="6">
        <f t="shared" si="6"/>
        <v>0.20250000000000015</v>
      </c>
      <c r="K9" s="5">
        <f t="shared" si="7"/>
        <v>0.12162162162162167</v>
      </c>
    </row>
    <row r="10" spans="1:16" x14ac:dyDescent="0.2">
      <c r="A10" s="2" t="s">
        <v>89</v>
      </c>
      <c r="B10" s="2">
        <v>3.6</v>
      </c>
      <c r="C10" s="26">
        <f t="shared" si="0"/>
        <v>3.6500000000000004</v>
      </c>
      <c r="D10" s="26">
        <f t="shared" si="0"/>
        <v>3.625</v>
      </c>
      <c r="E10" s="26">
        <f t="shared" si="1"/>
        <v>3.6750000000000007</v>
      </c>
      <c r="F10" s="29">
        <f t="shared" si="2"/>
        <v>1.6666666666666902E-2</v>
      </c>
      <c r="G10" s="26">
        <f t="shared" si="3"/>
        <v>3.8916666666666671</v>
      </c>
      <c r="H10" s="6">
        <f t="shared" si="4"/>
        <v>-0.29166666666666696</v>
      </c>
      <c r="I10" s="6">
        <f t="shared" si="5"/>
        <v>0.29166666666666696</v>
      </c>
      <c r="J10" s="6">
        <f t="shared" si="6"/>
        <v>8.5069444444444614E-2</v>
      </c>
      <c r="K10" s="5">
        <f t="shared" si="7"/>
        <v>8.1018518518518601E-2</v>
      </c>
    </row>
    <row r="11" spans="1:16" x14ac:dyDescent="0.2">
      <c r="A11" s="2" t="s">
        <v>88</v>
      </c>
      <c r="B11" s="2">
        <v>4.0999999999999996</v>
      </c>
      <c r="C11" s="26">
        <f t="shared" si="0"/>
        <v>3.8499999999999996</v>
      </c>
      <c r="D11" s="26">
        <f t="shared" si="0"/>
        <v>3.75</v>
      </c>
      <c r="E11" s="26">
        <f t="shared" si="1"/>
        <v>3.9499999999999993</v>
      </c>
      <c r="F11" s="29">
        <f t="shared" si="2"/>
        <v>6.666666666666643E-2</v>
      </c>
      <c r="G11" s="26">
        <f t="shared" si="3"/>
        <v>3.6916666666666678</v>
      </c>
      <c r="H11" s="6">
        <f t="shared" si="4"/>
        <v>0.40833333333333188</v>
      </c>
      <c r="I11" s="6">
        <f t="shared" si="5"/>
        <v>0.40833333333333188</v>
      </c>
      <c r="J11" s="6">
        <f t="shared" si="6"/>
        <v>0.16673611111110992</v>
      </c>
      <c r="K11" s="5">
        <f t="shared" si="7"/>
        <v>9.9593495934959003E-2</v>
      </c>
    </row>
    <row r="12" spans="1:16" x14ac:dyDescent="0.2">
      <c r="A12" s="2" t="s">
        <v>87</v>
      </c>
      <c r="B12" s="2">
        <v>4.2</v>
      </c>
      <c r="C12" s="26">
        <f t="shared" si="0"/>
        <v>4.1500000000000004</v>
      </c>
      <c r="D12" s="26">
        <f t="shared" si="0"/>
        <v>4</v>
      </c>
      <c r="E12" s="26">
        <f t="shared" si="1"/>
        <v>4.3000000000000007</v>
      </c>
      <c r="F12" s="29">
        <f t="shared" si="2"/>
        <v>0.10000000000000023</v>
      </c>
      <c r="G12" s="26">
        <f t="shared" si="3"/>
        <v>4.0166666666666657</v>
      </c>
      <c r="H12" s="6">
        <f t="shared" si="4"/>
        <v>0.18333333333333446</v>
      </c>
      <c r="I12" s="6">
        <f t="shared" si="5"/>
        <v>0.18333333333333446</v>
      </c>
      <c r="J12" s="6">
        <f t="shared" si="6"/>
        <v>3.3611111111111522E-2</v>
      </c>
      <c r="K12" s="5">
        <f t="shared" si="7"/>
        <v>4.3650793650793919E-2</v>
      </c>
    </row>
    <row r="13" spans="1:16" x14ac:dyDescent="0.2">
      <c r="A13" s="2" t="s">
        <v>86</v>
      </c>
      <c r="B13" s="2">
        <v>4.2</v>
      </c>
      <c r="C13" s="26">
        <f t="shared" si="0"/>
        <v>4.2</v>
      </c>
      <c r="D13" s="26">
        <f t="shared" si="0"/>
        <v>4.1750000000000007</v>
      </c>
      <c r="E13" s="26">
        <f t="shared" si="1"/>
        <v>4.2249999999999996</v>
      </c>
      <c r="F13" s="29">
        <f t="shared" si="2"/>
        <v>1.6666666666666309E-2</v>
      </c>
      <c r="G13" s="29">
        <f t="shared" si="3"/>
        <v>4.4000000000000012</v>
      </c>
      <c r="H13" s="6">
        <f t="shared" si="4"/>
        <v>-0.20000000000000107</v>
      </c>
      <c r="I13" s="6">
        <f t="shared" si="5"/>
        <v>0.20000000000000107</v>
      </c>
      <c r="J13" s="6">
        <f t="shared" si="6"/>
        <v>4.0000000000000424E-2</v>
      </c>
      <c r="K13" s="5">
        <f t="shared" si="7"/>
        <v>4.7619047619047873E-2</v>
      </c>
    </row>
    <row r="14" spans="1:16" x14ac:dyDescent="0.2">
      <c r="A14" s="2" t="s">
        <v>85</v>
      </c>
      <c r="B14" s="2">
        <v>4.2</v>
      </c>
      <c r="C14" s="26">
        <f t="shared" si="0"/>
        <v>4.2</v>
      </c>
      <c r="D14" s="26">
        <f t="shared" si="0"/>
        <v>4.2</v>
      </c>
      <c r="E14" s="26">
        <f t="shared" si="1"/>
        <v>4.2</v>
      </c>
      <c r="F14" s="29">
        <f t="shared" si="2"/>
        <v>0</v>
      </c>
      <c r="G14" s="29">
        <f t="shared" si="3"/>
        <v>4.2416666666666663</v>
      </c>
      <c r="H14" s="6">
        <f t="shared" si="4"/>
        <v>-4.1666666666666075E-2</v>
      </c>
      <c r="I14" s="6">
        <f t="shared" si="5"/>
        <v>4.1666666666666075E-2</v>
      </c>
      <c r="J14" s="6">
        <f t="shared" si="6"/>
        <v>1.7361111111110618E-3</v>
      </c>
      <c r="K14" s="5">
        <f t="shared" si="7"/>
        <v>9.9206349206347796E-3</v>
      </c>
    </row>
    <row r="15" spans="1:16" x14ac:dyDescent="0.2">
      <c r="A15" s="2" t="s">
        <v>84</v>
      </c>
      <c r="B15" s="2">
        <v>4.0999999999999996</v>
      </c>
      <c r="C15" s="26">
        <f t="shared" si="0"/>
        <v>4.1500000000000004</v>
      </c>
      <c r="D15" s="26">
        <f t="shared" si="0"/>
        <v>4.1750000000000007</v>
      </c>
      <c r="E15" s="26">
        <f t="shared" si="1"/>
        <v>4.125</v>
      </c>
      <c r="F15" s="29">
        <f t="shared" si="2"/>
        <v>-1.6666666666666902E-2</v>
      </c>
      <c r="G15" s="29">
        <f t="shared" si="3"/>
        <v>4.2</v>
      </c>
      <c r="H15" s="6">
        <f t="shared" si="4"/>
        <v>-0.10000000000000053</v>
      </c>
      <c r="I15" s="6">
        <f t="shared" si="5"/>
        <v>0.10000000000000053</v>
      </c>
      <c r="J15" s="6">
        <f t="shared" si="6"/>
        <v>1.0000000000000106E-2</v>
      </c>
      <c r="K15" s="5">
        <f t="shared" si="7"/>
        <v>2.4390243902439157E-2</v>
      </c>
    </row>
    <row r="16" spans="1:16" x14ac:dyDescent="0.2">
      <c r="A16" s="2" t="s">
        <v>83</v>
      </c>
      <c r="B16" s="2">
        <v>4.0999999999999996</v>
      </c>
      <c r="C16" s="26">
        <f t="shared" si="0"/>
        <v>4.0999999999999996</v>
      </c>
      <c r="D16" s="26">
        <f t="shared" si="0"/>
        <v>4.125</v>
      </c>
      <c r="E16" s="26">
        <f t="shared" si="1"/>
        <v>4.0749999999999993</v>
      </c>
      <c r="F16" s="29">
        <f t="shared" si="2"/>
        <v>-1.6666666666666902E-2</v>
      </c>
      <c r="G16" s="29">
        <f t="shared" si="3"/>
        <v>4.1083333333333334</v>
      </c>
      <c r="H16" s="6">
        <f t="shared" si="4"/>
        <v>-8.3333333333337478E-3</v>
      </c>
      <c r="I16" s="6">
        <f t="shared" si="5"/>
        <v>8.3333333333337478E-3</v>
      </c>
      <c r="J16" s="6">
        <f t="shared" si="6"/>
        <v>6.9444444444451356E-5</v>
      </c>
      <c r="K16" s="5">
        <f t="shared" si="7"/>
        <v>2.0325203252033533E-3</v>
      </c>
    </row>
    <row r="17" spans="1:11" x14ac:dyDescent="0.2">
      <c r="A17" s="2" t="s">
        <v>82</v>
      </c>
      <c r="B17" s="2">
        <v>3.8</v>
      </c>
      <c r="C17" s="26">
        <f t="shared" si="0"/>
        <v>3.9499999999999997</v>
      </c>
      <c r="D17" s="26">
        <f t="shared" si="0"/>
        <v>4.0249999999999995</v>
      </c>
      <c r="E17" s="26">
        <f t="shared" si="1"/>
        <v>3.875</v>
      </c>
      <c r="F17" s="29">
        <f t="shared" si="2"/>
        <v>-4.9999999999999822E-2</v>
      </c>
      <c r="G17" s="29">
        <f t="shared" si="3"/>
        <v>4.0583333333333327</v>
      </c>
      <c r="H17" s="6">
        <f t="shared" si="4"/>
        <v>-0.25833333333333286</v>
      </c>
      <c r="I17" s="6">
        <f t="shared" si="5"/>
        <v>0.25833333333333286</v>
      </c>
      <c r="J17" s="6">
        <f t="shared" si="6"/>
        <v>6.6736111111110871E-2</v>
      </c>
      <c r="K17" s="5">
        <f t="shared" si="7"/>
        <v>6.7982456140350755E-2</v>
      </c>
    </row>
    <row r="18" spans="1:11" x14ac:dyDescent="0.2">
      <c r="A18" s="2" t="s">
        <v>81</v>
      </c>
      <c r="B18" s="2">
        <v>3.6</v>
      </c>
      <c r="C18" s="26">
        <f t="shared" si="0"/>
        <v>3.7</v>
      </c>
      <c r="D18" s="26">
        <f t="shared" si="0"/>
        <v>3.8250000000000002</v>
      </c>
      <c r="E18" s="26">
        <f t="shared" si="1"/>
        <v>3.5750000000000002</v>
      </c>
      <c r="F18" s="29">
        <f t="shared" si="2"/>
        <v>-8.3333333333333329E-2</v>
      </c>
      <c r="G18" s="29">
        <f t="shared" si="3"/>
        <v>3.8250000000000002</v>
      </c>
      <c r="H18" s="6">
        <f t="shared" si="4"/>
        <v>-0.22500000000000009</v>
      </c>
      <c r="I18" s="6">
        <f t="shared" si="5"/>
        <v>0.22500000000000009</v>
      </c>
      <c r="J18" s="6">
        <f t="shared" si="6"/>
        <v>5.0625000000000038E-2</v>
      </c>
      <c r="K18" s="5">
        <f t="shared" si="7"/>
        <v>6.2500000000000028E-2</v>
      </c>
    </row>
    <row r="19" spans="1:11" x14ac:dyDescent="0.2">
      <c r="A19" s="2" t="s">
        <v>80</v>
      </c>
      <c r="B19" s="2">
        <v>3.6</v>
      </c>
      <c r="C19" s="26">
        <f t="shared" si="0"/>
        <v>3.6</v>
      </c>
      <c r="D19" s="26">
        <f t="shared" si="0"/>
        <v>3.6500000000000004</v>
      </c>
      <c r="E19" s="26">
        <f t="shared" si="1"/>
        <v>3.55</v>
      </c>
      <c r="F19" s="29">
        <f t="shared" si="2"/>
        <v>-3.3333333333333506E-2</v>
      </c>
      <c r="G19" s="29">
        <f t="shared" si="3"/>
        <v>3.4916666666666667</v>
      </c>
      <c r="H19" s="6">
        <f t="shared" si="4"/>
        <v>0.10833333333333339</v>
      </c>
      <c r="I19" s="6">
        <f t="shared" si="5"/>
        <v>0.10833333333333339</v>
      </c>
      <c r="J19" s="6">
        <f t="shared" si="6"/>
        <v>1.1736111111111124E-2</v>
      </c>
      <c r="K19" s="5">
        <f t="shared" si="7"/>
        <v>3.0092592592592608E-2</v>
      </c>
    </row>
    <row r="20" spans="1:11" x14ac:dyDescent="0.2">
      <c r="A20" s="2" t="s">
        <v>79</v>
      </c>
      <c r="B20" s="2">
        <v>3</v>
      </c>
      <c r="C20" s="26">
        <f t="shared" si="0"/>
        <v>3.3</v>
      </c>
      <c r="D20" s="26">
        <f t="shared" si="0"/>
        <v>3.45</v>
      </c>
      <c r="E20" s="26">
        <f t="shared" si="1"/>
        <v>3.1499999999999995</v>
      </c>
      <c r="F20" s="29">
        <f t="shared" si="2"/>
        <v>-0.10000000000000023</v>
      </c>
      <c r="G20" s="29">
        <f t="shared" si="3"/>
        <v>3.5166666666666662</v>
      </c>
      <c r="H20" s="6">
        <f t="shared" si="4"/>
        <v>-0.51666666666666616</v>
      </c>
      <c r="I20" s="6">
        <f t="shared" si="5"/>
        <v>0.51666666666666616</v>
      </c>
      <c r="J20" s="6">
        <f t="shared" si="6"/>
        <v>0.26694444444444393</v>
      </c>
      <c r="K20" s="5">
        <f t="shared" si="7"/>
        <v>0.17222222222222205</v>
      </c>
    </row>
    <row r="21" spans="1:11" x14ac:dyDescent="0.2">
      <c r="A21" s="2" t="s">
        <v>78</v>
      </c>
      <c r="B21" s="2">
        <v>2.2000000000000002</v>
      </c>
      <c r="C21" s="26">
        <f t="shared" si="0"/>
        <v>2.6</v>
      </c>
      <c r="D21" s="26">
        <f t="shared" si="0"/>
        <v>2.95</v>
      </c>
      <c r="E21" s="26">
        <f t="shared" si="1"/>
        <v>2.25</v>
      </c>
      <c r="F21" s="29">
        <f t="shared" si="2"/>
        <v>-0.23333333333333339</v>
      </c>
      <c r="G21" s="29">
        <f t="shared" si="3"/>
        <v>3.0499999999999994</v>
      </c>
      <c r="H21" s="6">
        <f t="shared" si="4"/>
        <v>-0.8499999999999992</v>
      </c>
      <c r="I21" s="6">
        <f t="shared" si="5"/>
        <v>0.8499999999999992</v>
      </c>
      <c r="J21" s="6">
        <f t="shared" si="6"/>
        <v>0.72249999999999859</v>
      </c>
      <c r="K21" s="5">
        <f t="shared" si="7"/>
        <v>0.38636363636363596</v>
      </c>
    </row>
    <row r="22" spans="1:11" x14ac:dyDescent="0.2">
      <c r="A22" s="2" t="s">
        <v>77</v>
      </c>
      <c r="B22" s="2">
        <v>0.6</v>
      </c>
      <c r="C22" s="26">
        <f t="shared" si="0"/>
        <v>1.4000000000000001</v>
      </c>
      <c r="D22" s="26">
        <f t="shared" si="0"/>
        <v>2</v>
      </c>
      <c r="E22" s="26">
        <f t="shared" si="1"/>
        <v>0.80000000000000027</v>
      </c>
      <c r="F22" s="29">
        <f t="shared" si="2"/>
        <v>-0.39999999999999991</v>
      </c>
      <c r="G22" s="29">
        <f t="shared" si="3"/>
        <v>2.0166666666666666</v>
      </c>
      <c r="H22" s="6">
        <f t="shared" si="4"/>
        <v>-1.4166666666666665</v>
      </c>
      <c r="I22" s="6">
        <f t="shared" si="5"/>
        <v>1.4166666666666665</v>
      </c>
      <c r="J22" s="6">
        <f t="shared" si="6"/>
        <v>2.0069444444444442</v>
      </c>
      <c r="K22" s="5">
        <f t="shared" si="7"/>
        <v>2.3611111111111112</v>
      </c>
    </row>
    <row r="23" spans="1:11" x14ac:dyDescent="0.2">
      <c r="A23" s="2" t="s">
        <v>76</v>
      </c>
      <c r="B23" s="2">
        <v>-1.3</v>
      </c>
      <c r="C23" s="26">
        <f t="shared" si="0"/>
        <v>-0.35000000000000003</v>
      </c>
      <c r="D23" s="26">
        <f t="shared" si="0"/>
        <v>0.52500000000000002</v>
      </c>
      <c r="E23" s="26">
        <f t="shared" si="1"/>
        <v>-1.2250000000000001</v>
      </c>
      <c r="F23" s="29">
        <f t="shared" si="2"/>
        <v>-0.58333333333333326</v>
      </c>
      <c r="G23" s="29">
        <f t="shared" si="3"/>
        <v>0.40000000000000036</v>
      </c>
      <c r="H23" s="6">
        <f t="shared" si="4"/>
        <v>-1.7000000000000004</v>
      </c>
      <c r="I23" s="6">
        <f t="shared" si="5"/>
        <v>1.7000000000000004</v>
      </c>
      <c r="J23" s="6">
        <f t="shared" si="6"/>
        <v>2.8900000000000015</v>
      </c>
      <c r="K23" s="5">
        <f t="shared" si="7"/>
        <v>1.3076923076923079</v>
      </c>
    </row>
    <row r="24" spans="1:11" x14ac:dyDescent="0.2">
      <c r="A24" s="2" t="s">
        <v>75</v>
      </c>
      <c r="B24" s="2">
        <v>-3.3</v>
      </c>
      <c r="C24" s="26">
        <f t="shared" si="0"/>
        <v>-2.2999999999999998</v>
      </c>
      <c r="D24" s="26">
        <f t="shared" si="0"/>
        <v>-1.325</v>
      </c>
      <c r="E24" s="26">
        <f t="shared" si="1"/>
        <v>-3.2749999999999995</v>
      </c>
      <c r="F24" s="29">
        <f t="shared" si="2"/>
        <v>-0.64999999999999991</v>
      </c>
      <c r="G24" s="29">
        <f t="shared" si="3"/>
        <v>-1.8083333333333333</v>
      </c>
      <c r="H24" s="6">
        <f t="shared" si="4"/>
        <v>-1.4916666666666665</v>
      </c>
      <c r="I24" s="6">
        <f t="shared" si="5"/>
        <v>1.4916666666666665</v>
      </c>
      <c r="J24" s="6">
        <f t="shared" si="6"/>
        <v>2.2250694444444439</v>
      </c>
      <c r="K24" s="5">
        <f t="shared" si="7"/>
        <v>0.45202020202020199</v>
      </c>
    </row>
    <row r="25" spans="1:11" x14ac:dyDescent="0.2">
      <c r="A25" s="2" t="s">
        <v>74</v>
      </c>
      <c r="B25" s="2">
        <v>-4.3</v>
      </c>
      <c r="C25" s="26">
        <f t="shared" si="0"/>
        <v>-3.8</v>
      </c>
      <c r="D25" s="26">
        <f t="shared" si="0"/>
        <v>-3.05</v>
      </c>
      <c r="E25" s="26">
        <f t="shared" si="1"/>
        <v>-4.55</v>
      </c>
      <c r="F25" s="29">
        <f t="shared" si="2"/>
        <v>-0.5</v>
      </c>
      <c r="G25" s="29">
        <f t="shared" si="3"/>
        <v>-3.9249999999999994</v>
      </c>
      <c r="H25" s="6">
        <f t="shared" si="4"/>
        <v>-0.37500000000000044</v>
      </c>
      <c r="I25" s="6">
        <f t="shared" si="5"/>
        <v>0.37500000000000044</v>
      </c>
      <c r="J25" s="6">
        <f t="shared" si="6"/>
        <v>0.14062500000000033</v>
      </c>
      <c r="K25" s="5">
        <f t="shared" si="7"/>
        <v>8.7209302325581509E-2</v>
      </c>
    </row>
    <row r="26" spans="1:11" x14ac:dyDescent="0.2">
      <c r="A26" s="2" t="s">
        <v>73</v>
      </c>
      <c r="B26" s="2">
        <v>-3.8</v>
      </c>
      <c r="C26" s="26">
        <f t="shared" si="0"/>
        <v>-4.05</v>
      </c>
      <c r="D26" s="26">
        <f t="shared" si="0"/>
        <v>-3.9249999999999998</v>
      </c>
      <c r="E26" s="26">
        <f t="shared" si="1"/>
        <v>-4.1749999999999998</v>
      </c>
      <c r="F26" s="29">
        <f t="shared" si="2"/>
        <v>-8.3333333333333329E-2</v>
      </c>
      <c r="G26" s="29">
        <f t="shared" si="3"/>
        <v>-5.05</v>
      </c>
      <c r="H26" s="6">
        <f t="shared" si="4"/>
        <v>1.25</v>
      </c>
      <c r="I26" s="6">
        <f t="shared" si="5"/>
        <v>1.25</v>
      </c>
      <c r="J26" s="6">
        <f t="shared" si="6"/>
        <v>1.5625</v>
      </c>
      <c r="K26" s="5">
        <f t="shared" si="7"/>
        <v>0.32894736842105265</v>
      </c>
    </row>
    <row r="27" spans="1:11" x14ac:dyDescent="0.2">
      <c r="A27" s="2" t="s">
        <v>72</v>
      </c>
      <c r="B27" s="2">
        <v>-2.9</v>
      </c>
      <c r="C27" s="26">
        <f t="shared" si="0"/>
        <v>-3.3499999999999996</v>
      </c>
      <c r="D27" s="26">
        <f t="shared" si="0"/>
        <v>-3.6999999999999997</v>
      </c>
      <c r="E27" s="26">
        <f t="shared" si="1"/>
        <v>-2.9999999999999996</v>
      </c>
      <c r="F27" s="29">
        <f t="shared" si="2"/>
        <v>0.23333333333333339</v>
      </c>
      <c r="G27" s="29">
        <f t="shared" si="3"/>
        <v>-4.2583333333333329</v>
      </c>
      <c r="H27" s="6">
        <f t="shared" si="4"/>
        <v>1.3583333333333329</v>
      </c>
      <c r="I27" s="6">
        <f t="shared" si="5"/>
        <v>1.3583333333333329</v>
      </c>
      <c r="J27" s="6">
        <f t="shared" si="6"/>
        <v>1.8450694444444433</v>
      </c>
      <c r="K27" s="5">
        <f t="shared" si="7"/>
        <v>0.46839080459770105</v>
      </c>
    </row>
    <row r="28" spans="1:11" x14ac:dyDescent="0.2">
      <c r="A28" s="2" t="s">
        <v>71</v>
      </c>
      <c r="B28" s="2">
        <v>-1</v>
      </c>
      <c r="C28" s="26">
        <f t="shared" si="0"/>
        <v>-1.95</v>
      </c>
      <c r="D28" s="26">
        <f t="shared" si="0"/>
        <v>-2.65</v>
      </c>
      <c r="E28" s="26">
        <f t="shared" si="1"/>
        <v>-1.25</v>
      </c>
      <c r="F28" s="29">
        <f t="shared" si="2"/>
        <v>0.46666666666666662</v>
      </c>
      <c r="G28" s="29">
        <f t="shared" si="3"/>
        <v>-2.7666666666666662</v>
      </c>
      <c r="H28" s="6">
        <f t="shared" si="4"/>
        <v>1.7666666666666662</v>
      </c>
      <c r="I28" s="6">
        <f t="shared" si="5"/>
        <v>1.7666666666666662</v>
      </c>
      <c r="J28" s="6">
        <f t="shared" si="6"/>
        <v>3.1211111111111092</v>
      </c>
      <c r="K28" s="5">
        <f t="shared" si="7"/>
        <v>1.7666666666666662</v>
      </c>
    </row>
    <row r="29" spans="1:11" x14ac:dyDescent="0.2">
      <c r="A29" s="2" t="s">
        <v>70</v>
      </c>
      <c r="B29" s="2">
        <v>0.1</v>
      </c>
      <c r="C29" s="26">
        <f t="shared" si="0"/>
        <v>-0.45</v>
      </c>
      <c r="D29" s="26">
        <f t="shared" si="0"/>
        <v>-1.2</v>
      </c>
      <c r="E29" s="26">
        <f t="shared" si="1"/>
        <v>0.29999999999999993</v>
      </c>
      <c r="F29" s="29">
        <f t="shared" si="2"/>
        <v>0.5</v>
      </c>
      <c r="G29" s="29">
        <f t="shared" si="3"/>
        <v>-0.78333333333333344</v>
      </c>
      <c r="H29" s="6">
        <f t="shared" si="4"/>
        <v>0.88333333333333341</v>
      </c>
      <c r="I29" s="6">
        <f t="shared" si="5"/>
        <v>0.88333333333333341</v>
      </c>
      <c r="J29" s="6">
        <f t="shared" si="6"/>
        <v>0.78027777777777796</v>
      </c>
      <c r="K29" s="5">
        <f t="shared" si="7"/>
        <v>8.8333333333333339</v>
      </c>
    </row>
    <row r="30" spans="1:11" x14ac:dyDescent="0.2">
      <c r="A30" s="2" t="s">
        <v>69</v>
      </c>
      <c r="B30" s="2">
        <v>0.5</v>
      </c>
      <c r="C30" s="26">
        <f t="shared" si="0"/>
        <v>0.3</v>
      </c>
      <c r="D30" s="26">
        <f t="shared" si="0"/>
        <v>-7.5000000000000011E-2</v>
      </c>
      <c r="E30" s="26">
        <f t="shared" si="1"/>
        <v>0.67500000000000004</v>
      </c>
      <c r="F30" s="29">
        <f t="shared" si="2"/>
        <v>0.25</v>
      </c>
      <c r="G30" s="29">
        <f t="shared" si="3"/>
        <v>0.79999999999999993</v>
      </c>
      <c r="H30" s="6">
        <f t="shared" si="4"/>
        <v>-0.29999999999999993</v>
      </c>
      <c r="I30" s="6">
        <f t="shared" si="5"/>
        <v>0.29999999999999993</v>
      </c>
      <c r="J30" s="6">
        <f t="shared" si="6"/>
        <v>8.9999999999999955E-2</v>
      </c>
      <c r="K30" s="5">
        <f t="shared" si="7"/>
        <v>0.59999999999999987</v>
      </c>
    </row>
    <row r="31" spans="1:11" x14ac:dyDescent="0.2">
      <c r="A31" s="2" t="s">
        <v>68</v>
      </c>
      <c r="B31" s="2">
        <v>0.5</v>
      </c>
      <c r="C31" s="26">
        <f t="shared" si="0"/>
        <v>0.5</v>
      </c>
      <c r="D31" s="26">
        <f t="shared" si="0"/>
        <v>0.4</v>
      </c>
      <c r="E31" s="26">
        <f t="shared" si="1"/>
        <v>0.6</v>
      </c>
      <c r="F31" s="29">
        <f t="shared" si="2"/>
        <v>6.6666666666666652E-2</v>
      </c>
      <c r="G31" s="29">
        <f t="shared" si="3"/>
        <v>0.92500000000000004</v>
      </c>
      <c r="H31" s="6">
        <f t="shared" si="4"/>
        <v>-0.42500000000000004</v>
      </c>
      <c r="I31" s="6">
        <f t="shared" si="5"/>
        <v>0.42500000000000004</v>
      </c>
      <c r="J31" s="6">
        <f t="shared" si="6"/>
        <v>0.18062500000000004</v>
      </c>
      <c r="K31" s="5">
        <f t="shared" si="7"/>
        <v>0.85000000000000009</v>
      </c>
    </row>
    <row r="32" spans="1:11" x14ac:dyDescent="0.2">
      <c r="A32" s="2" t="s">
        <v>67</v>
      </c>
      <c r="B32" s="2">
        <v>-0.2</v>
      </c>
      <c r="C32" s="26">
        <f t="shared" si="0"/>
        <v>0.15</v>
      </c>
      <c r="D32" s="26">
        <f t="shared" si="0"/>
        <v>0.32500000000000001</v>
      </c>
      <c r="E32" s="26">
        <f t="shared" si="1"/>
        <v>-2.5000000000000022E-2</v>
      </c>
      <c r="F32" s="29">
        <f t="shared" si="2"/>
        <v>-0.11666666666666667</v>
      </c>
      <c r="G32" s="29">
        <f t="shared" si="3"/>
        <v>0.66666666666666663</v>
      </c>
      <c r="H32" s="6">
        <f t="shared" si="4"/>
        <v>-0.8666666666666667</v>
      </c>
      <c r="I32" s="6">
        <f t="shared" si="5"/>
        <v>0.8666666666666667</v>
      </c>
      <c r="J32" s="6">
        <f t="shared" si="6"/>
        <v>0.75111111111111117</v>
      </c>
      <c r="K32" s="5">
        <f t="shared" si="7"/>
        <v>4.333333333333333</v>
      </c>
    </row>
    <row r="33" spans="1:16" x14ac:dyDescent="0.2">
      <c r="A33" s="2" t="s">
        <v>66</v>
      </c>
      <c r="B33" s="2">
        <v>-0.8</v>
      </c>
      <c r="C33" s="26">
        <f t="shared" si="0"/>
        <v>-0.5</v>
      </c>
      <c r="D33" s="26">
        <f t="shared" si="0"/>
        <v>-0.17499999999999999</v>
      </c>
      <c r="E33" s="26">
        <f t="shared" si="1"/>
        <v>-0.82499999999999996</v>
      </c>
      <c r="F33" s="29">
        <f t="shared" si="2"/>
        <v>-0.21666666666666667</v>
      </c>
      <c r="G33" s="29">
        <f t="shared" si="3"/>
        <v>-0.14166666666666669</v>
      </c>
      <c r="H33" s="6">
        <f t="shared" si="4"/>
        <v>-0.65833333333333333</v>
      </c>
      <c r="I33" s="6">
        <f t="shared" si="5"/>
        <v>0.65833333333333333</v>
      </c>
      <c r="J33" s="6">
        <f t="shared" si="6"/>
        <v>0.43340277777777775</v>
      </c>
      <c r="K33" s="5">
        <f t="shared" si="7"/>
        <v>0.82291666666666663</v>
      </c>
    </row>
    <row r="34" spans="1:16" x14ac:dyDescent="0.2">
      <c r="A34" s="2" t="s">
        <v>65</v>
      </c>
      <c r="B34" s="2">
        <v>-1.2</v>
      </c>
      <c r="C34" s="26">
        <f t="shared" si="0"/>
        <v>-1</v>
      </c>
      <c r="D34" s="26">
        <f t="shared" si="0"/>
        <v>-0.75</v>
      </c>
      <c r="E34" s="26">
        <f t="shared" si="1"/>
        <v>-1.25</v>
      </c>
      <c r="F34" s="29">
        <f t="shared" si="2"/>
        <v>-0.16666666666666666</v>
      </c>
      <c r="G34" s="29">
        <f t="shared" si="3"/>
        <v>-1.0416666666666665</v>
      </c>
      <c r="H34" s="6">
        <f t="shared" si="4"/>
        <v>-0.15833333333333344</v>
      </c>
      <c r="I34" s="6">
        <f t="shared" si="5"/>
        <v>0.15833333333333344</v>
      </c>
      <c r="J34" s="6">
        <f t="shared" si="6"/>
        <v>2.5069444444444478E-2</v>
      </c>
      <c r="K34" s="5">
        <f t="shared" si="7"/>
        <v>0.13194444444444453</v>
      </c>
      <c r="P34" s="33"/>
    </row>
    <row r="35" spans="1:16" x14ac:dyDescent="0.2">
      <c r="A35" s="2" t="s">
        <v>64</v>
      </c>
      <c r="B35" s="2">
        <v>-1.8</v>
      </c>
      <c r="C35" s="26">
        <f t="shared" si="0"/>
        <v>-1.5</v>
      </c>
      <c r="D35" s="26">
        <f t="shared" si="0"/>
        <v>-1.25</v>
      </c>
      <c r="E35" s="26">
        <f t="shared" si="1"/>
        <v>-1.75</v>
      </c>
      <c r="F35" s="29">
        <f t="shared" si="2"/>
        <v>-0.16666666666666666</v>
      </c>
      <c r="G35" s="29">
        <f t="shared" si="3"/>
        <v>-1.4166666666666667</v>
      </c>
      <c r="H35" s="6">
        <f t="shared" si="4"/>
        <v>-0.3833333333333333</v>
      </c>
      <c r="I35" s="6">
        <f t="shared" si="5"/>
        <v>0.3833333333333333</v>
      </c>
      <c r="J35" s="6">
        <f t="shared" si="6"/>
        <v>0.14694444444444443</v>
      </c>
      <c r="K35" s="5">
        <f t="shared" si="7"/>
        <v>0.21296296296296294</v>
      </c>
    </row>
    <row r="36" spans="1:16" x14ac:dyDescent="0.2">
      <c r="A36" s="2" t="s">
        <v>63</v>
      </c>
      <c r="B36" s="2">
        <v>-2.2999999999999998</v>
      </c>
      <c r="C36" s="26">
        <f t="shared" si="0"/>
        <v>-2.0499999999999998</v>
      </c>
      <c r="D36" s="26">
        <f t="shared" si="0"/>
        <v>-1.7749999999999999</v>
      </c>
      <c r="E36" s="26">
        <f t="shared" si="1"/>
        <v>-2.3249999999999997</v>
      </c>
      <c r="F36" s="29">
        <f t="shared" si="2"/>
        <v>-0.18333333333333326</v>
      </c>
      <c r="G36" s="29">
        <f t="shared" si="3"/>
        <v>-1.9166666666666667</v>
      </c>
      <c r="H36" s="6">
        <f t="shared" si="4"/>
        <v>-0.38333333333333308</v>
      </c>
      <c r="I36" s="6">
        <f t="shared" si="5"/>
        <v>0.38333333333333308</v>
      </c>
      <c r="J36" s="6">
        <f t="shared" si="6"/>
        <v>0.14694444444444424</v>
      </c>
      <c r="K36" s="5">
        <f t="shared" si="7"/>
        <v>0.16666666666666657</v>
      </c>
    </row>
    <row r="37" spans="1:16" x14ac:dyDescent="0.2">
      <c r="A37" s="2" t="s">
        <v>60</v>
      </c>
      <c r="B37" s="2">
        <v>-2.7</v>
      </c>
      <c r="C37" s="26">
        <f t="shared" si="0"/>
        <v>-2.5</v>
      </c>
      <c r="D37" s="26">
        <f t="shared" si="0"/>
        <v>-2.2749999999999999</v>
      </c>
      <c r="E37" s="26">
        <f t="shared" si="1"/>
        <v>-2.7250000000000001</v>
      </c>
      <c r="F37" s="29">
        <f t="shared" si="2"/>
        <v>-0.15000000000000005</v>
      </c>
      <c r="G37" s="29">
        <f t="shared" si="3"/>
        <v>-2.5083333333333329</v>
      </c>
      <c r="H37" s="6">
        <f t="shared" si="4"/>
        <v>-0.19166666666666732</v>
      </c>
      <c r="I37" s="6">
        <f t="shared" si="5"/>
        <v>0.19166666666666732</v>
      </c>
      <c r="J37" s="6">
        <f t="shared" si="6"/>
        <v>3.6736111111111358E-2</v>
      </c>
      <c r="K37" s="5">
        <f t="shared" si="7"/>
        <v>7.0987654320987886E-2</v>
      </c>
    </row>
    <row r="38" spans="1:16" x14ac:dyDescent="0.2">
      <c r="A38" s="2" t="s">
        <v>62</v>
      </c>
      <c r="B38" s="2">
        <v>-3.1</v>
      </c>
      <c r="C38" s="26">
        <f t="shared" si="0"/>
        <v>-2.9000000000000004</v>
      </c>
      <c r="D38" s="26">
        <f t="shared" si="0"/>
        <v>-2.7</v>
      </c>
      <c r="E38" s="26">
        <f t="shared" si="1"/>
        <v>-3.1000000000000005</v>
      </c>
      <c r="F38" s="29">
        <f t="shared" si="2"/>
        <v>-0.13333333333333344</v>
      </c>
      <c r="G38" s="29">
        <f t="shared" si="3"/>
        <v>-2.875</v>
      </c>
      <c r="H38" s="6">
        <f t="shared" si="4"/>
        <v>-0.22500000000000009</v>
      </c>
      <c r="I38" s="6">
        <f t="shared" si="5"/>
        <v>0.22500000000000009</v>
      </c>
      <c r="J38" s="6">
        <f t="shared" si="6"/>
        <v>5.0625000000000038E-2</v>
      </c>
      <c r="K38" s="5">
        <f t="shared" si="7"/>
        <v>7.2580645161290355E-2</v>
      </c>
    </row>
    <row r="39" spans="1:16" x14ac:dyDescent="0.2">
      <c r="A39" s="2" t="s">
        <v>61</v>
      </c>
      <c r="B39" s="2">
        <v>-3.6</v>
      </c>
      <c r="C39" s="26">
        <f t="shared" si="0"/>
        <v>-3.35</v>
      </c>
      <c r="D39" s="26">
        <f t="shared" si="0"/>
        <v>-3.125</v>
      </c>
      <c r="E39" s="26">
        <f t="shared" si="1"/>
        <v>-3.5750000000000002</v>
      </c>
      <c r="F39" s="29">
        <f t="shared" si="2"/>
        <v>-0.15000000000000005</v>
      </c>
      <c r="G39" s="29">
        <f t="shared" si="3"/>
        <v>-3.2333333333333338</v>
      </c>
      <c r="H39" s="6">
        <f t="shared" si="4"/>
        <v>-0.36666666666666625</v>
      </c>
      <c r="I39" s="6">
        <f t="shared" si="5"/>
        <v>0.36666666666666625</v>
      </c>
      <c r="J39" s="6">
        <f t="shared" si="6"/>
        <v>0.13444444444444414</v>
      </c>
      <c r="K39" s="5">
        <f t="shared" si="7"/>
        <v>0.10185185185185174</v>
      </c>
    </row>
    <row r="40" spans="1:16" x14ac:dyDescent="0.2">
      <c r="A40" s="2" t="s">
        <v>59</v>
      </c>
      <c r="B40" s="2">
        <v>-3</v>
      </c>
      <c r="C40" s="26">
        <f t="shared" si="0"/>
        <v>-3.3</v>
      </c>
      <c r="D40" s="26">
        <f t="shared" si="0"/>
        <v>-3.3250000000000002</v>
      </c>
      <c r="E40" s="26">
        <f t="shared" si="1"/>
        <v>-3.2749999999999995</v>
      </c>
      <c r="F40" s="29">
        <f t="shared" si="2"/>
        <v>1.6666666666666902E-2</v>
      </c>
      <c r="G40" s="29">
        <f t="shared" si="3"/>
        <v>-3.7250000000000001</v>
      </c>
      <c r="H40" s="6">
        <f t="shared" si="4"/>
        <v>0.72500000000000009</v>
      </c>
      <c r="I40" s="6">
        <f t="shared" si="5"/>
        <v>0.72500000000000009</v>
      </c>
      <c r="J40" s="6">
        <f t="shared" si="6"/>
        <v>0.52562500000000012</v>
      </c>
      <c r="K40" s="5">
        <f t="shared" si="7"/>
        <v>0.2416666666666667</v>
      </c>
    </row>
    <row r="41" spans="1:16" x14ac:dyDescent="0.2">
      <c r="A41" s="2" t="s">
        <v>58</v>
      </c>
      <c r="B41" s="2">
        <v>-2.1</v>
      </c>
      <c r="C41" s="26">
        <f t="shared" si="0"/>
        <v>-2.5499999999999998</v>
      </c>
      <c r="D41" s="26">
        <f t="shared" si="0"/>
        <v>-2.9249999999999998</v>
      </c>
      <c r="E41" s="26">
        <f t="shared" si="1"/>
        <v>-2.1749999999999998</v>
      </c>
      <c r="F41" s="29">
        <f t="shared" si="2"/>
        <v>0.25</v>
      </c>
      <c r="G41" s="29">
        <f t="shared" si="3"/>
        <v>-3.2583333333333324</v>
      </c>
      <c r="H41" s="6">
        <f t="shared" si="4"/>
        <v>1.1583333333333323</v>
      </c>
      <c r="I41" s="6">
        <f t="shared" si="5"/>
        <v>1.1583333333333323</v>
      </c>
      <c r="J41" s="6">
        <f t="shared" si="6"/>
        <v>1.3417361111111088</v>
      </c>
      <c r="K41" s="5">
        <f t="shared" si="7"/>
        <v>0.55158730158730107</v>
      </c>
    </row>
    <row r="42" spans="1:16" x14ac:dyDescent="0.2">
      <c r="A42" s="2" t="s">
        <v>57</v>
      </c>
      <c r="B42" s="2">
        <v>-1.5</v>
      </c>
      <c r="C42" s="26">
        <f t="shared" si="0"/>
        <v>-1.8</v>
      </c>
      <c r="D42" s="26">
        <f t="shared" si="0"/>
        <v>-2.1749999999999998</v>
      </c>
      <c r="E42" s="26">
        <f t="shared" si="1"/>
        <v>-1.4250000000000003</v>
      </c>
      <c r="F42" s="29">
        <f t="shared" si="2"/>
        <v>0.24999999999999983</v>
      </c>
      <c r="G42" s="29">
        <f t="shared" si="3"/>
        <v>-1.9249999999999998</v>
      </c>
      <c r="H42" s="6">
        <f t="shared" si="4"/>
        <v>0.42499999999999982</v>
      </c>
      <c r="I42" s="6">
        <f t="shared" si="5"/>
        <v>0.42499999999999982</v>
      </c>
      <c r="J42" s="6">
        <f t="shared" si="6"/>
        <v>0.18062499999999984</v>
      </c>
      <c r="K42" s="5">
        <f t="shared" si="7"/>
        <v>0.28333333333333321</v>
      </c>
    </row>
    <row r="43" spans="1:16" x14ac:dyDescent="0.2">
      <c r="A43" s="2" t="s">
        <v>56</v>
      </c>
      <c r="B43" s="2">
        <v>-0.2</v>
      </c>
      <c r="C43" s="26">
        <f t="shared" si="0"/>
        <v>-0.85</v>
      </c>
      <c r="D43" s="26">
        <f t="shared" si="0"/>
        <v>-1.325</v>
      </c>
      <c r="E43" s="26">
        <f t="shared" si="1"/>
        <v>-0.375</v>
      </c>
      <c r="F43" s="29">
        <f t="shared" si="2"/>
        <v>0.31666666666666665</v>
      </c>
      <c r="G43" s="29">
        <f t="shared" si="3"/>
        <v>-1.1750000000000005</v>
      </c>
      <c r="H43" s="6">
        <f t="shared" si="4"/>
        <v>0.97500000000000053</v>
      </c>
      <c r="I43" s="6">
        <f t="shared" si="5"/>
        <v>0.97500000000000053</v>
      </c>
      <c r="J43" s="6">
        <f t="shared" si="6"/>
        <v>0.95062500000000105</v>
      </c>
      <c r="K43" s="5">
        <f t="shared" si="7"/>
        <v>4.8750000000000027</v>
      </c>
    </row>
    <row r="44" spans="1:16" x14ac:dyDescent="0.2">
      <c r="A44" s="2" t="s">
        <v>55</v>
      </c>
      <c r="B44" s="2">
        <v>0.6</v>
      </c>
      <c r="C44" s="26">
        <f t="shared" si="0"/>
        <v>0.19999999999999998</v>
      </c>
      <c r="D44" s="26">
        <f t="shared" si="0"/>
        <v>-0.32500000000000001</v>
      </c>
      <c r="E44" s="26">
        <f t="shared" si="1"/>
        <v>0.72499999999999998</v>
      </c>
      <c r="F44" s="29">
        <f t="shared" si="2"/>
        <v>0.35</v>
      </c>
      <c r="G44" s="29">
        <f t="shared" si="3"/>
        <v>-5.8333333333333348E-2</v>
      </c>
      <c r="H44" s="6">
        <f t="shared" si="4"/>
        <v>0.65833333333333333</v>
      </c>
      <c r="I44" s="6">
        <f t="shared" si="5"/>
        <v>0.65833333333333333</v>
      </c>
      <c r="J44" s="6">
        <f t="shared" si="6"/>
        <v>0.43340277777777775</v>
      </c>
      <c r="K44" s="5">
        <f t="shared" si="7"/>
        <v>1.0972222222222223</v>
      </c>
    </row>
    <row r="45" spans="1:16" x14ac:dyDescent="0.2">
      <c r="A45" s="2" t="s">
        <v>54</v>
      </c>
      <c r="B45" s="2">
        <v>1</v>
      </c>
      <c r="C45" s="26">
        <f t="shared" si="0"/>
        <v>0.8</v>
      </c>
      <c r="D45" s="26">
        <f t="shared" si="0"/>
        <v>0.5</v>
      </c>
      <c r="E45" s="26">
        <f t="shared" si="1"/>
        <v>1.1000000000000001</v>
      </c>
      <c r="F45" s="29">
        <f t="shared" si="2"/>
        <v>0.2</v>
      </c>
      <c r="G45" s="29">
        <f t="shared" si="3"/>
        <v>1.075</v>
      </c>
      <c r="H45" s="6">
        <f t="shared" si="4"/>
        <v>-7.4999999999999956E-2</v>
      </c>
      <c r="I45" s="6">
        <f t="shared" si="5"/>
        <v>7.4999999999999956E-2</v>
      </c>
      <c r="J45" s="6">
        <f t="shared" si="6"/>
        <v>5.6249999999999937E-3</v>
      </c>
      <c r="K45" s="5">
        <f t="shared" si="7"/>
        <v>7.4999999999999956E-2</v>
      </c>
    </row>
    <row r="46" spans="1:16" x14ac:dyDescent="0.2">
      <c r="A46" s="2" t="s">
        <v>53</v>
      </c>
      <c r="B46" s="2">
        <v>1.7</v>
      </c>
      <c r="C46" s="26">
        <f t="shared" si="0"/>
        <v>1.35</v>
      </c>
      <c r="D46" s="26">
        <f t="shared" si="0"/>
        <v>1.0750000000000002</v>
      </c>
      <c r="E46" s="26">
        <f t="shared" si="1"/>
        <v>1.625</v>
      </c>
      <c r="F46" s="29">
        <f t="shared" si="2"/>
        <v>0.18333333333333326</v>
      </c>
      <c r="G46" s="29">
        <f t="shared" si="3"/>
        <v>1.3</v>
      </c>
      <c r="H46" s="6">
        <f t="shared" si="4"/>
        <v>0.39999999999999991</v>
      </c>
      <c r="I46" s="6">
        <f t="shared" si="5"/>
        <v>0.39999999999999991</v>
      </c>
      <c r="J46" s="6">
        <f t="shared" si="6"/>
        <v>0.15999999999999992</v>
      </c>
      <c r="K46" s="5">
        <f t="shared" si="7"/>
        <v>0.23529411764705876</v>
      </c>
    </row>
    <row r="47" spans="1:16" x14ac:dyDescent="0.2">
      <c r="A47" s="2" t="s">
        <v>52</v>
      </c>
      <c r="B47" s="2">
        <v>2.2000000000000002</v>
      </c>
      <c r="C47" s="26">
        <f t="shared" si="0"/>
        <v>1.9500000000000002</v>
      </c>
      <c r="D47" s="26">
        <f t="shared" si="0"/>
        <v>1.6500000000000001</v>
      </c>
      <c r="E47" s="26">
        <f t="shared" si="1"/>
        <v>2.25</v>
      </c>
      <c r="F47" s="29">
        <f t="shared" si="2"/>
        <v>0.2</v>
      </c>
      <c r="G47" s="29">
        <f t="shared" si="3"/>
        <v>1.8083333333333333</v>
      </c>
      <c r="H47" s="6">
        <f t="shared" si="4"/>
        <v>0.39166666666666683</v>
      </c>
      <c r="I47" s="6">
        <f t="shared" si="5"/>
        <v>0.39166666666666683</v>
      </c>
      <c r="J47" s="6">
        <f t="shared" si="6"/>
        <v>0.15340277777777792</v>
      </c>
      <c r="K47" s="5">
        <f t="shared" si="7"/>
        <v>0.17803030303030309</v>
      </c>
      <c r="O47" s="33"/>
    </row>
    <row r="48" spans="1:16" x14ac:dyDescent="0.2">
      <c r="A48" s="2" t="s">
        <v>51</v>
      </c>
      <c r="B48" s="2">
        <v>2.7</v>
      </c>
      <c r="C48" s="26">
        <f t="shared" si="0"/>
        <v>2.4500000000000002</v>
      </c>
      <c r="D48" s="26">
        <f t="shared" si="0"/>
        <v>2.2000000000000002</v>
      </c>
      <c r="E48" s="26">
        <f t="shared" si="1"/>
        <v>2.7</v>
      </c>
      <c r="F48" s="29">
        <f t="shared" si="2"/>
        <v>0.16666666666666666</v>
      </c>
      <c r="G48" s="29">
        <f t="shared" si="3"/>
        <v>2.4500000000000002</v>
      </c>
      <c r="H48" s="6">
        <f t="shared" si="4"/>
        <v>0.25</v>
      </c>
      <c r="I48" s="6">
        <f t="shared" si="5"/>
        <v>0.25</v>
      </c>
      <c r="J48" s="6">
        <f t="shared" si="6"/>
        <v>6.25E-2</v>
      </c>
      <c r="K48" s="5">
        <f t="shared" si="7"/>
        <v>9.2592592592592587E-2</v>
      </c>
    </row>
    <row r="49" spans="1:11" x14ac:dyDescent="0.2">
      <c r="A49" s="2" t="s">
        <v>50</v>
      </c>
      <c r="B49" s="2">
        <v>3.1</v>
      </c>
      <c r="C49" s="26">
        <f t="shared" si="0"/>
        <v>2.9000000000000004</v>
      </c>
      <c r="D49" s="26">
        <f t="shared" si="0"/>
        <v>2.6750000000000003</v>
      </c>
      <c r="E49" s="26">
        <f t="shared" si="1"/>
        <v>3.1250000000000004</v>
      </c>
      <c r="F49" s="29">
        <f t="shared" si="2"/>
        <v>0.15000000000000005</v>
      </c>
      <c r="G49" s="29">
        <f t="shared" si="3"/>
        <v>2.8666666666666667</v>
      </c>
      <c r="H49" s="6">
        <f t="shared" si="4"/>
        <v>0.23333333333333339</v>
      </c>
      <c r="I49" s="6">
        <f t="shared" si="5"/>
        <v>0.23333333333333339</v>
      </c>
      <c r="J49" s="6">
        <f t="shared" si="6"/>
        <v>5.4444444444444469E-2</v>
      </c>
      <c r="K49" s="5">
        <f t="shared" si="7"/>
        <v>7.5268817204301092E-2</v>
      </c>
    </row>
    <row r="50" spans="1:11" x14ac:dyDescent="0.2">
      <c r="A50" s="2" t="s">
        <v>49</v>
      </c>
      <c r="B50" s="2">
        <v>3.4</v>
      </c>
      <c r="C50" s="26">
        <f t="shared" si="0"/>
        <v>3.25</v>
      </c>
      <c r="D50" s="26">
        <f t="shared" si="0"/>
        <v>3.0750000000000002</v>
      </c>
      <c r="E50" s="26">
        <f t="shared" si="1"/>
        <v>3.4249999999999998</v>
      </c>
      <c r="F50" s="29">
        <f t="shared" si="2"/>
        <v>0.11666666666666654</v>
      </c>
      <c r="G50" s="29">
        <f t="shared" si="3"/>
        <v>3.2750000000000004</v>
      </c>
      <c r="H50" s="6">
        <f t="shared" si="4"/>
        <v>0.12499999999999956</v>
      </c>
      <c r="I50" s="6">
        <f t="shared" si="5"/>
        <v>0.12499999999999956</v>
      </c>
      <c r="J50" s="6">
        <f t="shared" si="6"/>
        <v>1.5624999999999889E-2</v>
      </c>
      <c r="K50" s="5">
        <f t="shared" si="7"/>
        <v>3.6764705882352811E-2</v>
      </c>
    </row>
    <row r="51" spans="1:11" x14ac:dyDescent="0.2">
      <c r="A51" s="2" t="s">
        <v>48</v>
      </c>
      <c r="B51" s="2">
        <v>3.6</v>
      </c>
      <c r="C51" s="29">
        <f>AVERAGE(B50:B51)</f>
        <v>3.5</v>
      </c>
      <c r="D51" s="29">
        <f t="shared" ref="D51" si="8">AVERAGE(C50:C51)</f>
        <v>3.0250000000000004</v>
      </c>
      <c r="E51" s="29">
        <f>2*C51-D51</f>
        <v>3.9749999999999996</v>
      </c>
      <c r="F51" s="29">
        <f>(2/(4-1))*(C51-D51)</f>
        <v>0.31666666666666643</v>
      </c>
      <c r="G51" s="29">
        <f t="shared" si="3"/>
        <v>3.5416666666666665</v>
      </c>
      <c r="H51" s="41">
        <f t="shared" si="4"/>
        <v>5.833333333333357E-2</v>
      </c>
      <c r="I51" s="41">
        <f t="shared" si="5"/>
        <v>5.833333333333357E-2</v>
      </c>
      <c r="J51" s="41">
        <f t="shared" si="6"/>
        <v>3.4027777777778053E-3</v>
      </c>
      <c r="K51" s="30">
        <f t="shared" si="7"/>
        <v>1.6203703703703769E-2</v>
      </c>
    </row>
    <row r="52" spans="1:11" x14ac:dyDescent="0.2">
      <c r="A52" s="2" t="s">
        <v>45</v>
      </c>
      <c r="B52" s="2">
        <v>3.4</v>
      </c>
      <c r="C52" s="29">
        <f t="shared" ref="C52:D53" si="9">AVERAGE(B51:B52)</f>
        <v>3.5</v>
      </c>
      <c r="D52" s="29">
        <f t="shared" si="9"/>
        <v>3.5</v>
      </c>
      <c r="E52" s="29">
        <f t="shared" ref="E52:E53" si="10">2*C52-D52</f>
        <v>3.5</v>
      </c>
      <c r="F52" s="29">
        <f t="shared" ref="F52:F53" si="11">(2/(4-1))*(C52-D52)</f>
        <v>0</v>
      </c>
      <c r="G52" s="29">
        <f t="shared" ref="G52:G53" si="12">E51+F51</f>
        <v>4.2916666666666661</v>
      </c>
      <c r="H52" s="41">
        <f t="shared" si="4"/>
        <v>-0.89166666666666616</v>
      </c>
      <c r="I52" s="41">
        <f t="shared" si="5"/>
        <v>0.89166666666666616</v>
      </c>
      <c r="J52" s="41">
        <f t="shared" si="6"/>
        <v>0.7950694444444435</v>
      </c>
      <c r="K52" s="30">
        <f t="shared" si="7"/>
        <v>0.26225490196078416</v>
      </c>
    </row>
    <row r="53" spans="1:11" ht="13.5" thickBot="1" x14ac:dyDescent="0.25">
      <c r="A53" s="31" t="s">
        <v>44</v>
      </c>
      <c r="B53" s="31">
        <v>3.4</v>
      </c>
      <c r="C53" s="27">
        <f t="shared" si="9"/>
        <v>3.4</v>
      </c>
      <c r="D53" s="27">
        <f t="shared" si="9"/>
        <v>3.45</v>
      </c>
      <c r="E53" s="27">
        <f t="shared" si="10"/>
        <v>3.3499999999999996</v>
      </c>
      <c r="F53" s="27">
        <f t="shared" si="11"/>
        <v>-3.3333333333333506E-2</v>
      </c>
      <c r="G53" s="27">
        <f t="shared" si="12"/>
        <v>3.5</v>
      </c>
      <c r="H53" s="40">
        <f t="shared" si="4"/>
        <v>-0.10000000000000009</v>
      </c>
      <c r="I53" s="40">
        <f t="shared" si="5"/>
        <v>0.10000000000000009</v>
      </c>
      <c r="J53" s="40">
        <f t="shared" si="6"/>
        <v>1.0000000000000018E-2</v>
      </c>
      <c r="K53" s="28">
        <f t="shared" si="7"/>
        <v>2.941176470588238E-2</v>
      </c>
    </row>
    <row r="54" spans="1:11" x14ac:dyDescent="0.2">
      <c r="A54" s="2" t="s">
        <v>43</v>
      </c>
      <c r="B54" s="2">
        <v>3.2</v>
      </c>
      <c r="C54" s="26"/>
      <c r="F54" s="29"/>
      <c r="G54" s="26">
        <f>E$53+F$53*(ROW(B54)-ROW(B$53))</f>
        <v>3.316666666666666</v>
      </c>
      <c r="H54" s="6">
        <f t="shared" si="4"/>
        <v>-0.11666666666666581</v>
      </c>
      <c r="I54" s="6">
        <f t="shared" si="5"/>
        <v>0.11666666666666581</v>
      </c>
      <c r="J54" s="6">
        <f t="shared" si="6"/>
        <v>1.3611111111110911E-2</v>
      </c>
      <c r="K54" s="5">
        <f t="shared" si="7"/>
        <v>3.6458333333333065E-2</v>
      </c>
    </row>
    <row r="55" spans="1:11" x14ac:dyDescent="0.2">
      <c r="A55" s="2" t="s">
        <v>42</v>
      </c>
      <c r="B55" s="2">
        <v>3</v>
      </c>
      <c r="C55" s="26"/>
      <c r="F55" s="29"/>
      <c r="G55" s="26">
        <f t="shared" ref="G55:G57" si="13">E$53+F$53*(ROW(B55)-ROW(B$53))</f>
        <v>3.2833333333333328</v>
      </c>
      <c r="H55" s="6">
        <f t="shared" si="4"/>
        <v>-0.28333333333333277</v>
      </c>
      <c r="I55" s="6">
        <f t="shared" si="5"/>
        <v>0.28333333333333277</v>
      </c>
      <c r="J55" s="6">
        <f t="shared" si="6"/>
        <v>8.0277777777777462E-2</v>
      </c>
      <c r="K55" s="5">
        <f t="shared" si="7"/>
        <v>9.4444444444444262E-2</v>
      </c>
    </row>
    <row r="56" spans="1:11" x14ac:dyDescent="0.2">
      <c r="A56" s="2" t="s">
        <v>47</v>
      </c>
      <c r="B56" s="2">
        <v>3</v>
      </c>
      <c r="C56" s="26"/>
      <c r="F56" s="29"/>
      <c r="G56" s="26">
        <f t="shared" si="13"/>
        <v>3.2499999999999991</v>
      </c>
      <c r="H56" s="6">
        <f t="shared" si="4"/>
        <v>-0.24999999999999911</v>
      </c>
      <c r="I56" s="6">
        <f t="shared" si="5"/>
        <v>0.24999999999999911</v>
      </c>
      <c r="J56" s="6">
        <f t="shared" si="6"/>
        <v>6.2499999999999556E-2</v>
      </c>
      <c r="K56" s="5">
        <f t="shared" si="7"/>
        <v>8.3333333333333037E-2</v>
      </c>
    </row>
    <row r="57" spans="1:11" x14ac:dyDescent="0.2">
      <c r="A57" s="2" t="s">
        <v>46</v>
      </c>
      <c r="B57" s="2">
        <v>3.1</v>
      </c>
      <c r="C57" s="26"/>
      <c r="F57" s="29"/>
      <c r="G57" s="26">
        <f t="shared" si="13"/>
        <v>3.2166666666666655</v>
      </c>
      <c r="H57" s="6">
        <f t="shared" si="4"/>
        <v>-0.11666666666666536</v>
      </c>
      <c r="I57" s="6">
        <f t="shared" si="5"/>
        <v>0.11666666666666536</v>
      </c>
      <c r="J57" s="6">
        <f t="shared" si="6"/>
        <v>1.3611111111110807E-2</v>
      </c>
      <c r="K57" s="5">
        <f t="shared" si="7"/>
        <v>3.7634408602150116E-2</v>
      </c>
    </row>
  </sheetData>
  <sortState ref="A4:B57">
    <sortCondition ref="A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2.75" x14ac:dyDescent="0.2"/>
  <cols>
    <col min="1" max="1" width="9.5703125" style="32" bestFit="1" customWidth="1"/>
    <col min="2" max="2" width="17.42578125" style="32" bestFit="1" customWidth="1"/>
    <col min="3" max="3" width="9.28515625" style="32" bestFit="1" customWidth="1"/>
    <col min="4" max="4" width="14.140625" style="32" customWidth="1"/>
    <col min="5" max="6" width="9.28515625" style="32" bestFit="1" customWidth="1"/>
    <col min="7" max="7" width="9.5703125" style="32" bestFit="1" customWidth="1"/>
    <col min="8" max="8" width="11.5703125" style="32" bestFit="1" customWidth="1"/>
    <col min="9" max="16384" width="9.140625" style="32"/>
  </cols>
  <sheetData>
    <row r="1" spans="1:20" x14ac:dyDescent="0.2">
      <c r="A1" s="32" t="s">
        <v>137</v>
      </c>
    </row>
    <row r="3" spans="1:20" ht="25.5" x14ac:dyDescent="0.2">
      <c r="A3" s="63" t="s">
        <v>28</v>
      </c>
      <c r="B3" s="63" t="s">
        <v>1</v>
      </c>
      <c r="C3" s="64" t="s">
        <v>2</v>
      </c>
      <c r="D3" s="65" t="s">
        <v>104</v>
      </c>
      <c r="E3" s="65" t="s">
        <v>24</v>
      </c>
      <c r="F3" s="65" t="s">
        <v>25</v>
      </c>
      <c r="G3" s="65" t="s">
        <v>31</v>
      </c>
      <c r="H3" s="65" t="s">
        <v>105</v>
      </c>
      <c r="J3" s="17"/>
      <c r="K3" s="64" t="s">
        <v>100</v>
      </c>
      <c r="L3" s="64" t="s">
        <v>132</v>
      </c>
      <c r="M3" s="64" t="s">
        <v>133</v>
      </c>
      <c r="O3" s="32" t="s">
        <v>106</v>
      </c>
    </row>
    <row r="4" spans="1:20" ht="13.5" thickBot="1" x14ac:dyDescent="0.25">
      <c r="A4" s="2" t="s">
        <v>95</v>
      </c>
      <c r="B4" s="2">
        <v>3</v>
      </c>
      <c r="C4" s="48">
        <v>1</v>
      </c>
      <c r="D4" s="26">
        <f>$P$19+$P$20*C4</f>
        <v>2.6112941176470579</v>
      </c>
      <c r="E4" s="26">
        <f>B4-D4</f>
        <v>0.38870588235294212</v>
      </c>
      <c r="F4" s="26">
        <f>ABS(E4)</f>
        <v>0.38870588235294212</v>
      </c>
      <c r="G4" s="49">
        <f>E4^2</f>
        <v>0.1510922629757793</v>
      </c>
      <c r="H4" s="49">
        <f>F4/ABS(B4)</f>
        <v>0.12956862745098072</v>
      </c>
      <c r="J4" s="34" t="s">
        <v>34</v>
      </c>
      <c r="K4" s="35">
        <f>AVERAGE(F4:F53)</f>
        <v>2.1895414165666263</v>
      </c>
      <c r="L4" s="35">
        <f>AVERAGE(G4:G53)</f>
        <v>6.4966398271308519</v>
      </c>
      <c r="M4" s="57">
        <f>AVERAGE(H4:H53)</f>
        <v>1.1878323001580688</v>
      </c>
    </row>
    <row r="5" spans="1:20" x14ac:dyDescent="0.2">
      <c r="A5" s="2" t="s">
        <v>94</v>
      </c>
      <c r="B5" s="2">
        <v>3.1</v>
      </c>
      <c r="C5" s="48">
        <v>2</v>
      </c>
      <c r="D5" s="26">
        <f t="shared" ref="D5:D57" si="0">$P$19+$P$20*C5</f>
        <v>2.5473229291716675</v>
      </c>
      <c r="E5" s="26">
        <f t="shared" ref="E5:E57" si="1">B5-D5</f>
        <v>0.55267707082833262</v>
      </c>
      <c r="F5" s="26">
        <f t="shared" ref="F5:F57" si="2">ABS(E5)</f>
        <v>0.55267707082833262</v>
      </c>
      <c r="G5" s="49">
        <f t="shared" ref="G5:G57" si="3">E5^2</f>
        <v>0.3054519446193858</v>
      </c>
      <c r="H5" s="49">
        <f t="shared" ref="H5:H57" si="4">F5/ABS(B5)</f>
        <v>0.17828292607365567</v>
      </c>
      <c r="J5" s="17"/>
      <c r="K5" s="4"/>
      <c r="L5" s="4"/>
      <c r="M5" s="4"/>
      <c r="O5" s="53" t="s">
        <v>107</v>
      </c>
      <c r="P5" s="53"/>
    </row>
    <row r="6" spans="1:20" x14ac:dyDescent="0.2">
      <c r="A6" s="2" t="s">
        <v>93</v>
      </c>
      <c r="B6" s="2">
        <v>3.5</v>
      </c>
      <c r="C6" s="48">
        <v>3</v>
      </c>
      <c r="D6" s="26">
        <f t="shared" si="0"/>
        <v>2.4833517406962775</v>
      </c>
      <c r="E6" s="26">
        <f t="shared" si="1"/>
        <v>1.0166482593037225</v>
      </c>
      <c r="F6" s="26">
        <f t="shared" si="2"/>
        <v>1.0166482593037225</v>
      </c>
      <c r="G6" s="49">
        <f t="shared" si="3"/>
        <v>1.0335736831452889</v>
      </c>
      <c r="H6" s="49">
        <f t="shared" si="4"/>
        <v>0.29047093122963502</v>
      </c>
      <c r="J6" s="17"/>
      <c r="K6" s="64" t="s">
        <v>97</v>
      </c>
      <c r="L6" s="64" t="s">
        <v>98</v>
      </c>
      <c r="M6" s="64" t="s">
        <v>99</v>
      </c>
      <c r="O6" s="54" t="s">
        <v>108</v>
      </c>
      <c r="P6" s="54">
        <v>0.34053897079738449</v>
      </c>
    </row>
    <row r="7" spans="1:20" x14ac:dyDescent="0.2">
      <c r="A7" s="2" t="s">
        <v>92</v>
      </c>
      <c r="B7" s="2">
        <v>3</v>
      </c>
      <c r="C7" s="48">
        <v>4</v>
      </c>
      <c r="D7" s="26">
        <f t="shared" si="0"/>
        <v>2.4193805522208875</v>
      </c>
      <c r="E7" s="26">
        <f t="shared" si="1"/>
        <v>0.58061944777911245</v>
      </c>
      <c r="F7" s="26">
        <f t="shared" si="2"/>
        <v>0.58061944777911245</v>
      </c>
      <c r="G7" s="49">
        <f t="shared" si="3"/>
        <v>0.3371189431393215</v>
      </c>
      <c r="H7" s="49">
        <f t="shared" si="4"/>
        <v>0.19353981592637082</v>
      </c>
      <c r="J7" s="34" t="s">
        <v>35</v>
      </c>
      <c r="K7" s="35">
        <f>AVERAGE(F54:F57)</f>
        <v>3.7582220888355327</v>
      </c>
      <c r="L7" s="35">
        <f>AVERAGE(G54:G57)</f>
        <v>14.131425821069351</v>
      </c>
      <c r="M7" s="57">
        <f>AVERAGE(H54:H57)</f>
        <v>1.2225874559501213</v>
      </c>
      <c r="O7" s="54" t="s">
        <v>109</v>
      </c>
      <c r="P7" s="54">
        <v>0.11596679063174188</v>
      </c>
    </row>
    <row r="8" spans="1:20" x14ac:dyDescent="0.2">
      <c r="A8" s="2" t="s">
        <v>91</v>
      </c>
      <c r="B8" s="2">
        <v>3.5</v>
      </c>
      <c r="C8" s="48">
        <v>5</v>
      </c>
      <c r="D8" s="26">
        <f t="shared" si="0"/>
        <v>2.3554093637454976</v>
      </c>
      <c r="E8" s="26">
        <f t="shared" si="1"/>
        <v>1.1445906362545024</v>
      </c>
      <c r="F8" s="26">
        <f t="shared" si="2"/>
        <v>1.1445906362545024</v>
      </c>
      <c r="G8" s="49">
        <f t="shared" si="3"/>
        <v>1.3100877246014866</v>
      </c>
      <c r="H8" s="49">
        <f t="shared" si="4"/>
        <v>0.32702589607271498</v>
      </c>
      <c r="O8" s="54" t="s">
        <v>110</v>
      </c>
      <c r="P8" s="54">
        <v>9.7549432103236508E-2</v>
      </c>
    </row>
    <row r="9" spans="1:20" x14ac:dyDescent="0.2">
      <c r="A9" s="2" t="s">
        <v>90</v>
      </c>
      <c r="B9" s="2">
        <v>3.7</v>
      </c>
      <c r="C9" s="48">
        <v>6</v>
      </c>
      <c r="D9" s="26">
        <f t="shared" si="0"/>
        <v>2.2914381752701072</v>
      </c>
      <c r="E9" s="26">
        <f t="shared" si="1"/>
        <v>1.408561824729893</v>
      </c>
      <c r="F9" s="26">
        <f t="shared" si="2"/>
        <v>1.408561824729893</v>
      </c>
      <c r="G9" s="49">
        <f t="shared" si="3"/>
        <v>1.9840464140864058</v>
      </c>
      <c r="H9" s="49">
        <f t="shared" si="4"/>
        <v>0.38069238506213321</v>
      </c>
      <c r="O9" s="54" t="s">
        <v>111</v>
      </c>
      <c r="P9" s="54">
        <v>2.6014098395411103</v>
      </c>
    </row>
    <row r="10" spans="1:20" ht="13.5" thickBot="1" x14ac:dyDescent="0.25">
      <c r="A10" s="2" t="s">
        <v>89</v>
      </c>
      <c r="B10" s="2">
        <v>3.6</v>
      </c>
      <c r="C10" s="48">
        <v>7</v>
      </c>
      <c r="D10" s="26">
        <f t="shared" si="0"/>
        <v>2.2274669867947172</v>
      </c>
      <c r="E10" s="26">
        <f t="shared" si="1"/>
        <v>1.3725330132052829</v>
      </c>
      <c r="F10" s="26">
        <f t="shared" si="2"/>
        <v>1.3725330132052829</v>
      </c>
      <c r="G10" s="49">
        <f t="shared" si="3"/>
        <v>1.8838468723383732</v>
      </c>
      <c r="H10" s="49">
        <f t="shared" si="4"/>
        <v>0.38125917033480078</v>
      </c>
      <c r="O10" s="55" t="s">
        <v>112</v>
      </c>
      <c r="P10" s="55">
        <v>50</v>
      </c>
    </row>
    <row r="11" spans="1:20" x14ac:dyDescent="0.2">
      <c r="A11" s="2" t="s">
        <v>88</v>
      </c>
      <c r="B11" s="2">
        <v>4.0999999999999996</v>
      </c>
      <c r="C11" s="48">
        <v>8</v>
      </c>
      <c r="D11" s="26">
        <f t="shared" si="0"/>
        <v>2.1634957983193273</v>
      </c>
      <c r="E11" s="26">
        <f t="shared" si="1"/>
        <v>1.9365042016806724</v>
      </c>
      <c r="F11" s="26">
        <f t="shared" si="2"/>
        <v>1.9365042016806724</v>
      </c>
      <c r="G11" s="49">
        <f t="shared" si="3"/>
        <v>3.7500485231268983</v>
      </c>
      <c r="H11" s="49">
        <f t="shared" si="4"/>
        <v>0.47231809797089574</v>
      </c>
    </row>
    <row r="12" spans="1:20" ht="13.5" thickBot="1" x14ac:dyDescent="0.25">
      <c r="A12" s="2" t="s">
        <v>87</v>
      </c>
      <c r="B12" s="2">
        <v>4.2</v>
      </c>
      <c r="C12" s="48">
        <v>9</v>
      </c>
      <c r="D12" s="26">
        <f t="shared" si="0"/>
        <v>2.0995246098439369</v>
      </c>
      <c r="E12" s="26">
        <f t="shared" si="1"/>
        <v>2.1004753901560633</v>
      </c>
      <c r="F12" s="26">
        <f t="shared" si="2"/>
        <v>2.1004753901560633</v>
      </c>
      <c r="G12" s="49">
        <f t="shared" si="3"/>
        <v>4.4119968646512664</v>
      </c>
      <c r="H12" s="49">
        <f t="shared" si="4"/>
        <v>0.50011318813239602</v>
      </c>
      <c r="O12" s="32" t="s">
        <v>113</v>
      </c>
    </row>
    <row r="13" spans="1:20" x14ac:dyDescent="0.2">
      <c r="A13" s="2" t="s">
        <v>86</v>
      </c>
      <c r="B13" s="2">
        <v>4.2</v>
      </c>
      <c r="C13" s="48">
        <v>10</v>
      </c>
      <c r="D13" s="26">
        <f t="shared" si="0"/>
        <v>2.0355534213685469</v>
      </c>
      <c r="E13" s="26">
        <f t="shared" si="1"/>
        <v>2.1644465786314533</v>
      </c>
      <c r="F13" s="29">
        <f t="shared" si="2"/>
        <v>2.1644465786314533</v>
      </c>
      <c r="G13" s="52">
        <f t="shared" si="3"/>
        <v>4.6848289917494039</v>
      </c>
      <c r="H13" s="49">
        <f t="shared" si="4"/>
        <v>0.51534442348367937</v>
      </c>
      <c r="O13" s="56"/>
      <c r="P13" s="56" t="s">
        <v>118</v>
      </c>
      <c r="Q13" s="56" t="s">
        <v>119</v>
      </c>
      <c r="R13" s="56" t="s">
        <v>120</v>
      </c>
      <c r="S13" s="56" t="s">
        <v>121</v>
      </c>
      <c r="T13" s="56" t="s">
        <v>122</v>
      </c>
    </row>
    <row r="14" spans="1:20" x14ac:dyDescent="0.2">
      <c r="A14" s="2" t="s">
        <v>85</v>
      </c>
      <c r="B14" s="2">
        <v>4.2</v>
      </c>
      <c r="C14" s="48">
        <v>11</v>
      </c>
      <c r="D14" s="26">
        <f t="shared" si="0"/>
        <v>1.9715822328931567</v>
      </c>
      <c r="E14" s="26">
        <f t="shared" si="1"/>
        <v>2.2284177671068433</v>
      </c>
      <c r="F14" s="26">
        <f t="shared" si="2"/>
        <v>2.2284177671068433</v>
      </c>
      <c r="G14" s="49">
        <f t="shared" si="3"/>
        <v>4.9658457447574493</v>
      </c>
      <c r="H14" s="49">
        <f t="shared" si="4"/>
        <v>0.5305756588349626</v>
      </c>
      <c r="O14" s="54" t="s">
        <v>114</v>
      </c>
      <c r="P14" s="54">
        <v>1</v>
      </c>
      <c r="Q14" s="54">
        <v>42.611208643457246</v>
      </c>
      <c r="R14" s="54">
        <v>42.611208643457246</v>
      </c>
      <c r="S14" s="54">
        <v>6.296602764845721</v>
      </c>
      <c r="T14" s="54">
        <v>1.5525464691584022E-2</v>
      </c>
    </row>
    <row r="15" spans="1:20" x14ac:dyDescent="0.2">
      <c r="A15" s="2" t="s">
        <v>84</v>
      </c>
      <c r="B15" s="2">
        <v>4.0999999999999996</v>
      </c>
      <c r="C15" s="48">
        <v>12</v>
      </c>
      <c r="D15" s="26">
        <f t="shared" si="0"/>
        <v>1.9076110444177665</v>
      </c>
      <c r="E15" s="26">
        <f t="shared" si="1"/>
        <v>2.1923889555822331</v>
      </c>
      <c r="F15" s="26">
        <f t="shared" si="2"/>
        <v>2.1923889555822331</v>
      </c>
      <c r="G15" s="49">
        <f t="shared" si="3"/>
        <v>4.8065693325589551</v>
      </c>
      <c r="H15" s="49">
        <f t="shared" si="4"/>
        <v>0.53472901355664226</v>
      </c>
      <c r="O15" s="54" t="s">
        <v>115</v>
      </c>
      <c r="P15" s="54">
        <v>48</v>
      </c>
      <c r="Q15" s="54">
        <v>324.83199135654263</v>
      </c>
      <c r="R15" s="54">
        <v>6.7673331532613048</v>
      </c>
      <c r="S15" s="54"/>
      <c r="T15" s="54"/>
    </row>
    <row r="16" spans="1:20" ht="13.5" thickBot="1" x14ac:dyDescent="0.25">
      <c r="A16" s="2" t="s">
        <v>83</v>
      </c>
      <c r="B16" s="2">
        <v>4.0999999999999996</v>
      </c>
      <c r="C16" s="48">
        <v>13</v>
      </c>
      <c r="D16" s="26">
        <f t="shared" si="0"/>
        <v>1.8436398559423766</v>
      </c>
      <c r="E16" s="26">
        <f t="shared" si="1"/>
        <v>2.2563601440576231</v>
      </c>
      <c r="F16" s="26">
        <f t="shared" si="2"/>
        <v>2.2563601440576231</v>
      </c>
      <c r="G16" s="49">
        <f t="shared" si="3"/>
        <v>5.091161099691738</v>
      </c>
      <c r="H16" s="49">
        <f t="shared" si="4"/>
        <v>0.55033174245307881</v>
      </c>
      <c r="O16" s="55" t="s">
        <v>116</v>
      </c>
      <c r="P16" s="55">
        <v>49</v>
      </c>
      <c r="Q16" s="55">
        <v>367.44319999999988</v>
      </c>
      <c r="R16" s="55"/>
      <c r="S16" s="55"/>
      <c r="T16" s="55"/>
    </row>
    <row r="17" spans="1:23" ht="13.5" thickBot="1" x14ac:dyDescent="0.25">
      <c r="A17" s="2" t="s">
        <v>82</v>
      </c>
      <c r="B17" s="2">
        <v>3.8</v>
      </c>
      <c r="C17" s="48">
        <v>14</v>
      </c>
      <c r="D17" s="26">
        <f t="shared" si="0"/>
        <v>1.7796686674669864</v>
      </c>
      <c r="E17" s="26">
        <f t="shared" si="1"/>
        <v>2.0203313325330132</v>
      </c>
      <c r="F17" s="26">
        <f t="shared" si="2"/>
        <v>2.0203313325330132</v>
      </c>
      <c r="G17" s="49">
        <f t="shared" si="3"/>
        <v>4.0817386932146205</v>
      </c>
      <c r="H17" s="49">
        <f t="shared" si="4"/>
        <v>0.5316661401402667</v>
      </c>
    </row>
    <row r="18" spans="1:23" x14ac:dyDescent="0.2">
      <c r="A18" s="2" t="s">
        <v>81</v>
      </c>
      <c r="B18" s="2">
        <v>3.6</v>
      </c>
      <c r="C18" s="48">
        <v>15</v>
      </c>
      <c r="D18" s="26">
        <f t="shared" si="0"/>
        <v>1.7156974789915962</v>
      </c>
      <c r="E18" s="26">
        <f t="shared" si="1"/>
        <v>1.8843025210084039</v>
      </c>
      <c r="F18" s="26">
        <f t="shared" si="2"/>
        <v>1.8843025210084039</v>
      </c>
      <c r="G18" s="49">
        <f t="shared" si="3"/>
        <v>3.5505959906786262</v>
      </c>
      <c r="H18" s="49">
        <f t="shared" si="4"/>
        <v>0.52341736694677887</v>
      </c>
      <c r="O18" s="56"/>
      <c r="P18" s="56" t="s">
        <v>123</v>
      </c>
      <c r="Q18" s="56" t="s">
        <v>111</v>
      </c>
      <c r="R18" s="56" t="s">
        <v>124</v>
      </c>
      <c r="S18" s="56" t="s">
        <v>125</v>
      </c>
      <c r="T18" s="56" t="s">
        <v>126</v>
      </c>
      <c r="U18" s="56" t="s">
        <v>127</v>
      </c>
      <c r="V18" s="56" t="s">
        <v>128</v>
      </c>
      <c r="W18" s="56" t="s">
        <v>129</v>
      </c>
    </row>
    <row r="19" spans="1:23" x14ac:dyDescent="0.2">
      <c r="A19" s="2" t="s">
        <v>80</v>
      </c>
      <c r="B19" s="2">
        <v>3.6</v>
      </c>
      <c r="C19" s="48">
        <v>16</v>
      </c>
      <c r="D19" s="26">
        <f t="shared" si="0"/>
        <v>1.6517262905162062</v>
      </c>
      <c r="E19" s="26">
        <f t="shared" si="1"/>
        <v>1.9482737094837939</v>
      </c>
      <c r="F19" s="26">
        <f t="shared" si="2"/>
        <v>1.9482737094837939</v>
      </c>
      <c r="G19" s="49">
        <f t="shared" si="3"/>
        <v>3.7957704470657423</v>
      </c>
      <c r="H19" s="49">
        <f t="shared" si="4"/>
        <v>0.54118714152327607</v>
      </c>
      <c r="O19" s="54" t="s">
        <v>117</v>
      </c>
      <c r="P19" s="54">
        <v>2.6752653061224478</v>
      </c>
      <c r="Q19" s="54">
        <v>0.74696700934137739</v>
      </c>
      <c r="R19" s="54">
        <v>3.5815039655918772</v>
      </c>
      <c r="S19" s="54">
        <v>7.950953644140688E-4</v>
      </c>
      <c r="T19" s="54">
        <v>1.1733874743420505</v>
      </c>
      <c r="U19" s="54">
        <v>4.1771431379028456</v>
      </c>
      <c r="V19" s="54">
        <v>1.1733874743420505</v>
      </c>
      <c r="W19" s="54">
        <v>4.1771431379028456</v>
      </c>
    </row>
    <row r="20" spans="1:23" ht="13.5" thickBot="1" x14ac:dyDescent="0.25">
      <c r="A20" s="2" t="s">
        <v>79</v>
      </c>
      <c r="B20" s="2">
        <v>3</v>
      </c>
      <c r="C20" s="48">
        <v>17</v>
      </c>
      <c r="D20" s="26">
        <f t="shared" si="0"/>
        <v>1.587755102040816</v>
      </c>
      <c r="E20" s="26">
        <f t="shared" si="1"/>
        <v>1.412244897959184</v>
      </c>
      <c r="F20" s="26">
        <f t="shared" si="2"/>
        <v>1.412244897959184</v>
      </c>
      <c r="G20" s="49">
        <f t="shared" si="3"/>
        <v>1.9944356518117459</v>
      </c>
      <c r="H20" s="49">
        <f t="shared" si="4"/>
        <v>0.470748299319728</v>
      </c>
      <c r="O20" s="55" t="s">
        <v>130</v>
      </c>
      <c r="P20" s="55">
        <v>-6.3971188475390101E-2</v>
      </c>
      <c r="Q20" s="55">
        <v>2.5493606106120077E-2</v>
      </c>
      <c r="R20" s="55">
        <v>-2.5093032429034419</v>
      </c>
      <c r="S20" s="55">
        <v>1.5525464691583972E-2</v>
      </c>
      <c r="T20" s="55">
        <v>-0.11522951900953646</v>
      </c>
      <c r="U20" s="55">
        <v>-1.2712857941243737E-2</v>
      </c>
      <c r="V20" s="55">
        <v>-0.11522951900953646</v>
      </c>
      <c r="W20" s="55">
        <v>-1.2712857941243737E-2</v>
      </c>
    </row>
    <row r="21" spans="1:23" x14ac:dyDescent="0.2">
      <c r="A21" s="2" t="s">
        <v>78</v>
      </c>
      <c r="B21" s="2">
        <v>2.2000000000000002</v>
      </c>
      <c r="C21" s="48">
        <v>18</v>
      </c>
      <c r="D21" s="26">
        <f t="shared" si="0"/>
        <v>1.5237839135654261</v>
      </c>
      <c r="E21" s="26">
        <f t="shared" si="1"/>
        <v>0.67621608643457409</v>
      </c>
      <c r="F21" s="26">
        <f t="shared" si="2"/>
        <v>0.67621608643457409</v>
      </c>
      <c r="G21" s="49">
        <f t="shared" si="3"/>
        <v>0.45726819555289139</v>
      </c>
      <c r="H21" s="49">
        <f t="shared" si="4"/>
        <v>0.30737094837935186</v>
      </c>
    </row>
    <row r="22" spans="1:23" x14ac:dyDescent="0.2">
      <c r="A22" s="2" t="s">
        <v>77</v>
      </c>
      <c r="B22" s="2">
        <v>0.6</v>
      </c>
      <c r="C22" s="48">
        <v>19</v>
      </c>
      <c r="D22" s="26">
        <f t="shared" si="0"/>
        <v>1.4598127250900359</v>
      </c>
      <c r="E22" s="26">
        <f t="shared" si="1"/>
        <v>-0.85981272509003592</v>
      </c>
      <c r="F22" s="26">
        <f t="shared" si="2"/>
        <v>0.85981272509003592</v>
      </c>
      <c r="G22" s="49">
        <f t="shared" si="3"/>
        <v>0.7392779222267537</v>
      </c>
      <c r="H22" s="49">
        <f t="shared" si="4"/>
        <v>1.4330212084833933</v>
      </c>
    </row>
    <row r="23" spans="1:23" x14ac:dyDescent="0.2">
      <c r="A23" s="2" t="s">
        <v>76</v>
      </c>
      <c r="B23" s="2">
        <v>-1.3</v>
      </c>
      <c r="C23" s="48">
        <v>20</v>
      </c>
      <c r="D23" s="26">
        <f t="shared" si="0"/>
        <v>1.3958415366146459</v>
      </c>
      <c r="E23" s="26">
        <f t="shared" si="1"/>
        <v>-2.6958415366146458</v>
      </c>
      <c r="F23" s="26">
        <f t="shared" si="2"/>
        <v>2.6958415366146458</v>
      </c>
      <c r="G23" s="49">
        <f t="shared" si="3"/>
        <v>7.2675615905368147</v>
      </c>
      <c r="H23" s="49">
        <f t="shared" si="4"/>
        <v>2.0737242589343428</v>
      </c>
    </row>
    <row r="24" spans="1:23" x14ac:dyDescent="0.2">
      <c r="A24" s="2" t="s">
        <v>75</v>
      </c>
      <c r="B24" s="2">
        <v>-3.3</v>
      </c>
      <c r="C24" s="48">
        <v>21</v>
      </c>
      <c r="D24" s="26">
        <f t="shared" si="0"/>
        <v>1.3318703481392558</v>
      </c>
      <c r="E24" s="26">
        <f t="shared" si="1"/>
        <v>-4.6318703481392554</v>
      </c>
      <c r="F24" s="26">
        <f t="shared" si="2"/>
        <v>4.6318703481392554</v>
      </c>
      <c r="G24" s="49">
        <f t="shared" si="3"/>
        <v>21.454222921971667</v>
      </c>
      <c r="H24" s="49">
        <f t="shared" si="4"/>
        <v>1.4035970751937139</v>
      </c>
    </row>
    <row r="25" spans="1:23" x14ac:dyDescent="0.2">
      <c r="A25" s="2" t="s">
        <v>74</v>
      </c>
      <c r="B25" s="2">
        <v>-4.3</v>
      </c>
      <c r="C25" s="48">
        <v>22</v>
      </c>
      <c r="D25" s="26">
        <f t="shared" si="0"/>
        <v>1.2678991596638656</v>
      </c>
      <c r="E25" s="26">
        <f t="shared" si="1"/>
        <v>-5.5678991596638649</v>
      </c>
      <c r="F25" s="26">
        <f t="shared" si="2"/>
        <v>5.5678991596638649</v>
      </c>
      <c r="G25" s="49">
        <f t="shared" si="3"/>
        <v>31.001501052185574</v>
      </c>
      <c r="H25" s="49">
        <f t="shared" si="4"/>
        <v>1.294860269689271</v>
      </c>
    </row>
    <row r="26" spans="1:23" x14ac:dyDescent="0.2">
      <c r="A26" s="2" t="s">
        <v>73</v>
      </c>
      <c r="B26" s="2">
        <v>-3.8</v>
      </c>
      <c r="C26" s="48">
        <v>23</v>
      </c>
      <c r="D26" s="26">
        <f t="shared" si="0"/>
        <v>1.2039279711884756</v>
      </c>
      <c r="E26" s="26">
        <f t="shared" si="1"/>
        <v>-5.0039279711884754</v>
      </c>
      <c r="F26" s="26">
        <f t="shared" si="2"/>
        <v>5.0039279711884754</v>
      </c>
      <c r="G26" s="49">
        <f t="shared" si="3"/>
        <v>25.039295140842412</v>
      </c>
      <c r="H26" s="49">
        <f t="shared" si="4"/>
        <v>1.3168231503127568</v>
      </c>
    </row>
    <row r="27" spans="1:23" x14ac:dyDescent="0.2">
      <c r="A27" s="2" t="s">
        <v>72</v>
      </c>
      <c r="B27" s="2">
        <v>-2.9</v>
      </c>
      <c r="C27" s="48">
        <v>24</v>
      </c>
      <c r="D27" s="26">
        <f t="shared" si="0"/>
        <v>1.1399567827130854</v>
      </c>
      <c r="E27" s="26">
        <f t="shared" si="1"/>
        <v>-4.0399567827130856</v>
      </c>
      <c r="F27" s="26">
        <f t="shared" si="2"/>
        <v>4.0399567827130856</v>
      </c>
      <c r="G27" s="49">
        <f t="shared" si="3"/>
        <v>16.321250806189465</v>
      </c>
      <c r="H27" s="49">
        <f t="shared" si="4"/>
        <v>1.393088545763133</v>
      </c>
    </row>
    <row r="28" spans="1:23" x14ac:dyDescent="0.2">
      <c r="A28" s="2" t="s">
        <v>71</v>
      </c>
      <c r="B28" s="2">
        <v>-1</v>
      </c>
      <c r="C28" s="48">
        <v>25</v>
      </c>
      <c r="D28" s="26">
        <f t="shared" si="0"/>
        <v>1.0759855942376952</v>
      </c>
      <c r="E28" s="26">
        <f t="shared" si="1"/>
        <v>-2.0759855942376952</v>
      </c>
      <c r="F28" s="26">
        <f t="shared" si="2"/>
        <v>2.0759855942376952</v>
      </c>
      <c r="G28" s="49">
        <f t="shared" si="3"/>
        <v>4.3097161874824366</v>
      </c>
      <c r="H28" s="49">
        <f t="shared" si="4"/>
        <v>2.0759855942376952</v>
      </c>
    </row>
    <row r="29" spans="1:23" x14ac:dyDescent="0.2">
      <c r="A29" s="2" t="s">
        <v>70</v>
      </c>
      <c r="B29" s="2">
        <v>0.1</v>
      </c>
      <c r="C29" s="48">
        <v>26</v>
      </c>
      <c r="D29" s="26">
        <f t="shared" si="0"/>
        <v>1.0120144057623053</v>
      </c>
      <c r="E29" s="26">
        <f t="shared" si="1"/>
        <v>-0.9120144057623053</v>
      </c>
      <c r="F29" s="26">
        <f t="shared" si="2"/>
        <v>0.9120144057623053</v>
      </c>
      <c r="G29" s="49">
        <f t="shared" si="3"/>
        <v>0.83177027631797085</v>
      </c>
      <c r="H29" s="49">
        <f t="shared" si="4"/>
        <v>9.1201440576230528</v>
      </c>
    </row>
    <row r="30" spans="1:23" x14ac:dyDescent="0.2">
      <c r="A30" s="2" t="s">
        <v>69</v>
      </c>
      <c r="B30" s="2">
        <v>0.5</v>
      </c>
      <c r="C30" s="48">
        <v>27</v>
      </c>
      <c r="D30" s="26">
        <f t="shared" si="0"/>
        <v>0.9480432172869151</v>
      </c>
      <c r="E30" s="26">
        <f t="shared" si="1"/>
        <v>-0.4480432172869151</v>
      </c>
      <c r="F30" s="26">
        <f t="shared" si="2"/>
        <v>0.4480432172869151</v>
      </c>
      <c r="G30" s="49">
        <f t="shared" si="3"/>
        <v>0.2007427245568098</v>
      </c>
      <c r="H30" s="49">
        <f t="shared" si="4"/>
        <v>0.89608643457383019</v>
      </c>
    </row>
    <row r="31" spans="1:23" x14ac:dyDescent="0.2">
      <c r="A31" s="2" t="s">
        <v>68</v>
      </c>
      <c r="B31" s="2">
        <v>0.5</v>
      </c>
      <c r="C31" s="48">
        <v>28</v>
      </c>
      <c r="D31" s="26">
        <f t="shared" si="0"/>
        <v>0.88407202881152491</v>
      </c>
      <c r="E31" s="26">
        <f t="shared" si="1"/>
        <v>-0.38407202881152491</v>
      </c>
      <c r="F31" s="26">
        <f t="shared" si="2"/>
        <v>0.38407202881152491</v>
      </c>
      <c r="G31" s="49">
        <f t="shared" si="3"/>
        <v>0.14751132331540082</v>
      </c>
      <c r="H31" s="49">
        <f t="shared" si="4"/>
        <v>0.76814405762304983</v>
      </c>
    </row>
    <row r="32" spans="1:23" x14ac:dyDescent="0.2">
      <c r="A32" s="2" t="s">
        <v>67</v>
      </c>
      <c r="B32" s="2">
        <v>-0.2</v>
      </c>
      <c r="C32" s="48">
        <v>29</v>
      </c>
      <c r="D32" s="26">
        <f t="shared" si="0"/>
        <v>0.82010084033613495</v>
      </c>
      <c r="E32" s="26">
        <f t="shared" si="1"/>
        <v>-1.0201008403361349</v>
      </c>
      <c r="F32" s="26">
        <f t="shared" si="2"/>
        <v>1.0201008403361349</v>
      </c>
      <c r="G32" s="49">
        <f t="shared" si="3"/>
        <v>1.0406057244544886</v>
      </c>
      <c r="H32" s="49">
        <f t="shared" si="4"/>
        <v>5.1005042016806739</v>
      </c>
    </row>
    <row r="33" spans="1:8" x14ac:dyDescent="0.2">
      <c r="A33" s="2" t="s">
        <v>66</v>
      </c>
      <c r="B33" s="2">
        <v>-0.8</v>
      </c>
      <c r="C33" s="48">
        <v>30</v>
      </c>
      <c r="D33" s="26">
        <f t="shared" si="0"/>
        <v>0.75612965186074477</v>
      </c>
      <c r="E33" s="26">
        <f t="shared" si="1"/>
        <v>-1.5561296518607448</v>
      </c>
      <c r="F33" s="26">
        <f t="shared" si="2"/>
        <v>1.5561296518607448</v>
      </c>
      <c r="G33" s="49">
        <f t="shared" si="3"/>
        <v>2.421539493400243</v>
      </c>
      <c r="H33" s="49">
        <f t="shared" si="4"/>
        <v>1.9451620648259309</v>
      </c>
    </row>
    <row r="34" spans="1:8" x14ac:dyDescent="0.2">
      <c r="A34" s="2" t="s">
        <v>65</v>
      </c>
      <c r="B34" s="2">
        <v>-1.2</v>
      </c>
      <c r="C34" s="48">
        <v>31</v>
      </c>
      <c r="D34" s="26">
        <f t="shared" si="0"/>
        <v>0.69215846338535481</v>
      </c>
      <c r="E34" s="26">
        <f t="shared" si="1"/>
        <v>-1.8921584633853548</v>
      </c>
      <c r="F34" s="26">
        <f t="shared" si="2"/>
        <v>1.8921584633853548</v>
      </c>
      <c r="G34" s="49">
        <f t="shared" si="3"/>
        <v>3.580263650560827</v>
      </c>
      <c r="H34" s="49">
        <f t="shared" si="4"/>
        <v>1.5767987194877957</v>
      </c>
    </row>
    <row r="35" spans="1:8" x14ac:dyDescent="0.2">
      <c r="A35" s="2" t="s">
        <v>64</v>
      </c>
      <c r="B35" s="2">
        <v>-1.8</v>
      </c>
      <c r="C35" s="48">
        <v>32</v>
      </c>
      <c r="D35" s="26">
        <f t="shared" si="0"/>
        <v>0.62818727490996462</v>
      </c>
      <c r="E35" s="26">
        <f t="shared" si="1"/>
        <v>-2.4281872749099644</v>
      </c>
      <c r="F35" s="26">
        <f t="shared" si="2"/>
        <v>2.4281872749099644</v>
      </c>
      <c r="G35" s="49">
        <f t="shared" si="3"/>
        <v>5.8960934420346796</v>
      </c>
      <c r="H35" s="49">
        <f t="shared" si="4"/>
        <v>1.3489929305055357</v>
      </c>
    </row>
    <row r="36" spans="1:8" x14ac:dyDescent="0.2">
      <c r="A36" s="2" t="s">
        <v>63</v>
      </c>
      <c r="B36" s="2">
        <v>-2.2999999999999998</v>
      </c>
      <c r="C36" s="48">
        <v>33</v>
      </c>
      <c r="D36" s="26">
        <f t="shared" si="0"/>
        <v>0.56421608643457466</v>
      </c>
      <c r="E36" s="26">
        <f t="shared" si="1"/>
        <v>-2.8642160864345745</v>
      </c>
      <c r="F36" s="26">
        <f t="shared" si="2"/>
        <v>2.8642160864345745</v>
      </c>
      <c r="G36" s="49">
        <f t="shared" si="3"/>
        <v>8.20373378979059</v>
      </c>
      <c r="H36" s="49">
        <f t="shared" si="4"/>
        <v>1.2453113419280759</v>
      </c>
    </row>
    <row r="37" spans="1:8" x14ac:dyDescent="0.2">
      <c r="A37" s="2" t="s">
        <v>60</v>
      </c>
      <c r="B37" s="2">
        <v>-2.7</v>
      </c>
      <c r="C37" s="48">
        <v>34</v>
      </c>
      <c r="D37" s="26">
        <f t="shared" si="0"/>
        <v>0.50024489795918425</v>
      </c>
      <c r="E37" s="26">
        <f t="shared" si="1"/>
        <v>-3.2002448979591844</v>
      </c>
      <c r="F37" s="26">
        <f t="shared" si="2"/>
        <v>3.2002448979591844</v>
      </c>
      <c r="G37" s="49">
        <f t="shared" si="3"/>
        <v>10.241567406913791</v>
      </c>
      <c r="H37" s="49">
        <f t="shared" si="4"/>
        <v>1.1852758881330312</v>
      </c>
    </row>
    <row r="38" spans="1:8" x14ac:dyDescent="0.2">
      <c r="A38" s="2" t="s">
        <v>62</v>
      </c>
      <c r="B38" s="2">
        <v>-3.1</v>
      </c>
      <c r="C38" s="48">
        <v>35</v>
      </c>
      <c r="D38" s="26">
        <f t="shared" si="0"/>
        <v>0.43627370948379429</v>
      </c>
      <c r="E38" s="26">
        <f t="shared" si="1"/>
        <v>-3.5362737094837944</v>
      </c>
      <c r="F38" s="26">
        <f t="shared" si="2"/>
        <v>3.5362737094837944</v>
      </c>
      <c r="G38" s="49">
        <f t="shared" si="3"/>
        <v>12.505231748386276</v>
      </c>
      <c r="H38" s="49">
        <f t="shared" si="4"/>
        <v>1.1407334546721917</v>
      </c>
    </row>
    <row r="39" spans="1:8" x14ac:dyDescent="0.2">
      <c r="A39" s="2" t="s">
        <v>61</v>
      </c>
      <c r="B39" s="2">
        <v>-3.6</v>
      </c>
      <c r="C39" s="48">
        <v>36</v>
      </c>
      <c r="D39" s="26">
        <f t="shared" si="0"/>
        <v>0.37230252100840433</v>
      </c>
      <c r="E39" s="26">
        <f t="shared" si="1"/>
        <v>-3.9723025210084044</v>
      </c>
      <c r="F39" s="26">
        <f t="shared" si="2"/>
        <v>3.9723025210084044</v>
      </c>
      <c r="G39" s="49">
        <f t="shared" si="3"/>
        <v>15.779187318409726</v>
      </c>
      <c r="H39" s="49">
        <f t="shared" si="4"/>
        <v>1.1034173669467791</v>
      </c>
    </row>
    <row r="40" spans="1:8" x14ac:dyDescent="0.2">
      <c r="A40" s="2" t="s">
        <v>59</v>
      </c>
      <c r="B40" s="2">
        <v>-3</v>
      </c>
      <c r="C40" s="48">
        <v>37</v>
      </c>
      <c r="D40" s="26">
        <f t="shared" si="0"/>
        <v>0.30833133253301392</v>
      </c>
      <c r="E40" s="26">
        <f t="shared" si="1"/>
        <v>-3.3083313325330139</v>
      </c>
      <c r="F40" s="26">
        <f t="shared" si="2"/>
        <v>3.3083313325330139</v>
      </c>
      <c r="G40" s="49">
        <f t="shared" si="3"/>
        <v>10.945056205819668</v>
      </c>
      <c r="H40" s="49">
        <f t="shared" si="4"/>
        <v>1.102777110844338</v>
      </c>
    </row>
    <row r="41" spans="1:8" x14ac:dyDescent="0.2">
      <c r="A41" s="2" t="s">
        <v>58</v>
      </c>
      <c r="B41" s="2">
        <v>-2.1</v>
      </c>
      <c r="C41" s="48">
        <v>38</v>
      </c>
      <c r="D41" s="26">
        <f t="shared" si="0"/>
        <v>0.24436014405762396</v>
      </c>
      <c r="E41" s="26">
        <f t="shared" si="1"/>
        <v>-2.3443601440576241</v>
      </c>
      <c r="F41" s="26">
        <f t="shared" si="2"/>
        <v>2.3443601440576241</v>
      </c>
      <c r="G41" s="49">
        <f t="shared" si="3"/>
        <v>5.4960244850458837</v>
      </c>
      <c r="H41" s="49">
        <f t="shared" si="4"/>
        <v>1.1163619733607733</v>
      </c>
    </row>
    <row r="42" spans="1:8" x14ac:dyDescent="0.2">
      <c r="A42" s="2" t="s">
        <v>57</v>
      </c>
      <c r="B42" s="2">
        <v>-1.5</v>
      </c>
      <c r="C42" s="48">
        <v>39</v>
      </c>
      <c r="D42" s="26">
        <f t="shared" si="0"/>
        <v>0.180388955582234</v>
      </c>
      <c r="E42" s="26">
        <f t="shared" si="1"/>
        <v>-1.680388955582234</v>
      </c>
      <c r="F42" s="26">
        <f t="shared" si="2"/>
        <v>1.680388955582234</v>
      </c>
      <c r="G42" s="49">
        <f t="shared" si="3"/>
        <v>2.8237070420427512</v>
      </c>
      <c r="H42" s="49">
        <f t="shared" si="4"/>
        <v>1.1202593037214894</v>
      </c>
    </row>
    <row r="43" spans="1:8" x14ac:dyDescent="0.2">
      <c r="A43" s="2" t="s">
        <v>56</v>
      </c>
      <c r="B43" s="2">
        <v>-0.2</v>
      </c>
      <c r="C43" s="48">
        <v>40</v>
      </c>
      <c r="D43" s="26">
        <f t="shared" si="0"/>
        <v>0.11641776710684404</v>
      </c>
      <c r="E43" s="26">
        <f t="shared" si="1"/>
        <v>-0.31641776710684405</v>
      </c>
      <c r="F43" s="26">
        <f t="shared" si="2"/>
        <v>0.31641776710684405</v>
      </c>
      <c r="G43" s="49">
        <f t="shared" si="3"/>
        <v>0.10012020334088099</v>
      </c>
      <c r="H43" s="49">
        <f t="shared" si="4"/>
        <v>1.5820888355342202</v>
      </c>
    </row>
    <row r="44" spans="1:8" x14ac:dyDescent="0.2">
      <c r="A44" s="2" t="s">
        <v>55</v>
      </c>
      <c r="B44" s="2">
        <v>0.6</v>
      </c>
      <c r="C44" s="48">
        <v>41</v>
      </c>
      <c r="D44" s="26">
        <f t="shared" si="0"/>
        <v>5.2446578631453633E-2</v>
      </c>
      <c r="E44" s="26">
        <f t="shared" si="1"/>
        <v>0.54755342136854634</v>
      </c>
      <c r="F44" s="26">
        <f t="shared" si="2"/>
        <v>0.54755342136854634</v>
      </c>
      <c r="G44" s="49">
        <f t="shared" si="3"/>
        <v>0.29981474925240087</v>
      </c>
      <c r="H44" s="49">
        <f t="shared" si="4"/>
        <v>0.91258903561424398</v>
      </c>
    </row>
    <row r="45" spans="1:8" x14ac:dyDescent="0.2">
      <c r="A45" s="2" t="s">
        <v>54</v>
      </c>
      <c r="B45" s="2">
        <v>1</v>
      </c>
      <c r="C45" s="48">
        <v>42</v>
      </c>
      <c r="D45" s="26">
        <f t="shared" si="0"/>
        <v>-1.1524609843936329E-2</v>
      </c>
      <c r="E45" s="26">
        <f t="shared" si="1"/>
        <v>1.0115246098439363</v>
      </c>
      <c r="F45" s="26">
        <f t="shared" si="2"/>
        <v>1.0115246098439363</v>
      </c>
      <c r="G45" s="49">
        <f t="shared" si="3"/>
        <v>1.0231820363199275</v>
      </c>
      <c r="H45" s="49">
        <f t="shared" si="4"/>
        <v>1.0115246098439363</v>
      </c>
    </row>
    <row r="46" spans="1:8" x14ac:dyDescent="0.2">
      <c r="A46" s="2" t="s">
        <v>53</v>
      </c>
      <c r="B46" s="2">
        <v>1.7</v>
      </c>
      <c r="C46" s="48">
        <v>43</v>
      </c>
      <c r="D46" s="26">
        <f t="shared" si="0"/>
        <v>-7.549579831932629E-2</v>
      </c>
      <c r="E46" s="26">
        <f t="shared" si="1"/>
        <v>1.7754957983193262</v>
      </c>
      <c r="F46" s="26">
        <f t="shared" si="2"/>
        <v>1.7754957983193262</v>
      </c>
      <c r="G46" s="49">
        <f t="shared" si="3"/>
        <v>3.1523853298495816</v>
      </c>
      <c r="H46" s="49">
        <f t="shared" si="4"/>
        <v>1.0444092931290154</v>
      </c>
    </row>
    <row r="47" spans="1:8" x14ac:dyDescent="0.2">
      <c r="A47" s="2" t="s">
        <v>52</v>
      </c>
      <c r="B47" s="2">
        <v>2.2000000000000002</v>
      </c>
      <c r="C47" s="48">
        <v>44</v>
      </c>
      <c r="D47" s="26">
        <f t="shared" si="0"/>
        <v>-0.1394669867947167</v>
      </c>
      <c r="E47" s="26">
        <f t="shared" si="1"/>
        <v>2.3394669867947169</v>
      </c>
      <c r="F47" s="26">
        <f t="shared" si="2"/>
        <v>2.3394669867947169</v>
      </c>
      <c r="G47" s="49">
        <f t="shared" si="3"/>
        <v>5.4731057823023521</v>
      </c>
      <c r="H47" s="49">
        <f t="shared" si="4"/>
        <v>1.0633940849066894</v>
      </c>
    </row>
    <row r="48" spans="1:8" x14ac:dyDescent="0.2">
      <c r="A48" s="2" t="s">
        <v>51</v>
      </c>
      <c r="B48" s="2">
        <v>2.7</v>
      </c>
      <c r="C48" s="48">
        <v>45</v>
      </c>
      <c r="D48" s="26">
        <f t="shared" si="0"/>
        <v>-0.20343817527010666</v>
      </c>
      <c r="E48" s="26">
        <f t="shared" si="1"/>
        <v>2.9034381752701068</v>
      </c>
      <c r="F48" s="26">
        <f t="shared" si="2"/>
        <v>2.9034381752701068</v>
      </c>
      <c r="G48" s="49">
        <f t="shared" si="3"/>
        <v>8.4299532376158073</v>
      </c>
      <c r="H48" s="49">
        <f t="shared" si="4"/>
        <v>1.0753474723222618</v>
      </c>
    </row>
    <row r="49" spans="1:11" x14ac:dyDescent="0.2">
      <c r="A49" s="2" t="s">
        <v>50</v>
      </c>
      <c r="B49" s="2">
        <v>3.1</v>
      </c>
      <c r="C49" s="48">
        <v>46</v>
      </c>
      <c r="D49" s="26">
        <f t="shared" si="0"/>
        <v>-0.26740936374549662</v>
      </c>
      <c r="E49" s="26">
        <f t="shared" si="1"/>
        <v>3.3674093637454967</v>
      </c>
      <c r="F49" s="26">
        <f t="shared" si="2"/>
        <v>3.3674093637454967</v>
      </c>
      <c r="G49" s="49">
        <f t="shared" si="3"/>
        <v>11.339445823040851</v>
      </c>
      <c r="H49" s="49">
        <f t="shared" si="4"/>
        <v>1.0862610850791925</v>
      </c>
    </row>
    <row r="50" spans="1:11" x14ac:dyDescent="0.2">
      <c r="A50" s="2" t="s">
        <v>49</v>
      </c>
      <c r="B50" s="2">
        <v>3.4</v>
      </c>
      <c r="C50" s="48">
        <v>47</v>
      </c>
      <c r="D50" s="26">
        <f t="shared" si="0"/>
        <v>-0.33138055222088703</v>
      </c>
      <c r="E50" s="26">
        <f t="shared" si="1"/>
        <v>3.7313805522208869</v>
      </c>
      <c r="F50" s="26">
        <f t="shared" si="2"/>
        <v>3.7313805522208869</v>
      </c>
      <c r="G50" s="49">
        <f t="shared" si="3"/>
        <v>13.923200825492252</v>
      </c>
      <c r="H50" s="49">
        <f t="shared" si="4"/>
        <v>1.0974648683002608</v>
      </c>
    </row>
    <row r="51" spans="1:11" x14ac:dyDescent="0.2">
      <c r="A51" s="2" t="s">
        <v>48</v>
      </c>
      <c r="B51" s="2">
        <v>3.6</v>
      </c>
      <c r="C51" s="48">
        <v>48</v>
      </c>
      <c r="D51" s="26">
        <f t="shared" si="0"/>
        <v>-0.39535174069627699</v>
      </c>
      <c r="E51" s="26">
        <f t="shared" si="1"/>
        <v>3.9953517406962771</v>
      </c>
      <c r="F51" s="26">
        <f t="shared" si="2"/>
        <v>3.9953517406962771</v>
      </c>
      <c r="G51" s="49">
        <f t="shared" si="3"/>
        <v>15.962835531884771</v>
      </c>
      <c r="H51" s="49">
        <f t="shared" si="4"/>
        <v>1.109819927971188</v>
      </c>
    </row>
    <row r="52" spans="1:11" x14ac:dyDescent="0.2">
      <c r="A52" s="2" t="s">
        <v>45</v>
      </c>
      <c r="B52" s="2">
        <v>3.4</v>
      </c>
      <c r="C52" s="48">
        <v>49</v>
      </c>
      <c r="D52" s="26">
        <f t="shared" si="0"/>
        <v>-0.45932292917166695</v>
      </c>
      <c r="E52" s="26">
        <f t="shared" si="1"/>
        <v>3.8593229291716669</v>
      </c>
      <c r="F52" s="26">
        <f t="shared" si="2"/>
        <v>3.8593229291716669</v>
      </c>
      <c r="G52" s="49">
        <f t="shared" si="3"/>
        <v>14.894373471630175</v>
      </c>
      <c r="H52" s="49">
        <f t="shared" si="4"/>
        <v>1.1350949791681373</v>
      </c>
    </row>
    <row r="53" spans="1:11" ht="13.5" thickBot="1" x14ac:dyDescent="0.25">
      <c r="A53" s="31" t="s">
        <v>44</v>
      </c>
      <c r="B53" s="31">
        <v>3.4</v>
      </c>
      <c r="C53" s="50">
        <v>50</v>
      </c>
      <c r="D53" s="27">
        <f t="shared" si="0"/>
        <v>-0.52329411764705736</v>
      </c>
      <c r="E53" s="27">
        <f t="shared" si="1"/>
        <v>3.9232941176470573</v>
      </c>
      <c r="F53" s="27">
        <f t="shared" si="2"/>
        <v>3.9232941176470573</v>
      </c>
      <c r="G53" s="51">
        <f t="shared" si="3"/>
        <v>15.392236733564001</v>
      </c>
      <c r="H53" s="51">
        <f t="shared" si="4"/>
        <v>1.1539100346020756</v>
      </c>
    </row>
    <row r="54" spans="1:11" x14ac:dyDescent="0.2">
      <c r="A54" s="2" t="s">
        <v>43</v>
      </c>
      <c r="B54" s="2">
        <v>3.2</v>
      </c>
      <c r="C54" s="48">
        <v>51</v>
      </c>
      <c r="D54" s="26">
        <f t="shared" si="0"/>
        <v>-0.58726530612244732</v>
      </c>
      <c r="E54" s="26">
        <f t="shared" si="1"/>
        <v>3.7872653061224475</v>
      </c>
      <c r="F54" s="26">
        <f t="shared" si="2"/>
        <v>3.7872653061224475</v>
      </c>
      <c r="G54" s="49">
        <f t="shared" si="3"/>
        <v>14.343378498958756</v>
      </c>
      <c r="H54" s="49">
        <f t="shared" si="4"/>
        <v>1.1835204081632649</v>
      </c>
    </row>
    <row r="55" spans="1:11" x14ac:dyDescent="0.2">
      <c r="A55" s="2" t="s">
        <v>42</v>
      </c>
      <c r="B55" s="2">
        <v>3</v>
      </c>
      <c r="C55" s="48">
        <v>52</v>
      </c>
      <c r="D55" s="26">
        <f t="shared" si="0"/>
        <v>-0.65123649459783728</v>
      </c>
      <c r="E55" s="26">
        <f t="shared" si="1"/>
        <v>3.6512364945978373</v>
      </c>
      <c r="F55" s="26">
        <f t="shared" si="2"/>
        <v>3.6512364945978373</v>
      </c>
      <c r="G55" s="49">
        <f>E55^2</f>
        <v>13.331527939483102</v>
      </c>
      <c r="H55" s="49">
        <f t="shared" si="4"/>
        <v>1.2170788315326124</v>
      </c>
    </row>
    <row r="56" spans="1:11" x14ac:dyDescent="0.2">
      <c r="A56" s="2" t="s">
        <v>47</v>
      </c>
      <c r="B56" s="2">
        <v>3</v>
      </c>
      <c r="C56" s="48">
        <v>53</v>
      </c>
      <c r="D56" s="26">
        <f t="shared" si="0"/>
        <v>-0.71520768307322768</v>
      </c>
      <c r="E56" s="26">
        <f t="shared" si="1"/>
        <v>3.7152076830732277</v>
      </c>
      <c r="F56" s="26">
        <f t="shared" si="2"/>
        <v>3.7152076830732277</v>
      </c>
      <c r="G56" s="49">
        <f t="shared" si="3"/>
        <v>13.80276812836634</v>
      </c>
      <c r="H56" s="49">
        <f t="shared" si="4"/>
        <v>1.2384025610244092</v>
      </c>
    </row>
    <row r="57" spans="1:11" x14ac:dyDescent="0.2">
      <c r="A57" s="2" t="s">
        <v>46</v>
      </c>
      <c r="B57" s="2">
        <v>3.1</v>
      </c>
      <c r="C57" s="48">
        <v>54</v>
      </c>
      <c r="D57" s="26">
        <f t="shared" si="0"/>
        <v>-0.77917887154861765</v>
      </c>
      <c r="E57" s="26">
        <f t="shared" si="1"/>
        <v>3.8791788715486177</v>
      </c>
      <c r="F57" s="26">
        <f t="shared" si="2"/>
        <v>3.8791788715486177</v>
      </c>
      <c r="G57" s="49">
        <f t="shared" si="3"/>
        <v>15.048028717469208</v>
      </c>
      <c r="H57" s="49">
        <f t="shared" si="4"/>
        <v>1.2513480230801992</v>
      </c>
    </row>
    <row r="59" spans="1:11" ht="25.5" x14ac:dyDescent="0.2">
      <c r="A59" s="63" t="s">
        <v>28</v>
      </c>
      <c r="B59" s="63" t="s">
        <v>1</v>
      </c>
      <c r="C59" s="65" t="s">
        <v>131</v>
      </c>
      <c r="D59" s="65" t="s">
        <v>24</v>
      </c>
      <c r="E59" s="65" t="s">
        <v>25</v>
      </c>
      <c r="F59" s="65" t="s">
        <v>31</v>
      </c>
      <c r="H59" s="17"/>
      <c r="I59" s="64" t="s">
        <v>101</v>
      </c>
      <c r="J59" s="64" t="s">
        <v>102</v>
      </c>
      <c r="K59" s="64" t="s">
        <v>103</v>
      </c>
    </row>
    <row r="60" spans="1:11" x14ac:dyDescent="0.2">
      <c r="A60" s="2" t="s">
        <v>95</v>
      </c>
      <c r="B60" s="2">
        <v>3</v>
      </c>
      <c r="C60" s="5"/>
      <c r="D60" s="26"/>
      <c r="E60" s="26"/>
      <c r="F60" s="49"/>
      <c r="H60" s="34" t="s">
        <v>34</v>
      </c>
      <c r="I60" s="35">
        <f>AVERAGE(D60:D109)</f>
        <v>8.1632653061224011E-3</v>
      </c>
      <c r="J60" s="35">
        <f>AVERAGE(E60:E109)</f>
        <v>0.55510204081632664</v>
      </c>
      <c r="K60" s="57">
        <f>AVERAGE(F61:F109)</f>
        <v>0.54816326530612236</v>
      </c>
    </row>
    <row r="61" spans="1:11" x14ac:dyDescent="0.2">
      <c r="A61" s="2" t="s">
        <v>94</v>
      </c>
      <c r="B61" s="2">
        <v>3.1</v>
      </c>
      <c r="C61" s="5">
        <f>B60</f>
        <v>3</v>
      </c>
      <c r="D61" s="26">
        <f>B61-C61</f>
        <v>0.10000000000000009</v>
      </c>
      <c r="E61" s="26">
        <f t="shared" ref="E61:E113" si="5">ABS(D61)</f>
        <v>0.10000000000000009</v>
      </c>
      <c r="F61" s="58">
        <f t="shared" ref="F61:F113" si="6">D61^2</f>
        <v>1.0000000000000018E-2</v>
      </c>
      <c r="H61" s="17"/>
      <c r="I61" s="4"/>
      <c r="J61" s="4"/>
      <c r="K61" s="4"/>
    </row>
    <row r="62" spans="1:11" x14ac:dyDescent="0.2">
      <c r="A62" s="2" t="s">
        <v>93</v>
      </c>
      <c r="B62" s="2">
        <v>3.5</v>
      </c>
      <c r="C62" s="5">
        <f t="shared" ref="C62:C109" si="7">B61</f>
        <v>3.1</v>
      </c>
      <c r="D62" s="26">
        <f t="shared" ref="D62:D113" si="8">B62-C62</f>
        <v>0.39999999999999991</v>
      </c>
      <c r="E62" s="26">
        <f t="shared" si="5"/>
        <v>0.39999999999999991</v>
      </c>
      <c r="F62" s="58">
        <f t="shared" si="6"/>
        <v>0.15999999999999992</v>
      </c>
      <c r="H62" s="17"/>
      <c r="I62" s="64" t="s">
        <v>97</v>
      </c>
      <c r="J62" s="64" t="s">
        <v>98</v>
      </c>
      <c r="K62" s="64" t="s">
        <v>99</v>
      </c>
    </row>
    <row r="63" spans="1:11" x14ac:dyDescent="0.2">
      <c r="A63" s="2" t="s">
        <v>92</v>
      </c>
      <c r="B63" s="2">
        <v>3</v>
      </c>
      <c r="C63" s="5">
        <f t="shared" si="7"/>
        <v>3.5</v>
      </c>
      <c r="D63" s="26">
        <f t="shared" si="8"/>
        <v>-0.5</v>
      </c>
      <c r="E63" s="26">
        <f t="shared" si="5"/>
        <v>0.5</v>
      </c>
      <c r="F63" s="58">
        <f t="shared" si="6"/>
        <v>0.25</v>
      </c>
      <c r="H63" s="34" t="s">
        <v>35</v>
      </c>
      <c r="I63" s="35">
        <f>AVERAGE(D110:D113)</f>
        <v>-0.32499999999999984</v>
      </c>
      <c r="J63" s="35">
        <f>AVERAGE(E110:E113)</f>
        <v>0.32499999999999984</v>
      </c>
      <c r="K63" s="57">
        <f>AVERAGE(F110:F113)</f>
        <v>0.11249999999999992</v>
      </c>
    </row>
    <row r="64" spans="1:11" x14ac:dyDescent="0.2">
      <c r="A64" s="2" t="s">
        <v>91</v>
      </c>
      <c r="B64" s="2">
        <v>3.5</v>
      </c>
      <c r="C64" s="5">
        <f t="shared" si="7"/>
        <v>3</v>
      </c>
      <c r="D64" s="26">
        <f t="shared" si="8"/>
        <v>0.5</v>
      </c>
      <c r="E64" s="26">
        <f t="shared" si="5"/>
        <v>0.5</v>
      </c>
      <c r="F64" s="58">
        <f t="shared" si="6"/>
        <v>0.25</v>
      </c>
    </row>
    <row r="65" spans="1:6" x14ac:dyDescent="0.2">
      <c r="A65" s="2" t="s">
        <v>90</v>
      </c>
      <c r="B65" s="2">
        <v>3.7</v>
      </c>
      <c r="C65" s="5">
        <f t="shared" si="7"/>
        <v>3.5</v>
      </c>
      <c r="D65" s="26">
        <f t="shared" si="8"/>
        <v>0.20000000000000018</v>
      </c>
      <c r="E65" s="26">
        <f t="shared" si="5"/>
        <v>0.20000000000000018</v>
      </c>
      <c r="F65" s="58">
        <f t="shared" si="6"/>
        <v>4.000000000000007E-2</v>
      </c>
    </row>
    <row r="66" spans="1:6" x14ac:dyDescent="0.2">
      <c r="A66" s="2" t="s">
        <v>89</v>
      </c>
      <c r="B66" s="2">
        <v>3.6</v>
      </c>
      <c r="C66" s="5">
        <f t="shared" si="7"/>
        <v>3.7</v>
      </c>
      <c r="D66" s="26">
        <f t="shared" si="8"/>
        <v>-0.10000000000000009</v>
      </c>
      <c r="E66" s="26">
        <f t="shared" si="5"/>
        <v>0.10000000000000009</v>
      </c>
      <c r="F66" s="58">
        <f t="shared" si="6"/>
        <v>1.0000000000000018E-2</v>
      </c>
    </row>
    <row r="67" spans="1:6" x14ac:dyDescent="0.2">
      <c r="A67" s="2" t="s">
        <v>88</v>
      </c>
      <c r="B67" s="2">
        <v>4.0999999999999996</v>
      </c>
      <c r="C67" s="5">
        <f t="shared" si="7"/>
        <v>3.6</v>
      </c>
      <c r="D67" s="26">
        <f t="shared" si="8"/>
        <v>0.49999999999999956</v>
      </c>
      <c r="E67" s="26">
        <f t="shared" si="5"/>
        <v>0.49999999999999956</v>
      </c>
      <c r="F67" s="58">
        <f t="shared" si="6"/>
        <v>0.24999999999999956</v>
      </c>
    </row>
    <row r="68" spans="1:6" x14ac:dyDescent="0.2">
      <c r="A68" s="2" t="s">
        <v>87</v>
      </c>
      <c r="B68" s="2">
        <v>4.2</v>
      </c>
      <c r="C68" s="5">
        <f t="shared" si="7"/>
        <v>4.0999999999999996</v>
      </c>
      <c r="D68" s="26">
        <f t="shared" si="8"/>
        <v>0.10000000000000053</v>
      </c>
      <c r="E68" s="26">
        <f t="shared" si="5"/>
        <v>0.10000000000000053</v>
      </c>
      <c r="F68" s="58">
        <f t="shared" si="6"/>
        <v>1.0000000000000106E-2</v>
      </c>
    </row>
    <row r="69" spans="1:6" x14ac:dyDescent="0.2">
      <c r="A69" s="2" t="s">
        <v>86</v>
      </c>
      <c r="B69" s="2">
        <v>4.2</v>
      </c>
      <c r="C69" s="5">
        <f t="shared" si="7"/>
        <v>4.2</v>
      </c>
      <c r="D69" s="26">
        <f t="shared" si="8"/>
        <v>0</v>
      </c>
      <c r="E69" s="29">
        <f t="shared" si="5"/>
        <v>0</v>
      </c>
      <c r="F69" s="60">
        <f t="shared" si="6"/>
        <v>0</v>
      </c>
    </row>
    <row r="70" spans="1:6" x14ac:dyDescent="0.2">
      <c r="A70" s="2" t="s">
        <v>85</v>
      </c>
      <c r="B70" s="2">
        <v>4.2</v>
      </c>
      <c r="C70" s="5">
        <f t="shared" si="7"/>
        <v>4.2</v>
      </c>
      <c r="D70" s="26">
        <f t="shared" si="8"/>
        <v>0</v>
      </c>
      <c r="E70" s="26">
        <f t="shared" si="5"/>
        <v>0</v>
      </c>
      <c r="F70" s="58">
        <f t="shared" si="6"/>
        <v>0</v>
      </c>
    </row>
    <row r="71" spans="1:6" x14ac:dyDescent="0.2">
      <c r="A71" s="2" t="s">
        <v>84</v>
      </c>
      <c r="B71" s="2">
        <v>4.0999999999999996</v>
      </c>
      <c r="C71" s="5">
        <f>B70</f>
        <v>4.2</v>
      </c>
      <c r="D71" s="26">
        <f t="shared" si="8"/>
        <v>-0.10000000000000053</v>
      </c>
      <c r="E71" s="26">
        <f t="shared" si="5"/>
        <v>0.10000000000000053</v>
      </c>
      <c r="F71" s="58">
        <f t="shared" si="6"/>
        <v>1.0000000000000106E-2</v>
      </c>
    </row>
    <row r="72" spans="1:6" x14ac:dyDescent="0.2">
      <c r="A72" s="2" t="s">
        <v>83</v>
      </c>
      <c r="B72" s="2">
        <v>4.0999999999999996</v>
      </c>
      <c r="C72" s="5">
        <f t="shared" si="7"/>
        <v>4.0999999999999996</v>
      </c>
      <c r="D72" s="26">
        <f>B72-C72</f>
        <v>0</v>
      </c>
      <c r="E72" s="26">
        <f t="shared" si="5"/>
        <v>0</v>
      </c>
      <c r="F72" s="58">
        <f t="shared" si="6"/>
        <v>0</v>
      </c>
    </row>
    <row r="73" spans="1:6" x14ac:dyDescent="0.2">
      <c r="A73" s="2" t="s">
        <v>82</v>
      </c>
      <c r="B73" s="2">
        <v>3.8</v>
      </c>
      <c r="C73" s="5">
        <f t="shared" si="7"/>
        <v>4.0999999999999996</v>
      </c>
      <c r="D73" s="26">
        <f t="shared" si="8"/>
        <v>-0.29999999999999982</v>
      </c>
      <c r="E73" s="26">
        <f t="shared" si="5"/>
        <v>0.29999999999999982</v>
      </c>
      <c r="F73" s="58">
        <f t="shared" si="6"/>
        <v>8.99999999999999E-2</v>
      </c>
    </row>
    <row r="74" spans="1:6" x14ac:dyDescent="0.2">
      <c r="A74" s="2" t="s">
        <v>81</v>
      </c>
      <c r="B74" s="2">
        <v>3.6</v>
      </c>
      <c r="C74" s="5">
        <f t="shared" si="7"/>
        <v>3.8</v>
      </c>
      <c r="D74" s="26">
        <f t="shared" si="8"/>
        <v>-0.19999999999999973</v>
      </c>
      <c r="E74" s="26">
        <f t="shared" si="5"/>
        <v>0.19999999999999973</v>
      </c>
      <c r="F74" s="58">
        <f t="shared" si="6"/>
        <v>3.9999999999999897E-2</v>
      </c>
    </row>
    <row r="75" spans="1:6" x14ac:dyDescent="0.2">
      <c r="A75" s="2" t="s">
        <v>80</v>
      </c>
      <c r="B75" s="2">
        <v>3.6</v>
      </c>
      <c r="C75" s="5">
        <f t="shared" si="7"/>
        <v>3.6</v>
      </c>
      <c r="D75" s="26">
        <f t="shared" si="8"/>
        <v>0</v>
      </c>
      <c r="E75" s="26">
        <f t="shared" si="5"/>
        <v>0</v>
      </c>
      <c r="F75" s="58">
        <f t="shared" si="6"/>
        <v>0</v>
      </c>
    </row>
    <row r="76" spans="1:6" x14ac:dyDescent="0.2">
      <c r="A76" s="2" t="s">
        <v>79</v>
      </c>
      <c r="B76" s="2">
        <v>3</v>
      </c>
      <c r="C76" s="5">
        <f t="shared" si="7"/>
        <v>3.6</v>
      </c>
      <c r="D76" s="26">
        <f t="shared" si="8"/>
        <v>-0.60000000000000009</v>
      </c>
      <c r="E76" s="26">
        <f t="shared" si="5"/>
        <v>0.60000000000000009</v>
      </c>
      <c r="F76" s="58">
        <f t="shared" si="6"/>
        <v>0.3600000000000001</v>
      </c>
    </row>
    <row r="77" spans="1:6" x14ac:dyDescent="0.2">
      <c r="A77" s="2" t="s">
        <v>78</v>
      </c>
      <c r="B77" s="2">
        <v>2.2000000000000002</v>
      </c>
      <c r="C77" s="5">
        <f t="shared" si="7"/>
        <v>3</v>
      </c>
      <c r="D77" s="26">
        <f t="shared" si="8"/>
        <v>-0.79999999999999982</v>
      </c>
      <c r="E77" s="26">
        <f t="shared" si="5"/>
        <v>0.79999999999999982</v>
      </c>
      <c r="F77" s="58">
        <f t="shared" si="6"/>
        <v>0.63999999999999968</v>
      </c>
    </row>
    <row r="78" spans="1:6" x14ac:dyDescent="0.2">
      <c r="A78" s="2" t="s">
        <v>77</v>
      </c>
      <c r="B78" s="2">
        <v>0.6</v>
      </c>
      <c r="C78" s="5">
        <f t="shared" si="7"/>
        <v>2.2000000000000002</v>
      </c>
      <c r="D78" s="26">
        <f t="shared" si="8"/>
        <v>-1.6</v>
      </c>
      <c r="E78" s="26">
        <f t="shared" si="5"/>
        <v>1.6</v>
      </c>
      <c r="F78" s="58">
        <f t="shared" si="6"/>
        <v>2.5600000000000005</v>
      </c>
    </row>
    <row r="79" spans="1:6" x14ac:dyDescent="0.2">
      <c r="A79" s="2" t="s">
        <v>76</v>
      </c>
      <c r="B79" s="2">
        <v>-1.3</v>
      </c>
      <c r="C79" s="5">
        <f t="shared" si="7"/>
        <v>0.6</v>
      </c>
      <c r="D79" s="26">
        <f t="shared" si="8"/>
        <v>-1.9</v>
      </c>
      <c r="E79" s="26">
        <f t="shared" si="5"/>
        <v>1.9</v>
      </c>
      <c r="F79" s="58">
        <f t="shared" si="6"/>
        <v>3.61</v>
      </c>
    </row>
    <row r="80" spans="1:6" x14ac:dyDescent="0.2">
      <c r="A80" s="2" t="s">
        <v>75</v>
      </c>
      <c r="B80" s="2">
        <v>-3.3</v>
      </c>
      <c r="C80" s="5">
        <f t="shared" si="7"/>
        <v>-1.3</v>
      </c>
      <c r="D80" s="26">
        <f t="shared" si="8"/>
        <v>-1.9999999999999998</v>
      </c>
      <c r="E80" s="26">
        <f t="shared" si="5"/>
        <v>1.9999999999999998</v>
      </c>
      <c r="F80" s="58">
        <f t="shared" si="6"/>
        <v>3.9999999999999991</v>
      </c>
    </row>
    <row r="81" spans="1:6" x14ac:dyDescent="0.2">
      <c r="A81" s="2" t="s">
        <v>74</v>
      </c>
      <c r="B81" s="2">
        <v>-4.3</v>
      </c>
      <c r="C81" s="5">
        <f t="shared" si="7"/>
        <v>-3.3</v>
      </c>
      <c r="D81" s="26">
        <f t="shared" si="8"/>
        <v>-1</v>
      </c>
      <c r="E81" s="26">
        <f t="shared" si="5"/>
        <v>1</v>
      </c>
      <c r="F81" s="58">
        <f t="shared" si="6"/>
        <v>1</v>
      </c>
    </row>
    <row r="82" spans="1:6" x14ac:dyDescent="0.2">
      <c r="A82" s="2" t="s">
        <v>73</v>
      </c>
      <c r="B82" s="2">
        <v>-3.8</v>
      </c>
      <c r="C82" s="5">
        <f t="shared" si="7"/>
        <v>-4.3</v>
      </c>
      <c r="D82" s="26">
        <f t="shared" si="8"/>
        <v>0.5</v>
      </c>
      <c r="E82" s="26">
        <f t="shared" si="5"/>
        <v>0.5</v>
      </c>
      <c r="F82" s="58">
        <f t="shared" si="6"/>
        <v>0.25</v>
      </c>
    </row>
    <row r="83" spans="1:6" x14ac:dyDescent="0.2">
      <c r="A83" s="2" t="s">
        <v>72</v>
      </c>
      <c r="B83" s="2">
        <v>-2.9</v>
      </c>
      <c r="C83" s="5">
        <f t="shared" si="7"/>
        <v>-3.8</v>
      </c>
      <c r="D83" s="26">
        <f t="shared" si="8"/>
        <v>0.89999999999999991</v>
      </c>
      <c r="E83" s="26">
        <f t="shared" si="5"/>
        <v>0.89999999999999991</v>
      </c>
      <c r="F83" s="58">
        <f t="shared" si="6"/>
        <v>0.80999999999999983</v>
      </c>
    </row>
    <row r="84" spans="1:6" x14ac:dyDescent="0.2">
      <c r="A84" s="2" t="s">
        <v>71</v>
      </c>
      <c r="B84" s="2">
        <v>-1</v>
      </c>
      <c r="C84" s="5">
        <f t="shared" si="7"/>
        <v>-2.9</v>
      </c>
      <c r="D84" s="26">
        <f t="shared" si="8"/>
        <v>1.9</v>
      </c>
      <c r="E84" s="26">
        <f t="shared" si="5"/>
        <v>1.9</v>
      </c>
      <c r="F84" s="58">
        <f t="shared" si="6"/>
        <v>3.61</v>
      </c>
    </row>
    <row r="85" spans="1:6" x14ac:dyDescent="0.2">
      <c r="A85" s="2" t="s">
        <v>70</v>
      </c>
      <c r="B85" s="2">
        <v>0.1</v>
      </c>
      <c r="C85" s="5">
        <f t="shared" si="7"/>
        <v>-1</v>
      </c>
      <c r="D85" s="26">
        <f t="shared" si="8"/>
        <v>1.1000000000000001</v>
      </c>
      <c r="E85" s="26">
        <f t="shared" si="5"/>
        <v>1.1000000000000001</v>
      </c>
      <c r="F85" s="58">
        <f t="shared" si="6"/>
        <v>1.2100000000000002</v>
      </c>
    </row>
    <row r="86" spans="1:6" x14ac:dyDescent="0.2">
      <c r="A86" s="2" t="s">
        <v>69</v>
      </c>
      <c r="B86" s="2">
        <v>0.5</v>
      </c>
      <c r="C86" s="5">
        <f t="shared" si="7"/>
        <v>0.1</v>
      </c>
      <c r="D86" s="26">
        <f t="shared" si="8"/>
        <v>0.4</v>
      </c>
      <c r="E86" s="26">
        <f t="shared" si="5"/>
        <v>0.4</v>
      </c>
      <c r="F86" s="58">
        <f t="shared" si="6"/>
        <v>0.16000000000000003</v>
      </c>
    </row>
    <row r="87" spans="1:6" x14ac:dyDescent="0.2">
      <c r="A87" s="2" t="s">
        <v>68</v>
      </c>
      <c r="B87" s="2">
        <v>0.5</v>
      </c>
      <c r="C87" s="5">
        <f t="shared" si="7"/>
        <v>0.5</v>
      </c>
      <c r="D87" s="26">
        <f t="shared" si="8"/>
        <v>0</v>
      </c>
      <c r="E87" s="26">
        <f t="shared" si="5"/>
        <v>0</v>
      </c>
      <c r="F87" s="58">
        <f t="shared" si="6"/>
        <v>0</v>
      </c>
    </row>
    <row r="88" spans="1:6" x14ac:dyDescent="0.2">
      <c r="A88" s="2" t="s">
        <v>67</v>
      </c>
      <c r="B88" s="2">
        <v>-0.2</v>
      </c>
      <c r="C88" s="5">
        <f t="shared" si="7"/>
        <v>0.5</v>
      </c>
      <c r="D88" s="26">
        <f t="shared" si="8"/>
        <v>-0.7</v>
      </c>
      <c r="E88" s="26">
        <f t="shared" si="5"/>
        <v>0.7</v>
      </c>
      <c r="F88" s="58">
        <f t="shared" si="6"/>
        <v>0.48999999999999994</v>
      </c>
    </row>
    <row r="89" spans="1:6" x14ac:dyDescent="0.2">
      <c r="A89" s="2" t="s">
        <v>66</v>
      </c>
      <c r="B89" s="2">
        <v>-0.8</v>
      </c>
      <c r="C89" s="5">
        <f t="shared" si="7"/>
        <v>-0.2</v>
      </c>
      <c r="D89" s="26">
        <f t="shared" si="8"/>
        <v>-0.60000000000000009</v>
      </c>
      <c r="E89" s="26">
        <f t="shared" si="5"/>
        <v>0.60000000000000009</v>
      </c>
      <c r="F89" s="58">
        <f t="shared" si="6"/>
        <v>0.3600000000000001</v>
      </c>
    </row>
    <row r="90" spans="1:6" x14ac:dyDescent="0.2">
      <c r="A90" s="2" t="s">
        <v>65</v>
      </c>
      <c r="B90" s="2">
        <v>-1.2</v>
      </c>
      <c r="C90" s="5">
        <f t="shared" si="7"/>
        <v>-0.8</v>
      </c>
      <c r="D90" s="26">
        <f t="shared" si="8"/>
        <v>-0.39999999999999991</v>
      </c>
      <c r="E90" s="26">
        <f t="shared" si="5"/>
        <v>0.39999999999999991</v>
      </c>
      <c r="F90" s="58">
        <f t="shared" si="6"/>
        <v>0.15999999999999992</v>
      </c>
    </row>
    <row r="91" spans="1:6" x14ac:dyDescent="0.2">
      <c r="A91" s="2" t="s">
        <v>64</v>
      </c>
      <c r="B91" s="2">
        <v>-1.8</v>
      </c>
      <c r="C91" s="5">
        <f t="shared" si="7"/>
        <v>-1.2</v>
      </c>
      <c r="D91" s="26">
        <f t="shared" si="8"/>
        <v>-0.60000000000000009</v>
      </c>
      <c r="E91" s="26">
        <f t="shared" si="5"/>
        <v>0.60000000000000009</v>
      </c>
      <c r="F91" s="58">
        <f t="shared" si="6"/>
        <v>0.3600000000000001</v>
      </c>
    </row>
    <row r="92" spans="1:6" x14ac:dyDescent="0.2">
      <c r="A92" s="2" t="s">
        <v>63</v>
      </c>
      <c r="B92" s="2">
        <v>-2.2999999999999998</v>
      </c>
      <c r="C92" s="5">
        <f t="shared" si="7"/>
        <v>-1.8</v>
      </c>
      <c r="D92" s="26">
        <f t="shared" si="8"/>
        <v>-0.49999999999999978</v>
      </c>
      <c r="E92" s="26">
        <f t="shared" si="5"/>
        <v>0.49999999999999978</v>
      </c>
      <c r="F92" s="58">
        <f t="shared" si="6"/>
        <v>0.24999999999999978</v>
      </c>
    </row>
    <row r="93" spans="1:6" x14ac:dyDescent="0.2">
      <c r="A93" s="2" t="s">
        <v>60</v>
      </c>
      <c r="B93" s="2">
        <v>-2.7</v>
      </c>
      <c r="C93" s="5">
        <f t="shared" si="7"/>
        <v>-2.2999999999999998</v>
      </c>
      <c r="D93" s="26">
        <f t="shared" si="8"/>
        <v>-0.40000000000000036</v>
      </c>
      <c r="E93" s="26">
        <f t="shared" si="5"/>
        <v>0.40000000000000036</v>
      </c>
      <c r="F93" s="58">
        <f t="shared" si="6"/>
        <v>0.16000000000000028</v>
      </c>
    </row>
    <row r="94" spans="1:6" x14ac:dyDescent="0.2">
      <c r="A94" s="2" t="s">
        <v>62</v>
      </c>
      <c r="B94" s="2">
        <v>-3.1</v>
      </c>
      <c r="C94" s="5">
        <f t="shared" si="7"/>
        <v>-2.7</v>
      </c>
      <c r="D94" s="26">
        <f t="shared" si="8"/>
        <v>-0.39999999999999991</v>
      </c>
      <c r="E94" s="26">
        <f t="shared" si="5"/>
        <v>0.39999999999999991</v>
      </c>
      <c r="F94" s="58">
        <f t="shared" si="6"/>
        <v>0.15999999999999992</v>
      </c>
    </row>
    <row r="95" spans="1:6" x14ac:dyDescent="0.2">
      <c r="A95" s="2" t="s">
        <v>61</v>
      </c>
      <c r="B95" s="2">
        <v>-3.6</v>
      </c>
      <c r="C95" s="5">
        <f t="shared" si="7"/>
        <v>-3.1</v>
      </c>
      <c r="D95" s="26">
        <f t="shared" si="8"/>
        <v>-0.5</v>
      </c>
      <c r="E95" s="26">
        <f t="shared" si="5"/>
        <v>0.5</v>
      </c>
      <c r="F95" s="58">
        <f t="shared" si="6"/>
        <v>0.25</v>
      </c>
    </row>
    <row r="96" spans="1:6" x14ac:dyDescent="0.2">
      <c r="A96" s="2" t="s">
        <v>59</v>
      </c>
      <c r="B96" s="2">
        <v>-3</v>
      </c>
      <c r="C96" s="5">
        <f t="shared" si="7"/>
        <v>-3.6</v>
      </c>
      <c r="D96" s="26">
        <f t="shared" si="8"/>
        <v>0.60000000000000009</v>
      </c>
      <c r="E96" s="26">
        <f t="shared" si="5"/>
        <v>0.60000000000000009</v>
      </c>
      <c r="F96" s="58">
        <f t="shared" si="6"/>
        <v>0.3600000000000001</v>
      </c>
    </row>
    <row r="97" spans="1:6" x14ac:dyDescent="0.2">
      <c r="A97" s="2" t="s">
        <v>58</v>
      </c>
      <c r="B97" s="2">
        <v>-2.1</v>
      </c>
      <c r="C97" s="5">
        <f t="shared" si="7"/>
        <v>-3</v>
      </c>
      <c r="D97" s="26">
        <f t="shared" si="8"/>
        <v>0.89999999999999991</v>
      </c>
      <c r="E97" s="26">
        <f t="shared" si="5"/>
        <v>0.89999999999999991</v>
      </c>
      <c r="F97" s="58">
        <f t="shared" si="6"/>
        <v>0.80999999999999983</v>
      </c>
    </row>
    <row r="98" spans="1:6" x14ac:dyDescent="0.2">
      <c r="A98" s="2" t="s">
        <v>57</v>
      </c>
      <c r="B98" s="2">
        <v>-1.5</v>
      </c>
      <c r="C98" s="5">
        <f t="shared" si="7"/>
        <v>-2.1</v>
      </c>
      <c r="D98" s="26">
        <f t="shared" si="8"/>
        <v>0.60000000000000009</v>
      </c>
      <c r="E98" s="26">
        <f t="shared" si="5"/>
        <v>0.60000000000000009</v>
      </c>
      <c r="F98" s="58">
        <f t="shared" si="6"/>
        <v>0.3600000000000001</v>
      </c>
    </row>
    <row r="99" spans="1:6" x14ac:dyDescent="0.2">
      <c r="A99" s="2" t="s">
        <v>56</v>
      </c>
      <c r="B99" s="2">
        <v>-0.2</v>
      </c>
      <c r="C99" s="5">
        <f t="shared" si="7"/>
        <v>-1.5</v>
      </c>
      <c r="D99" s="26">
        <f t="shared" si="8"/>
        <v>1.3</v>
      </c>
      <c r="E99" s="26">
        <f t="shared" si="5"/>
        <v>1.3</v>
      </c>
      <c r="F99" s="58">
        <f t="shared" si="6"/>
        <v>1.6900000000000002</v>
      </c>
    </row>
    <row r="100" spans="1:6" x14ac:dyDescent="0.2">
      <c r="A100" s="2" t="s">
        <v>55</v>
      </c>
      <c r="B100" s="2">
        <v>0.6</v>
      </c>
      <c r="C100" s="5">
        <f t="shared" si="7"/>
        <v>-0.2</v>
      </c>
      <c r="D100" s="26">
        <f t="shared" si="8"/>
        <v>0.8</v>
      </c>
      <c r="E100" s="26">
        <f t="shared" si="5"/>
        <v>0.8</v>
      </c>
      <c r="F100" s="58">
        <f t="shared" si="6"/>
        <v>0.64000000000000012</v>
      </c>
    </row>
    <row r="101" spans="1:6" x14ac:dyDescent="0.2">
      <c r="A101" s="2" t="s">
        <v>54</v>
      </c>
      <c r="B101" s="2">
        <v>1</v>
      </c>
      <c r="C101" s="5">
        <f t="shared" si="7"/>
        <v>0.6</v>
      </c>
      <c r="D101" s="26">
        <f t="shared" si="8"/>
        <v>0.4</v>
      </c>
      <c r="E101" s="26">
        <f t="shared" si="5"/>
        <v>0.4</v>
      </c>
      <c r="F101" s="58">
        <f t="shared" si="6"/>
        <v>0.16000000000000003</v>
      </c>
    </row>
    <row r="102" spans="1:6" x14ac:dyDescent="0.2">
      <c r="A102" s="2" t="s">
        <v>53</v>
      </c>
      <c r="B102" s="2">
        <v>1.7</v>
      </c>
      <c r="C102" s="5">
        <f t="shared" si="7"/>
        <v>1</v>
      </c>
      <c r="D102" s="26">
        <f t="shared" si="8"/>
        <v>0.7</v>
      </c>
      <c r="E102" s="26">
        <f t="shared" si="5"/>
        <v>0.7</v>
      </c>
      <c r="F102" s="58">
        <f t="shared" si="6"/>
        <v>0.48999999999999994</v>
      </c>
    </row>
    <row r="103" spans="1:6" x14ac:dyDescent="0.2">
      <c r="A103" s="2" t="s">
        <v>52</v>
      </c>
      <c r="B103" s="2">
        <v>2.2000000000000002</v>
      </c>
      <c r="C103" s="5">
        <f t="shared" si="7"/>
        <v>1.7</v>
      </c>
      <c r="D103" s="26">
        <f t="shared" si="8"/>
        <v>0.50000000000000022</v>
      </c>
      <c r="E103" s="26">
        <f t="shared" si="5"/>
        <v>0.50000000000000022</v>
      </c>
      <c r="F103" s="58">
        <f t="shared" si="6"/>
        <v>0.25000000000000022</v>
      </c>
    </row>
    <row r="104" spans="1:6" x14ac:dyDescent="0.2">
      <c r="A104" s="2" t="s">
        <v>51</v>
      </c>
      <c r="B104" s="2">
        <v>2.7</v>
      </c>
      <c r="C104" s="5">
        <f t="shared" si="7"/>
        <v>2.2000000000000002</v>
      </c>
      <c r="D104" s="26">
        <f t="shared" si="8"/>
        <v>0.5</v>
      </c>
      <c r="E104" s="26">
        <f t="shared" si="5"/>
        <v>0.5</v>
      </c>
      <c r="F104" s="58">
        <f t="shared" si="6"/>
        <v>0.25</v>
      </c>
    </row>
    <row r="105" spans="1:6" x14ac:dyDescent="0.2">
      <c r="A105" s="2" t="s">
        <v>50</v>
      </c>
      <c r="B105" s="2">
        <v>3.1</v>
      </c>
      <c r="C105" s="5">
        <f t="shared" si="7"/>
        <v>2.7</v>
      </c>
      <c r="D105" s="26">
        <f t="shared" si="8"/>
        <v>0.39999999999999991</v>
      </c>
      <c r="E105" s="26">
        <f t="shared" si="5"/>
        <v>0.39999999999999991</v>
      </c>
      <c r="F105" s="58">
        <f t="shared" si="6"/>
        <v>0.15999999999999992</v>
      </c>
    </row>
    <row r="106" spans="1:6" x14ac:dyDescent="0.2">
      <c r="A106" s="2" t="s">
        <v>49</v>
      </c>
      <c r="B106" s="2">
        <v>3.4</v>
      </c>
      <c r="C106" s="5">
        <f t="shared" si="7"/>
        <v>3.1</v>
      </c>
      <c r="D106" s="26">
        <f t="shared" si="8"/>
        <v>0.29999999999999982</v>
      </c>
      <c r="E106" s="26">
        <f t="shared" si="5"/>
        <v>0.29999999999999982</v>
      </c>
      <c r="F106" s="58">
        <f t="shared" si="6"/>
        <v>8.99999999999999E-2</v>
      </c>
    </row>
    <row r="107" spans="1:6" x14ac:dyDescent="0.2">
      <c r="A107" s="2" t="s">
        <v>48</v>
      </c>
      <c r="B107" s="2">
        <v>3.6</v>
      </c>
      <c r="C107" s="5">
        <f t="shared" si="7"/>
        <v>3.4</v>
      </c>
      <c r="D107" s="26">
        <f t="shared" si="8"/>
        <v>0.20000000000000018</v>
      </c>
      <c r="E107" s="26">
        <f t="shared" si="5"/>
        <v>0.20000000000000018</v>
      </c>
      <c r="F107" s="58">
        <f t="shared" si="6"/>
        <v>4.000000000000007E-2</v>
      </c>
    </row>
    <row r="108" spans="1:6" x14ac:dyDescent="0.2">
      <c r="A108" s="2" t="s">
        <v>45</v>
      </c>
      <c r="B108" s="2">
        <v>3.4</v>
      </c>
      <c r="C108" s="5">
        <f t="shared" si="7"/>
        <v>3.6</v>
      </c>
      <c r="D108" s="26">
        <f t="shared" si="8"/>
        <v>-0.20000000000000018</v>
      </c>
      <c r="E108" s="26">
        <f t="shared" si="5"/>
        <v>0.20000000000000018</v>
      </c>
      <c r="F108" s="58">
        <f t="shared" si="6"/>
        <v>4.000000000000007E-2</v>
      </c>
    </row>
    <row r="109" spans="1:6" ht="13.5" thickBot="1" x14ac:dyDescent="0.25">
      <c r="A109" s="31" t="s">
        <v>44</v>
      </c>
      <c r="B109" s="31">
        <v>3.4</v>
      </c>
      <c r="C109" s="28">
        <f t="shared" si="7"/>
        <v>3.4</v>
      </c>
      <c r="D109" s="27">
        <f t="shared" si="8"/>
        <v>0</v>
      </c>
      <c r="E109" s="27">
        <f t="shared" si="5"/>
        <v>0</v>
      </c>
      <c r="F109" s="59">
        <f t="shared" si="6"/>
        <v>0</v>
      </c>
    </row>
    <row r="110" spans="1:6" x14ac:dyDescent="0.2">
      <c r="A110" s="2" t="s">
        <v>43</v>
      </c>
      <c r="B110" s="2">
        <v>3.2</v>
      </c>
      <c r="C110" s="5">
        <f>$B$109</f>
        <v>3.4</v>
      </c>
      <c r="D110" s="26">
        <f t="shared" si="8"/>
        <v>-0.19999999999999973</v>
      </c>
      <c r="E110" s="26">
        <f t="shared" si="5"/>
        <v>0.19999999999999973</v>
      </c>
      <c r="F110" s="58">
        <f t="shared" si="6"/>
        <v>3.9999999999999897E-2</v>
      </c>
    </row>
    <row r="111" spans="1:6" x14ac:dyDescent="0.2">
      <c r="A111" s="2" t="s">
        <v>42</v>
      </c>
      <c r="B111" s="2">
        <v>3</v>
      </c>
      <c r="C111" s="5">
        <f t="shared" ref="C111:C113" si="9">$B$109</f>
        <v>3.4</v>
      </c>
      <c r="D111" s="26">
        <f t="shared" si="8"/>
        <v>-0.39999999999999991</v>
      </c>
      <c r="E111" s="26">
        <f t="shared" si="5"/>
        <v>0.39999999999999991</v>
      </c>
      <c r="F111" s="58">
        <f t="shared" si="6"/>
        <v>0.15999999999999992</v>
      </c>
    </row>
    <row r="112" spans="1:6" x14ac:dyDescent="0.2">
      <c r="A112" s="2" t="s">
        <v>47</v>
      </c>
      <c r="B112" s="2">
        <v>3</v>
      </c>
      <c r="C112" s="5">
        <f t="shared" si="9"/>
        <v>3.4</v>
      </c>
      <c r="D112" s="26">
        <f t="shared" si="8"/>
        <v>-0.39999999999999991</v>
      </c>
      <c r="E112" s="26">
        <f t="shared" si="5"/>
        <v>0.39999999999999991</v>
      </c>
      <c r="F112" s="58">
        <f t="shared" si="6"/>
        <v>0.15999999999999992</v>
      </c>
    </row>
    <row r="113" spans="1:6" x14ac:dyDescent="0.2">
      <c r="A113" s="2" t="s">
        <v>46</v>
      </c>
      <c r="B113" s="2">
        <v>3.1</v>
      </c>
      <c r="C113" s="5">
        <f t="shared" si="9"/>
        <v>3.4</v>
      </c>
      <c r="D113" s="26">
        <f t="shared" si="8"/>
        <v>-0.29999999999999982</v>
      </c>
      <c r="E113" s="26">
        <f t="shared" si="5"/>
        <v>0.29999999999999982</v>
      </c>
      <c r="F113" s="58">
        <f t="shared" si="6"/>
        <v>8.99999999999999E-2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T3</vt:lpstr>
      <vt:lpstr>AEH</vt:lpstr>
      <vt:lpstr>MM</vt:lpstr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</dc:creator>
  <cp:lastModifiedBy>FME</cp:lastModifiedBy>
  <dcterms:created xsi:type="dcterms:W3CDTF">2017-10-16T11:52:55Z</dcterms:created>
  <dcterms:modified xsi:type="dcterms:W3CDTF">2017-11-08T16:58:53Z</dcterms:modified>
</cp:coreProperties>
</file>