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3376\Desktop\"/>
    </mc:Choice>
  </mc:AlternateContent>
  <bookViews>
    <workbookView xWindow="0" yWindow="0" windowWidth="25200" windowHeight="11985" activeTab="1"/>
  </bookViews>
  <sheets>
    <sheet name="Data Points" sheetId="1" r:id="rId1"/>
    <sheet name="Parameters" sheetId="2" r:id="rId2"/>
  </sheets>
  <calcPr calcId="152511"/>
</workbook>
</file>

<file path=xl/calcChain.xml><?xml version="1.0" encoding="utf-8"?>
<calcChain xmlns="http://schemas.openxmlformats.org/spreadsheetml/2006/main">
  <c r="D9" i="2" l="1"/>
  <c r="D14" i="2" s="1"/>
  <c r="E9" i="2"/>
  <c r="E10" i="2" s="1"/>
  <c r="C9" i="2"/>
  <c r="C10" i="2" s="1"/>
  <c r="J13" i="2"/>
  <c r="J14" i="2" s="1"/>
  <c r="K13" i="2"/>
  <c r="K14" i="2" s="1"/>
  <c r="E13" i="2" s="1"/>
  <c r="I13" i="2"/>
  <c r="I14" i="2" s="1"/>
  <c r="C13" i="2" s="1"/>
  <c r="C14" i="2"/>
  <c r="E14" i="2" l="1"/>
  <c r="E15" i="2"/>
  <c r="C15" i="2"/>
  <c r="D10" i="2"/>
  <c r="D13" i="2"/>
  <c r="D15" i="2" s="1"/>
  <c r="AK17" i="1"/>
  <c r="AJ17" i="1"/>
  <c r="AJ16" i="1"/>
  <c r="AA14" i="1"/>
  <c r="AA13" i="1"/>
  <c r="Z15" i="1"/>
  <c r="AB15" i="1" s="1"/>
  <c r="S5" i="1"/>
  <c r="R5" i="1"/>
  <c r="R4" i="1"/>
  <c r="AI19" i="1"/>
  <c r="AK19" i="1" s="1"/>
  <c r="AI20" i="1"/>
  <c r="AK20" i="1" s="1"/>
  <c r="AI21" i="1"/>
  <c r="AK21" i="1" s="1"/>
  <c r="AI22" i="1"/>
  <c r="AK22" i="1" s="1"/>
  <c r="AI23" i="1"/>
  <c r="AK23" i="1" s="1"/>
  <c r="AI24" i="1"/>
  <c r="AK24" i="1" s="1"/>
  <c r="AI25" i="1"/>
  <c r="AK25" i="1" s="1"/>
  <c r="AI26" i="1"/>
  <c r="AK26" i="1" s="1"/>
  <c r="AI27" i="1"/>
  <c r="AK27" i="1" s="1"/>
  <c r="AI28" i="1"/>
  <c r="AK28" i="1" s="1"/>
  <c r="AI29" i="1"/>
  <c r="AK29" i="1" s="1"/>
  <c r="AI30" i="1"/>
  <c r="AK30" i="1" s="1"/>
  <c r="AI18" i="1"/>
  <c r="AK18" i="1" s="1"/>
  <c r="AB14" i="1"/>
  <c r="Z16" i="1"/>
  <c r="Z17" i="1"/>
  <c r="AB17" i="1" s="1"/>
  <c r="Z18" i="1"/>
  <c r="Z19" i="1"/>
  <c r="AB19" i="1" s="1"/>
  <c r="Z20" i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6" i="1"/>
  <c r="J5" i="1"/>
  <c r="I5" i="1"/>
  <c r="I4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6" i="1"/>
  <c r="P8" i="1" l="1"/>
  <c r="R8" i="1" s="1"/>
  <c r="Y15" i="1"/>
  <c r="AA15" i="1" s="1"/>
  <c r="G9" i="1"/>
  <c r="I9" i="1" s="1"/>
  <c r="Y17" i="1"/>
  <c r="AA17" i="1" s="1"/>
  <c r="P7" i="1"/>
  <c r="R7" i="1" s="1"/>
  <c r="Y16" i="1"/>
  <c r="AA16" i="1" s="1"/>
  <c r="G16" i="1"/>
  <c r="I16" i="1" s="1"/>
  <c r="G12" i="1"/>
  <c r="I12" i="1" s="1"/>
  <c r="G8" i="1"/>
  <c r="I8" i="1" s="1"/>
  <c r="P15" i="1"/>
  <c r="R15" i="1" s="1"/>
  <c r="P11" i="1"/>
  <c r="R11" i="1" s="1"/>
  <c r="G15" i="1"/>
  <c r="I15" i="1" s="1"/>
  <c r="G11" i="1"/>
  <c r="I11" i="1" s="1"/>
  <c r="G7" i="1"/>
  <c r="I7" i="1" s="1"/>
  <c r="Y21" i="1"/>
  <c r="AA21" i="1" s="1"/>
  <c r="P6" i="1"/>
  <c r="R6" i="1" s="1"/>
  <c r="P14" i="1"/>
  <c r="R14" i="1" s="1"/>
  <c r="P10" i="1"/>
  <c r="R10" i="1" s="1"/>
  <c r="S6" i="1"/>
  <c r="Y18" i="1"/>
  <c r="AA18" i="1" s="1"/>
  <c r="G21" i="1"/>
  <c r="I21" i="1" s="1"/>
  <c r="G6" i="1"/>
  <c r="I6" i="1" s="1"/>
  <c r="G14" i="1"/>
  <c r="I14" i="1" s="1"/>
  <c r="G10" i="1"/>
  <c r="I10" i="1" s="1"/>
  <c r="J6" i="1"/>
  <c r="P30" i="1"/>
  <c r="R30" i="1" s="1"/>
  <c r="AB16" i="1"/>
  <c r="P17" i="1"/>
  <c r="R17" i="1" s="1"/>
  <c r="P13" i="1"/>
  <c r="R13" i="1" s="1"/>
  <c r="P9" i="1"/>
  <c r="R9" i="1" s="1"/>
  <c r="G17" i="1"/>
  <c r="I17" i="1" s="1"/>
  <c r="G13" i="1"/>
  <c r="I13" i="1" s="1"/>
  <c r="Y19" i="1"/>
  <c r="AA19" i="1" s="1"/>
  <c r="AB20" i="1"/>
  <c r="P16" i="1"/>
  <c r="R16" i="1" s="1"/>
  <c r="P12" i="1"/>
  <c r="R12" i="1" s="1"/>
  <c r="G24" i="1"/>
  <c r="I24" i="1" s="1"/>
  <c r="S18" i="1"/>
  <c r="P28" i="1"/>
  <c r="R28" i="1" s="1"/>
  <c r="P20" i="1"/>
  <c r="R20" i="1" s="1"/>
  <c r="Y26" i="1"/>
  <c r="AA26" i="1" s="1"/>
  <c r="AH29" i="1"/>
  <c r="AJ29" i="1" s="1"/>
  <c r="AH21" i="1"/>
  <c r="AJ21" i="1" s="1"/>
  <c r="G27" i="1"/>
  <c r="I27" i="1" s="1"/>
  <c r="G19" i="1"/>
  <c r="I19" i="1" s="1"/>
  <c r="P23" i="1"/>
  <c r="R23" i="1" s="1"/>
  <c r="Y25" i="1"/>
  <c r="AA25" i="1" s="1"/>
  <c r="AH28" i="1"/>
  <c r="AJ28" i="1" s="1"/>
  <c r="AH20" i="1"/>
  <c r="AJ20" i="1" s="1"/>
  <c r="G22" i="1"/>
  <c r="I22" i="1" s="1"/>
  <c r="AB18" i="1"/>
  <c r="P26" i="1"/>
  <c r="R26" i="1" s="1"/>
  <c r="P22" i="1"/>
  <c r="R22" i="1" s="1"/>
  <c r="P18" i="1"/>
  <c r="R18" i="1" s="1"/>
  <c r="P29" i="1"/>
  <c r="R29" i="1" s="1"/>
  <c r="Y28" i="1"/>
  <c r="AA28" i="1" s="1"/>
  <c r="Y24" i="1"/>
  <c r="AA24" i="1" s="1"/>
  <c r="Y20" i="1"/>
  <c r="AA20" i="1" s="1"/>
  <c r="AH18" i="1"/>
  <c r="AJ18" i="1" s="1"/>
  <c r="AH27" i="1"/>
  <c r="AJ27" i="1" s="1"/>
  <c r="AH23" i="1"/>
  <c r="AJ23" i="1" s="1"/>
  <c r="AH19" i="1"/>
  <c r="AJ19" i="1" s="1"/>
  <c r="G28" i="1"/>
  <c r="I28" i="1" s="1"/>
  <c r="G20" i="1"/>
  <c r="I20" i="1" s="1"/>
  <c r="P24" i="1"/>
  <c r="R24" i="1" s="1"/>
  <c r="Y30" i="1"/>
  <c r="AA30" i="1" s="1"/>
  <c r="Y22" i="1"/>
  <c r="AA22" i="1" s="1"/>
  <c r="AH25" i="1"/>
  <c r="AJ25" i="1" s="1"/>
  <c r="G23" i="1"/>
  <c r="I23" i="1" s="1"/>
  <c r="J18" i="1"/>
  <c r="P27" i="1"/>
  <c r="R27" i="1" s="1"/>
  <c r="P19" i="1"/>
  <c r="R19" i="1" s="1"/>
  <c r="Y29" i="1"/>
  <c r="AA29" i="1" s="1"/>
  <c r="AH24" i="1"/>
  <c r="AJ24" i="1" s="1"/>
  <c r="G30" i="1"/>
  <c r="I30" i="1" s="1"/>
  <c r="G26" i="1"/>
  <c r="I26" i="1" s="1"/>
  <c r="G18" i="1"/>
  <c r="I18" i="1" s="1"/>
  <c r="G29" i="1"/>
  <c r="I29" i="1" s="1"/>
  <c r="G25" i="1"/>
  <c r="I25" i="1" s="1"/>
  <c r="P25" i="1"/>
  <c r="R25" i="1" s="1"/>
  <c r="P21" i="1"/>
  <c r="R21" i="1" s="1"/>
  <c r="Y27" i="1"/>
  <c r="AA27" i="1" s="1"/>
  <c r="Y23" i="1"/>
  <c r="AA23" i="1" s="1"/>
  <c r="AH30" i="1"/>
  <c r="AJ30" i="1" s="1"/>
  <c r="AH26" i="1"/>
  <c r="AJ26" i="1" s="1"/>
  <c r="AH22" i="1"/>
  <c r="AJ22" i="1" s="1"/>
</calcChain>
</file>

<file path=xl/comments1.xml><?xml version="1.0" encoding="utf-8"?>
<comments xmlns="http://schemas.openxmlformats.org/spreadsheetml/2006/main">
  <authors>
    <author>Default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Mark:
</t>
        </r>
        <r>
          <rPr>
            <sz val="9"/>
            <color indexed="81"/>
            <rFont val="Tahoma"/>
            <family val="2"/>
          </rPr>
          <t>I found the numbers here -
http://currents.plos.org/outbreaks/article/estimating-the-reproduction-number-of-zaire-ebolavirus-ebov-during-the-2014-outbreak-in-west-africa/#ref5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http://mtbi.asu.edu/files/Mathematical_Models_to_Study_the_Outbreaks_of_Ebola.pdf
Page. 3
The incubation period of Ebola is 2-21 days, and 
the infectious period is 4-10 days.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The United States has already spent $175 million responding to the outbreak and has dispatched 100 CDC experts, among the largest deployments of agency personnel in its history. 
http://www.washingtonpost.com/national/health-science/us-military-to-lead-ebola-fight/2014/09/15/69db3da0-3d32-11e4-b0ea-8141703bbf6f_story.html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</t>
        </r>
        <r>
          <rPr>
            <vertAlign val="subscript"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= β/γ
http://www.samsi.info/sites/default/files/Slides_BasicEpi_SIR.pdf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Discounted by 50% since it is estimated that the effort will cover 6 months.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an effort that could cost up to $750 million over the next six months, according to senior administration officials.
http://www.washingtonpost.com/national/health-science/us-military-to-lead-ebola-fight/2014/09/15/69db3da0-3d32-11e4-b0ea-8141703bbf6f_story.html</t>
        </r>
      </text>
    </comment>
  </commentList>
</comments>
</file>

<file path=xl/sharedStrings.xml><?xml version="1.0" encoding="utf-8"?>
<sst xmlns="http://schemas.openxmlformats.org/spreadsheetml/2006/main" count="69" uniqueCount="28">
  <si>
    <t>Total</t>
  </si>
  <si>
    <t>Guinea</t>
  </si>
  <si>
    <t>Sierra Leone</t>
  </si>
  <si>
    <t>Liberia</t>
  </si>
  <si>
    <t>Date</t>
  </si>
  <si>
    <t>Total I</t>
  </si>
  <si>
    <t>New I</t>
  </si>
  <si>
    <t>Total Recover</t>
  </si>
  <si>
    <t>New Recover</t>
  </si>
  <si>
    <t>dR/dt = γ*I</t>
  </si>
  <si>
    <t>Transmission rate, ß (per day)</t>
  </si>
  <si>
    <t>Inverse of infectious duration, γ</t>
  </si>
  <si>
    <r>
      <t>Basic reproduction number, R</t>
    </r>
    <r>
      <rPr>
        <vertAlign val="subscript"/>
        <sz val="11"/>
        <color theme="1"/>
        <rFont val="Calibri"/>
        <family val="2"/>
        <scheme val="minor"/>
      </rPr>
      <t>0</t>
    </r>
  </si>
  <si>
    <t/>
  </si>
  <si>
    <t>SIR Model</t>
  </si>
  <si>
    <t>Pre-Obama Intervention Parameters</t>
  </si>
  <si>
    <t>Basic reproduction number, R0</t>
  </si>
  <si>
    <t>US Effort</t>
  </si>
  <si>
    <t>Post-Obama Intervention Parameters</t>
  </si>
  <si>
    <t>Transmission rate, ß (per day) - Discounted</t>
  </si>
  <si>
    <t>Benchmark Analysis - Pre-Obama Intervention</t>
  </si>
  <si>
    <t>Benchmark Analysis - Post-Obama Intervention</t>
  </si>
  <si>
    <t>dS/dt = -β*I*S/N</t>
    <phoneticPr fontId="23" type="noConversion"/>
  </si>
  <si>
    <t>dI/dt = β*S*I/N - γ*I</t>
    <phoneticPr fontId="23" type="noConversion"/>
  </si>
  <si>
    <t>Total Dead</t>
  </si>
  <si>
    <t>New Dead</t>
  </si>
  <si>
    <t>Total Removed</t>
  </si>
  <si>
    <t>New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</si>
</sst>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_);_([$$-409]* \(#,##0\);_([$$-409]* &quot;-&quot;??_);_(@_)"/>
    <numFmt numFmtId="165" formatCode="0.0%"/>
    <numFmt numFmtId="166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9"/>
      <color indexed="81"/>
      <name val="Tahoma"/>
      <family val="2"/>
    </font>
    <font>
      <sz val="8"/>
      <name val="Calibri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6" fontId="0" fillId="0" borderId="0" xfId="0" applyNumberFormat="1"/>
    <xf numFmtId="0" fontId="0" fillId="0" borderId="10" xfId="0" applyBorder="1"/>
    <xf numFmtId="1" fontId="0" fillId="0" borderId="10" xfId="0" applyNumberFormat="1" applyBorder="1"/>
    <xf numFmtId="3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37" borderId="0" xfId="0" applyFill="1" applyAlignment="1">
      <alignment horizontal="left" indent="1"/>
    </xf>
    <xf numFmtId="0" fontId="0" fillId="38" borderId="0" xfId="0" applyFill="1" applyAlignment="1">
      <alignment horizontal="left" indent="1"/>
    </xf>
    <xf numFmtId="164" fontId="0" fillId="38" borderId="0" xfId="0" applyNumberFormat="1" applyFill="1"/>
    <xf numFmtId="165" fontId="0" fillId="0" borderId="0" xfId="42" applyNumberFormat="1" applyFont="1" applyAlignment="1"/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166" fontId="0" fillId="0" borderId="0" xfId="0" applyNumberFormat="1"/>
    <xf numFmtId="166" fontId="0" fillId="37" borderId="0" xfId="0" applyNumberFormat="1" applyFill="1"/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2"/>
  <sheetViews>
    <sheetView workbookViewId="0">
      <pane xSplit="1" topLeftCell="B1" activePane="topRight" state="frozen"/>
      <selection pane="topRight"/>
    </sheetView>
  </sheetViews>
  <sheetFormatPr defaultRowHeight="15"/>
  <cols>
    <col min="3" max="10" width="14.7109375" customWidth="1"/>
    <col min="11" max="11" width="2.7109375" customWidth="1"/>
    <col min="12" max="19" width="14.7109375" customWidth="1"/>
    <col min="20" max="20" width="2.7109375" customWidth="1"/>
    <col min="21" max="28" width="14.7109375" customWidth="1"/>
    <col min="29" max="29" width="2.7109375" customWidth="1"/>
    <col min="30" max="37" width="14.7109375" customWidth="1"/>
  </cols>
  <sheetData>
    <row r="2" spans="1:37">
      <c r="C2" s="22" t="s">
        <v>0</v>
      </c>
      <c r="D2" s="23"/>
      <c r="E2" s="23"/>
      <c r="F2" s="23"/>
      <c r="G2" s="23"/>
      <c r="H2" s="23"/>
      <c r="I2" s="23"/>
      <c r="J2" s="24"/>
      <c r="L2" s="27" t="s">
        <v>1</v>
      </c>
      <c r="M2" s="28"/>
      <c r="N2" s="28"/>
      <c r="O2" s="28"/>
      <c r="P2" s="28"/>
      <c r="Q2" s="28"/>
      <c r="R2" s="28"/>
      <c r="S2" s="29"/>
      <c r="U2" s="19" t="s">
        <v>2</v>
      </c>
      <c r="V2" s="20"/>
      <c r="W2" s="20"/>
      <c r="X2" s="20"/>
      <c r="Y2" s="20"/>
      <c r="Z2" s="20"/>
      <c r="AA2" s="20"/>
      <c r="AB2" s="21"/>
      <c r="AD2" s="16" t="s">
        <v>3</v>
      </c>
      <c r="AE2" s="17"/>
      <c r="AF2" s="17"/>
      <c r="AG2" s="17"/>
      <c r="AH2" s="17"/>
      <c r="AI2" s="17"/>
      <c r="AJ2" s="17"/>
      <c r="AK2" s="18"/>
    </row>
    <row r="3" spans="1:37">
      <c r="A3" s="7" t="s">
        <v>4</v>
      </c>
      <c r="C3" s="5" t="s">
        <v>5</v>
      </c>
      <c r="D3" s="6" t="s">
        <v>6</v>
      </c>
      <c r="E3" s="5" t="s">
        <v>24</v>
      </c>
      <c r="F3" s="5" t="s">
        <v>25</v>
      </c>
      <c r="G3" s="5" t="s">
        <v>7</v>
      </c>
      <c r="H3" s="5" t="s">
        <v>8</v>
      </c>
      <c r="I3" s="5" t="s">
        <v>26</v>
      </c>
      <c r="J3" s="6" t="s">
        <v>27</v>
      </c>
      <c r="L3" s="5" t="s">
        <v>5</v>
      </c>
      <c r="M3" s="6" t="s">
        <v>6</v>
      </c>
      <c r="N3" s="5" t="s">
        <v>24</v>
      </c>
      <c r="O3" s="5" t="s">
        <v>25</v>
      </c>
      <c r="P3" s="5" t="s">
        <v>7</v>
      </c>
      <c r="Q3" s="5" t="s">
        <v>8</v>
      </c>
      <c r="R3" s="5" t="s">
        <v>26</v>
      </c>
      <c r="S3" s="6" t="s">
        <v>27</v>
      </c>
      <c r="U3" s="5" t="s">
        <v>5</v>
      </c>
      <c r="V3" s="6" t="s">
        <v>6</v>
      </c>
      <c r="W3" s="5" t="s">
        <v>24</v>
      </c>
      <c r="X3" s="5" t="s">
        <v>25</v>
      </c>
      <c r="Y3" s="5" t="s">
        <v>7</v>
      </c>
      <c r="Z3" s="5" t="s">
        <v>8</v>
      </c>
      <c r="AA3" s="5" t="s">
        <v>26</v>
      </c>
      <c r="AB3" s="6" t="s">
        <v>27</v>
      </c>
      <c r="AD3" s="5" t="s">
        <v>5</v>
      </c>
      <c r="AE3" s="6" t="s">
        <v>6</v>
      </c>
      <c r="AF3" s="5" t="s">
        <v>24</v>
      </c>
      <c r="AG3" s="5" t="s">
        <v>25</v>
      </c>
      <c r="AH3" s="5" t="s">
        <v>7</v>
      </c>
      <c r="AI3" s="5" t="s">
        <v>8</v>
      </c>
      <c r="AJ3" s="5" t="s">
        <v>26</v>
      </c>
      <c r="AK3" s="6" t="s">
        <v>27</v>
      </c>
    </row>
    <row r="4" spans="1:37">
      <c r="A4" s="1">
        <v>41723</v>
      </c>
      <c r="B4" s="1"/>
      <c r="C4" s="2">
        <v>86</v>
      </c>
      <c r="D4" s="2"/>
      <c r="E4" s="2">
        <v>60</v>
      </c>
      <c r="F4" s="2"/>
      <c r="G4" s="2"/>
      <c r="H4" s="2"/>
      <c r="I4" s="3">
        <f>SUM(E4,G4)</f>
        <v>60</v>
      </c>
      <c r="J4" s="2"/>
      <c r="L4" s="2">
        <v>86</v>
      </c>
      <c r="M4" s="2"/>
      <c r="N4" s="2">
        <v>60</v>
      </c>
      <c r="O4" s="2"/>
      <c r="P4" s="2"/>
      <c r="Q4" s="2"/>
      <c r="R4" s="3">
        <f>SUM(N4,P4)</f>
        <v>60</v>
      </c>
      <c r="S4" s="2"/>
      <c r="U4" s="2"/>
      <c r="V4" s="2"/>
      <c r="W4" s="2"/>
      <c r="X4" s="2"/>
      <c r="Y4" s="2"/>
      <c r="Z4" s="2"/>
      <c r="AA4" s="2"/>
      <c r="AB4" s="2"/>
      <c r="AD4" s="2"/>
      <c r="AE4" s="2"/>
      <c r="AF4" s="2"/>
      <c r="AG4" s="2"/>
      <c r="AH4" s="2"/>
      <c r="AI4" s="2"/>
      <c r="AJ4" s="2"/>
      <c r="AK4" s="2"/>
    </row>
    <row r="5" spans="1:37">
      <c r="A5" s="1">
        <v>41730</v>
      </c>
      <c r="B5" s="1"/>
      <c r="C5" s="2">
        <v>127</v>
      </c>
      <c r="D5" s="2">
        <v>41</v>
      </c>
      <c r="E5" s="2">
        <v>83</v>
      </c>
      <c r="F5" s="2">
        <v>23</v>
      </c>
      <c r="G5" s="2"/>
      <c r="H5" s="2"/>
      <c r="I5" s="3">
        <f t="shared" ref="I5:J30" si="0">SUM(E5,G5)</f>
        <v>83</v>
      </c>
      <c r="J5" s="3">
        <f t="shared" ref="J5:J16" si="1">SUM(F5,H5)</f>
        <v>23</v>
      </c>
      <c r="L5" s="2">
        <v>127</v>
      </c>
      <c r="M5" s="2">
        <v>41</v>
      </c>
      <c r="N5" s="2">
        <v>83</v>
      </c>
      <c r="O5" s="2">
        <v>23</v>
      </c>
      <c r="P5" s="2"/>
      <c r="Q5" s="2"/>
      <c r="R5" s="3">
        <f>SUM(N5,P5)</f>
        <v>83</v>
      </c>
      <c r="S5" s="3">
        <f>SUM(O5,Q5)</f>
        <v>23</v>
      </c>
      <c r="U5" s="2"/>
      <c r="V5" s="2"/>
      <c r="W5" s="2"/>
      <c r="X5" s="2"/>
      <c r="Y5" s="2"/>
      <c r="Z5" s="2"/>
      <c r="AA5" s="2"/>
      <c r="AB5" s="2"/>
      <c r="AD5" s="2"/>
      <c r="AE5" s="2"/>
      <c r="AF5" s="2"/>
      <c r="AG5" s="2"/>
      <c r="AH5" s="2"/>
      <c r="AI5" s="2"/>
      <c r="AJ5" s="2"/>
      <c r="AK5" s="2"/>
    </row>
    <row r="6" spans="1:37">
      <c r="A6" s="1">
        <v>41737</v>
      </c>
      <c r="B6" s="1"/>
      <c r="C6" s="2">
        <v>151</v>
      </c>
      <c r="D6" s="2">
        <v>24</v>
      </c>
      <c r="E6" s="2">
        <v>95</v>
      </c>
      <c r="F6" s="2">
        <v>12</v>
      </c>
      <c r="G6" s="3">
        <f>SUM($H$6:H6)</f>
        <v>12.299999999999999</v>
      </c>
      <c r="H6" s="3">
        <f>0.3*D5</f>
        <v>12.299999999999999</v>
      </c>
      <c r="I6" s="3">
        <f t="shared" si="0"/>
        <v>107.3</v>
      </c>
      <c r="J6" s="3">
        <f t="shared" si="1"/>
        <v>24.299999999999997</v>
      </c>
      <c r="L6" s="2">
        <v>151</v>
      </c>
      <c r="M6" s="2">
        <v>24</v>
      </c>
      <c r="N6" s="2">
        <v>95</v>
      </c>
      <c r="O6" s="2">
        <v>12</v>
      </c>
      <c r="P6" s="3">
        <f>SUM($Q$6:Q6)</f>
        <v>12.299999999999999</v>
      </c>
      <c r="Q6" s="3">
        <f>0.3*M5</f>
        <v>12.299999999999999</v>
      </c>
      <c r="R6" s="3">
        <f>SUM(N6,P6)</f>
        <v>107.3</v>
      </c>
      <c r="S6" s="3">
        <f>SUM(O6,Q6)</f>
        <v>24.299999999999997</v>
      </c>
      <c r="U6" s="2"/>
      <c r="V6" s="2"/>
      <c r="W6" s="2"/>
      <c r="X6" s="2"/>
      <c r="Y6" s="2"/>
      <c r="Z6" s="2"/>
      <c r="AA6" s="2"/>
      <c r="AB6" s="2"/>
      <c r="AD6" s="2"/>
      <c r="AE6" s="2"/>
      <c r="AF6" s="2"/>
      <c r="AG6" s="2"/>
      <c r="AH6" s="2"/>
      <c r="AI6" s="2"/>
      <c r="AJ6" s="2"/>
      <c r="AK6" s="2"/>
    </row>
    <row r="7" spans="1:37">
      <c r="A7" s="1">
        <v>41744</v>
      </c>
      <c r="B7" s="1"/>
      <c r="C7" s="2">
        <v>168</v>
      </c>
      <c r="D7" s="2">
        <v>17</v>
      </c>
      <c r="E7" s="2">
        <v>108</v>
      </c>
      <c r="F7" s="2">
        <v>13</v>
      </c>
      <c r="G7" s="3">
        <f>SUM($H$6:H7)</f>
        <v>19.5</v>
      </c>
      <c r="H7" s="3">
        <f t="shared" ref="H7:H30" si="2">0.3*D6</f>
        <v>7.1999999999999993</v>
      </c>
      <c r="I7" s="3">
        <f t="shared" si="0"/>
        <v>127.5</v>
      </c>
      <c r="J7" s="3">
        <f t="shared" si="1"/>
        <v>20.2</v>
      </c>
      <c r="L7" s="2">
        <v>168</v>
      </c>
      <c r="M7" s="2">
        <v>17</v>
      </c>
      <c r="N7" s="2">
        <v>108</v>
      </c>
      <c r="O7" s="2">
        <v>13</v>
      </c>
      <c r="P7" s="3">
        <f>SUM($Q$6:Q7)</f>
        <v>19.5</v>
      </c>
      <c r="Q7" s="3">
        <f t="shared" ref="Q7:Q30" si="3">0.3*M6</f>
        <v>7.1999999999999993</v>
      </c>
      <c r="R7" s="3">
        <f t="shared" ref="R7:S30" si="4">SUM(N7,P7)</f>
        <v>127.5</v>
      </c>
      <c r="S7" s="3">
        <f>SUM(O7,Q7)</f>
        <v>20.2</v>
      </c>
      <c r="U7" s="2"/>
      <c r="V7" s="2"/>
      <c r="W7" s="2"/>
      <c r="X7" s="2"/>
      <c r="Y7" s="2"/>
      <c r="Z7" s="2"/>
      <c r="AA7" s="2"/>
      <c r="AB7" s="2"/>
      <c r="AD7" s="2"/>
      <c r="AE7" s="2"/>
      <c r="AF7" s="2"/>
      <c r="AG7" s="2"/>
      <c r="AH7" s="2"/>
      <c r="AI7" s="2"/>
      <c r="AJ7" s="2"/>
      <c r="AK7" s="2"/>
    </row>
    <row r="8" spans="1:37">
      <c r="A8" s="1">
        <v>41751</v>
      </c>
      <c r="B8" s="1"/>
      <c r="C8" s="2">
        <v>218</v>
      </c>
      <c r="D8" s="2">
        <v>50</v>
      </c>
      <c r="E8" s="2">
        <v>141</v>
      </c>
      <c r="F8" s="2">
        <v>33</v>
      </c>
      <c r="G8" s="3">
        <f>SUM($H$6:H8)</f>
        <v>24.6</v>
      </c>
      <c r="H8" s="3">
        <f t="shared" si="2"/>
        <v>5.0999999999999996</v>
      </c>
      <c r="I8" s="3">
        <f t="shared" si="0"/>
        <v>165.6</v>
      </c>
      <c r="J8" s="3">
        <f t="shared" si="1"/>
        <v>38.1</v>
      </c>
      <c r="L8" s="2">
        <v>218</v>
      </c>
      <c r="M8" s="2">
        <v>50</v>
      </c>
      <c r="N8" s="2">
        <v>141</v>
      </c>
      <c r="O8" s="2">
        <v>33</v>
      </c>
      <c r="P8" s="3">
        <f>SUM($Q$6:Q8)</f>
        <v>24.6</v>
      </c>
      <c r="Q8" s="3">
        <f t="shared" si="3"/>
        <v>5.0999999999999996</v>
      </c>
      <c r="R8" s="3">
        <f t="shared" si="4"/>
        <v>165.6</v>
      </c>
      <c r="S8" s="3">
        <f t="shared" si="4"/>
        <v>38.1</v>
      </c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  <c r="AJ8" s="2"/>
      <c r="AK8" s="2"/>
    </row>
    <row r="9" spans="1:37">
      <c r="A9" s="1">
        <v>41758</v>
      </c>
      <c r="B9" s="1"/>
      <c r="C9" s="2">
        <v>226</v>
      </c>
      <c r="D9" s="2">
        <v>8</v>
      </c>
      <c r="E9" s="2">
        <v>149</v>
      </c>
      <c r="F9" s="2">
        <v>8</v>
      </c>
      <c r="G9" s="3">
        <f>SUM($H$6:H9)</f>
        <v>39.6</v>
      </c>
      <c r="H9" s="3">
        <f t="shared" si="2"/>
        <v>15</v>
      </c>
      <c r="I9" s="3">
        <f t="shared" si="0"/>
        <v>188.6</v>
      </c>
      <c r="J9" s="3">
        <f t="shared" si="1"/>
        <v>23</v>
      </c>
      <c r="L9" s="2">
        <v>226</v>
      </c>
      <c r="M9" s="2">
        <v>8</v>
      </c>
      <c r="N9" s="2">
        <v>149</v>
      </c>
      <c r="O9" s="2">
        <v>8</v>
      </c>
      <c r="P9" s="3">
        <f>SUM($Q$6:Q9)</f>
        <v>39.6</v>
      </c>
      <c r="Q9" s="3">
        <f t="shared" si="3"/>
        <v>15</v>
      </c>
      <c r="R9" s="3">
        <f t="shared" si="4"/>
        <v>188.6</v>
      </c>
      <c r="S9" s="3">
        <f t="shared" si="4"/>
        <v>23</v>
      </c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  <c r="AJ9" s="2"/>
      <c r="AK9" s="2"/>
    </row>
    <row r="10" spans="1:37">
      <c r="A10" s="1">
        <v>41765</v>
      </c>
      <c r="B10" s="1"/>
      <c r="C10" s="2">
        <v>235</v>
      </c>
      <c r="D10" s="2">
        <v>9</v>
      </c>
      <c r="E10" s="2">
        <v>157</v>
      </c>
      <c r="F10" s="2">
        <v>8</v>
      </c>
      <c r="G10" s="3">
        <f>SUM($H$6:H10)</f>
        <v>42</v>
      </c>
      <c r="H10" s="3">
        <f t="shared" si="2"/>
        <v>2.4</v>
      </c>
      <c r="I10" s="3">
        <f t="shared" si="0"/>
        <v>199</v>
      </c>
      <c r="J10" s="3">
        <f t="shared" si="1"/>
        <v>10.4</v>
      </c>
      <c r="L10" s="2">
        <v>235</v>
      </c>
      <c r="M10" s="2">
        <v>9</v>
      </c>
      <c r="N10" s="2">
        <v>157</v>
      </c>
      <c r="O10" s="2">
        <v>8</v>
      </c>
      <c r="P10" s="3">
        <f>SUM($Q$6:Q10)</f>
        <v>42</v>
      </c>
      <c r="Q10" s="3">
        <f t="shared" si="3"/>
        <v>2.4</v>
      </c>
      <c r="R10" s="3">
        <f t="shared" si="4"/>
        <v>199</v>
      </c>
      <c r="S10" s="3">
        <f t="shared" si="4"/>
        <v>10.4</v>
      </c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">
        <v>41772</v>
      </c>
      <c r="B11" s="1"/>
      <c r="C11" s="2">
        <v>248</v>
      </c>
      <c r="D11" s="2">
        <v>13</v>
      </c>
      <c r="E11" s="2">
        <v>171</v>
      </c>
      <c r="F11" s="2">
        <v>14</v>
      </c>
      <c r="G11" s="3">
        <f>SUM($H$6:H11)</f>
        <v>44.7</v>
      </c>
      <c r="H11" s="3">
        <f t="shared" si="2"/>
        <v>2.6999999999999997</v>
      </c>
      <c r="I11" s="3">
        <f t="shared" si="0"/>
        <v>215.7</v>
      </c>
      <c r="J11" s="3">
        <f t="shared" si="1"/>
        <v>16.7</v>
      </c>
      <c r="L11" s="2">
        <v>248</v>
      </c>
      <c r="M11" s="2">
        <v>13</v>
      </c>
      <c r="N11" s="2">
        <v>171</v>
      </c>
      <c r="O11" s="2">
        <v>14</v>
      </c>
      <c r="P11" s="3">
        <f>SUM($Q$6:Q11)</f>
        <v>44.7</v>
      </c>
      <c r="Q11" s="3">
        <f t="shared" si="3"/>
        <v>2.6999999999999997</v>
      </c>
      <c r="R11" s="3">
        <f t="shared" si="4"/>
        <v>215.7</v>
      </c>
      <c r="S11" s="3">
        <f t="shared" si="4"/>
        <v>16.7</v>
      </c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">
        <v>41779</v>
      </c>
      <c r="B12" s="1"/>
      <c r="C12" s="2">
        <v>253</v>
      </c>
      <c r="D12" s="2">
        <v>5</v>
      </c>
      <c r="E12" s="2">
        <v>176</v>
      </c>
      <c r="F12" s="2">
        <v>5</v>
      </c>
      <c r="G12" s="3">
        <f>SUM($H$6:H12)</f>
        <v>48.6</v>
      </c>
      <c r="H12" s="3">
        <f t="shared" si="2"/>
        <v>3.9</v>
      </c>
      <c r="I12" s="3">
        <f t="shared" si="0"/>
        <v>224.6</v>
      </c>
      <c r="J12" s="3">
        <f t="shared" si="1"/>
        <v>8.9</v>
      </c>
      <c r="L12" s="2">
        <v>253</v>
      </c>
      <c r="M12" s="2">
        <v>5</v>
      </c>
      <c r="N12" s="2">
        <v>176</v>
      </c>
      <c r="O12" s="2">
        <v>5</v>
      </c>
      <c r="P12" s="3">
        <f>SUM($Q$6:Q12)</f>
        <v>48.6</v>
      </c>
      <c r="Q12" s="3">
        <f t="shared" si="3"/>
        <v>3.9</v>
      </c>
      <c r="R12" s="3">
        <f t="shared" si="4"/>
        <v>224.6</v>
      </c>
      <c r="S12" s="3">
        <f t="shared" si="4"/>
        <v>8.9</v>
      </c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">
        <v>41786</v>
      </c>
      <c r="B13" s="1"/>
      <c r="C13" s="2">
        <v>297</v>
      </c>
      <c r="D13" s="2">
        <v>44</v>
      </c>
      <c r="E13" s="2">
        <v>191</v>
      </c>
      <c r="F13" s="2">
        <v>15</v>
      </c>
      <c r="G13" s="3">
        <f>SUM($H$6:H13)</f>
        <v>50.1</v>
      </c>
      <c r="H13" s="3">
        <f t="shared" si="2"/>
        <v>1.5</v>
      </c>
      <c r="I13" s="3">
        <f t="shared" si="0"/>
        <v>241.1</v>
      </c>
      <c r="J13" s="3">
        <f t="shared" si="1"/>
        <v>16.5</v>
      </c>
      <c r="L13" s="2">
        <v>281</v>
      </c>
      <c r="M13" s="2">
        <v>28</v>
      </c>
      <c r="N13" s="2">
        <v>186</v>
      </c>
      <c r="O13" s="2">
        <v>10</v>
      </c>
      <c r="P13" s="3">
        <f>SUM($Q$6:Q13)</f>
        <v>50.1</v>
      </c>
      <c r="Q13" s="3">
        <f t="shared" si="3"/>
        <v>1.5</v>
      </c>
      <c r="R13" s="3">
        <f t="shared" si="4"/>
        <v>236.1</v>
      </c>
      <c r="S13" s="3">
        <f t="shared" si="4"/>
        <v>11.5</v>
      </c>
      <c r="U13" s="2">
        <v>16</v>
      </c>
      <c r="V13" s="2"/>
      <c r="W13" s="2">
        <v>5</v>
      </c>
      <c r="X13" s="2"/>
      <c r="Y13" s="2"/>
      <c r="Z13" s="2"/>
      <c r="AA13" s="3">
        <f t="shared" ref="AA13:AA30" si="5">SUM(W13,Y13)</f>
        <v>5</v>
      </c>
      <c r="AB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">
        <v>41793</v>
      </c>
      <c r="B14" s="1"/>
      <c r="C14" s="2">
        <v>425</v>
      </c>
      <c r="D14" s="2">
        <v>128</v>
      </c>
      <c r="E14" s="2">
        <v>221</v>
      </c>
      <c r="F14" s="2">
        <v>30</v>
      </c>
      <c r="G14" s="3">
        <f>SUM($H$6:H14)</f>
        <v>63.3</v>
      </c>
      <c r="H14" s="3">
        <f t="shared" si="2"/>
        <v>13.2</v>
      </c>
      <c r="I14" s="3">
        <f t="shared" si="0"/>
        <v>284.3</v>
      </c>
      <c r="J14" s="3">
        <f t="shared" si="1"/>
        <v>43.2</v>
      </c>
      <c r="L14" s="2">
        <v>344</v>
      </c>
      <c r="M14" s="2">
        <v>63</v>
      </c>
      <c r="N14" s="2">
        <v>215</v>
      </c>
      <c r="O14" s="2">
        <v>29</v>
      </c>
      <c r="P14" s="3">
        <f>SUM($Q$6:Q14)</f>
        <v>58.5</v>
      </c>
      <c r="Q14" s="3">
        <f t="shared" si="3"/>
        <v>8.4</v>
      </c>
      <c r="R14" s="3">
        <f t="shared" si="4"/>
        <v>273.5</v>
      </c>
      <c r="S14" s="3">
        <f t="shared" si="4"/>
        <v>37.4</v>
      </c>
      <c r="U14" s="2">
        <v>81</v>
      </c>
      <c r="V14" s="2">
        <v>65</v>
      </c>
      <c r="W14" s="2">
        <v>6</v>
      </c>
      <c r="X14" s="2">
        <v>1</v>
      </c>
      <c r="Y14" s="2"/>
      <c r="Z14" s="2"/>
      <c r="AA14" s="3">
        <f t="shared" si="5"/>
        <v>6</v>
      </c>
      <c r="AB14" s="3">
        <f t="shared" ref="AB14:AB29" si="6">SUM(X14,Z14)</f>
        <v>1</v>
      </c>
      <c r="AD14" s="2"/>
      <c r="AE14" s="2"/>
      <c r="AF14" s="2"/>
      <c r="AG14" s="2"/>
      <c r="AH14" s="2"/>
      <c r="AI14" s="2"/>
      <c r="AJ14" s="2"/>
      <c r="AK14" s="2"/>
    </row>
    <row r="15" spans="1:37">
      <c r="A15" s="1">
        <v>41800</v>
      </c>
      <c r="B15" s="1"/>
      <c r="C15" s="2">
        <v>440</v>
      </c>
      <c r="D15" s="2">
        <v>15</v>
      </c>
      <c r="E15" s="2">
        <v>233</v>
      </c>
      <c r="F15" s="2">
        <v>12</v>
      </c>
      <c r="G15" s="3">
        <f>SUM($H$6:H15)</f>
        <v>101.69999999999999</v>
      </c>
      <c r="H15" s="3">
        <f t="shared" si="2"/>
        <v>38.4</v>
      </c>
      <c r="I15" s="3">
        <f t="shared" si="0"/>
        <v>334.7</v>
      </c>
      <c r="J15" s="3">
        <f t="shared" si="1"/>
        <v>50.4</v>
      </c>
      <c r="L15" s="2">
        <v>351</v>
      </c>
      <c r="M15" s="2">
        <v>7</v>
      </c>
      <c r="N15" s="2">
        <v>226</v>
      </c>
      <c r="O15" s="2">
        <v>11</v>
      </c>
      <c r="P15" s="3">
        <f>SUM($Q$6:Q15)</f>
        <v>77.400000000000006</v>
      </c>
      <c r="Q15" s="3">
        <f t="shared" si="3"/>
        <v>18.899999999999999</v>
      </c>
      <c r="R15" s="3">
        <f t="shared" si="4"/>
        <v>303.39999999999998</v>
      </c>
      <c r="S15" s="3">
        <f t="shared" si="4"/>
        <v>29.9</v>
      </c>
      <c r="U15" s="2">
        <v>89</v>
      </c>
      <c r="V15" s="2">
        <v>8</v>
      </c>
      <c r="W15" s="2">
        <v>7</v>
      </c>
      <c r="X15" s="2">
        <v>1</v>
      </c>
      <c r="Y15" s="3">
        <f>SUM($Z$15:Z15)</f>
        <v>19.5</v>
      </c>
      <c r="Z15" s="3">
        <f>0.3*V14</f>
        <v>19.5</v>
      </c>
      <c r="AA15" s="3">
        <f t="shared" si="5"/>
        <v>26.5</v>
      </c>
      <c r="AB15" s="3">
        <f t="shared" si="6"/>
        <v>20.5</v>
      </c>
      <c r="AD15" s="2"/>
      <c r="AE15" s="2"/>
      <c r="AF15" s="2"/>
      <c r="AG15" s="2"/>
      <c r="AH15" s="2"/>
      <c r="AI15" s="2"/>
      <c r="AJ15" s="2"/>
      <c r="AK15" s="2"/>
    </row>
    <row r="16" spans="1:37">
      <c r="A16" s="1">
        <v>41807</v>
      </c>
      <c r="B16" s="1"/>
      <c r="C16" s="2">
        <v>528</v>
      </c>
      <c r="D16" s="2">
        <v>88</v>
      </c>
      <c r="E16" s="2">
        <v>337</v>
      </c>
      <c r="F16" s="2">
        <v>104</v>
      </c>
      <c r="G16" s="3">
        <f>SUM($H$6:H16)</f>
        <v>106.19999999999999</v>
      </c>
      <c r="H16" s="3">
        <f t="shared" si="2"/>
        <v>4.5</v>
      </c>
      <c r="I16" s="3">
        <f t="shared" si="0"/>
        <v>443.2</v>
      </c>
      <c r="J16" s="3">
        <f t="shared" si="1"/>
        <v>108.5</v>
      </c>
      <c r="L16" s="2">
        <v>398</v>
      </c>
      <c r="M16" s="2">
        <v>47</v>
      </c>
      <c r="N16" s="2">
        <v>264</v>
      </c>
      <c r="O16" s="2">
        <v>38</v>
      </c>
      <c r="P16" s="3">
        <f>SUM($Q$6:Q16)</f>
        <v>79.5</v>
      </c>
      <c r="Q16" s="3">
        <f t="shared" si="3"/>
        <v>2.1</v>
      </c>
      <c r="R16" s="3">
        <f t="shared" si="4"/>
        <v>343.5</v>
      </c>
      <c r="S16" s="3">
        <f t="shared" si="4"/>
        <v>40.1</v>
      </c>
      <c r="U16" s="2">
        <v>97</v>
      </c>
      <c r="V16" s="2">
        <v>8</v>
      </c>
      <c r="W16" s="2">
        <v>49</v>
      </c>
      <c r="X16" s="2">
        <v>42</v>
      </c>
      <c r="Y16" s="3">
        <f>SUM($Z$15:Z16)</f>
        <v>21.9</v>
      </c>
      <c r="Z16" s="3">
        <f t="shared" ref="Z16:Z30" si="7">0.3*V15</f>
        <v>2.4</v>
      </c>
      <c r="AA16" s="3">
        <f t="shared" si="5"/>
        <v>70.900000000000006</v>
      </c>
      <c r="AB16" s="3">
        <f t="shared" si="6"/>
        <v>44.4</v>
      </c>
      <c r="AD16" s="2">
        <v>33</v>
      </c>
      <c r="AE16" s="2"/>
      <c r="AF16" s="2">
        <v>24</v>
      </c>
      <c r="AG16" s="2"/>
      <c r="AH16" s="2"/>
      <c r="AI16" s="2"/>
      <c r="AJ16" s="3">
        <f>SUM(AF16,AH16)</f>
        <v>24</v>
      </c>
      <c r="AK16" s="2"/>
    </row>
    <row r="17" spans="1:37">
      <c r="A17" s="1">
        <v>41814</v>
      </c>
      <c r="B17" s="1"/>
      <c r="C17" s="2">
        <v>599</v>
      </c>
      <c r="D17" s="2">
        <v>71</v>
      </c>
      <c r="E17" s="2">
        <v>338</v>
      </c>
      <c r="F17" s="2">
        <v>1</v>
      </c>
      <c r="G17" s="3">
        <f>SUM($H$6:H17)</f>
        <v>132.6</v>
      </c>
      <c r="H17" s="3">
        <f t="shared" si="2"/>
        <v>26.4</v>
      </c>
      <c r="I17" s="3">
        <f t="shared" si="0"/>
        <v>470.6</v>
      </c>
      <c r="J17" s="3">
        <f t="shared" si="0"/>
        <v>27.4</v>
      </c>
      <c r="L17" s="2">
        <v>390</v>
      </c>
      <c r="M17" s="2">
        <v>-8</v>
      </c>
      <c r="N17" s="2">
        <v>270</v>
      </c>
      <c r="O17" s="2">
        <v>6</v>
      </c>
      <c r="P17" s="3">
        <f>SUM($Q$6:Q17)</f>
        <v>93.6</v>
      </c>
      <c r="Q17" s="3">
        <f t="shared" si="3"/>
        <v>14.1</v>
      </c>
      <c r="R17" s="3">
        <f t="shared" si="4"/>
        <v>363.6</v>
      </c>
      <c r="S17" s="3">
        <f t="shared" si="4"/>
        <v>20.100000000000001</v>
      </c>
      <c r="U17" s="2">
        <v>158</v>
      </c>
      <c r="V17" s="2">
        <v>61</v>
      </c>
      <c r="W17" s="2">
        <v>34</v>
      </c>
      <c r="X17" s="2">
        <v>-15</v>
      </c>
      <c r="Y17" s="3">
        <f>SUM($Z$15:Z17)</f>
        <v>24.299999999999997</v>
      </c>
      <c r="Z17" s="3">
        <f t="shared" si="7"/>
        <v>2.4</v>
      </c>
      <c r="AA17" s="3">
        <f t="shared" si="5"/>
        <v>58.3</v>
      </c>
      <c r="AB17" s="3">
        <f t="shared" si="6"/>
        <v>-12.6</v>
      </c>
      <c r="AD17" s="2">
        <v>51</v>
      </c>
      <c r="AE17" s="2">
        <v>18</v>
      </c>
      <c r="AF17" s="2">
        <v>34</v>
      </c>
      <c r="AG17" s="2">
        <v>10</v>
      </c>
      <c r="AH17" s="2"/>
      <c r="AI17" s="2"/>
      <c r="AJ17" s="3">
        <f t="shared" ref="AJ17:AK30" si="8">SUM(AF17,AH17)</f>
        <v>34</v>
      </c>
      <c r="AK17" s="3">
        <f t="shared" si="8"/>
        <v>10</v>
      </c>
    </row>
    <row r="18" spans="1:37">
      <c r="A18" s="1">
        <v>41821</v>
      </c>
      <c r="B18" s="1"/>
      <c r="C18" s="2">
        <v>759</v>
      </c>
      <c r="D18" s="2">
        <v>160</v>
      </c>
      <c r="E18" s="2">
        <v>467</v>
      </c>
      <c r="F18" s="2">
        <v>129</v>
      </c>
      <c r="G18" s="3">
        <f>SUM($H$6:H18)</f>
        <v>153.9</v>
      </c>
      <c r="H18" s="3">
        <f t="shared" si="2"/>
        <v>21.3</v>
      </c>
      <c r="I18" s="3">
        <f t="shared" si="0"/>
        <v>620.9</v>
      </c>
      <c r="J18" s="3">
        <f t="shared" si="0"/>
        <v>150.30000000000001</v>
      </c>
      <c r="L18" s="2">
        <v>413</v>
      </c>
      <c r="M18" s="2">
        <v>23</v>
      </c>
      <c r="N18" s="2">
        <v>303</v>
      </c>
      <c r="O18" s="2">
        <v>33</v>
      </c>
      <c r="P18" s="3">
        <f>SUM($Q$6:Q18)</f>
        <v>91.199999999999989</v>
      </c>
      <c r="Q18" s="3">
        <f t="shared" si="3"/>
        <v>-2.4</v>
      </c>
      <c r="R18" s="3">
        <f t="shared" si="4"/>
        <v>394.2</v>
      </c>
      <c r="S18" s="3">
        <f t="shared" si="4"/>
        <v>30.6</v>
      </c>
      <c r="U18" s="2">
        <v>239</v>
      </c>
      <c r="V18" s="2">
        <v>81</v>
      </c>
      <c r="W18" s="2">
        <v>99</v>
      </c>
      <c r="X18" s="2">
        <v>65</v>
      </c>
      <c r="Y18" s="3">
        <f>SUM($Z$15:Z18)</f>
        <v>42.599999999999994</v>
      </c>
      <c r="Z18" s="3">
        <f t="shared" si="7"/>
        <v>18.3</v>
      </c>
      <c r="AA18" s="3">
        <f t="shared" si="5"/>
        <v>141.6</v>
      </c>
      <c r="AB18" s="3">
        <f t="shared" si="6"/>
        <v>83.3</v>
      </c>
      <c r="AD18" s="2">
        <v>107</v>
      </c>
      <c r="AE18" s="2">
        <v>56</v>
      </c>
      <c r="AF18" s="2">
        <v>65</v>
      </c>
      <c r="AG18" s="2">
        <v>31</v>
      </c>
      <c r="AH18" s="3">
        <f>SUM($AI$18:AI18)</f>
        <v>5.3999999999999995</v>
      </c>
      <c r="AI18" s="3">
        <f>0.3*AE17</f>
        <v>5.3999999999999995</v>
      </c>
      <c r="AJ18" s="3">
        <f t="shared" si="8"/>
        <v>70.400000000000006</v>
      </c>
      <c r="AK18" s="3">
        <f t="shared" si="8"/>
        <v>36.4</v>
      </c>
    </row>
    <row r="19" spans="1:37">
      <c r="A19" s="1">
        <v>41828</v>
      </c>
      <c r="B19" s="1"/>
      <c r="C19" s="2">
        <v>888</v>
      </c>
      <c r="D19" s="2">
        <v>129</v>
      </c>
      <c r="E19" s="2">
        <v>539</v>
      </c>
      <c r="F19" s="2">
        <v>72</v>
      </c>
      <c r="G19" s="3">
        <f>SUM($H$6:H19)</f>
        <v>201.9</v>
      </c>
      <c r="H19" s="3">
        <f t="shared" si="2"/>
        <v>48</v>
      </c>
      <c r="I19" s="3">
        <f t="shared" si="0"/>
        <v>740.9</v>
      </c>
      <c r="J19" s="3">
        <f t="shared" si="0"/>
        <v>120</v>
      </c>
      <c r="L19" s="2">
        <v>409</v>
      </c>
      <c r="M19" s="2">
        <v>-4</v>
      </c>
      <c r="N19" s="2">
        <v>309</v>
      </c>
      <c r="O19" s="2">
        <v>6</v>
      </c>
      <c r="P19" s="3">
        <f>SUM($Q$6:Q19)</f>
        <v>98.1</v>
      </c>
      <c r="Q19" s="3">
        <f t="shared" si="3"/>
        <v>6.8999999999999995</v>
      </c>
      <c r="R19" s="3">
        <f t="shared" si="4"/>
        <v>407.1</v>
      </c>
      <c r="S19" s="3">
        <f t="shared" si="4"/>
        <v>12.899999999999999</v>
      </c>
      <c r="U19" s="2">
        <v>337</v>
      </c>
      <c r="V19" s="2">
        <v>98</v>
      </c>
      <c r="W19" s="2">
        <v>142</v>
      </c>
      <c r="X19" s="2">
        <v>43</v>
      </c>
      <c r="Y19" s="3">
        <f>SUM($Z$15:Z19)</f>
        <v>66.899999999999991</v>
      </c>
      <c r="Z19" s="3">
        <f t="shared" si="7"/>
        <v>24.3</v>
      </c>
      <c r="AA19" s="3">
        <f t="shared" si="5"/>
        <v>208.89999999999998</v>
      </c>
      <c r="AB19" s="3">
        <f t="shared" si="6"/>
        <v>67.3</v>
      </c>
      <c r="AD19" s="2">
        <v>142</v>
      </c>
      <c r="AE19" s="2">
        <v>35</v>
      </c>
      <c r="AF19" s="2">
        <v>88</v>
      </c>
      <c r="AG19" s="2">
        <v>23</v>
      </c>
      <c r="AH19" s="3">
        <f>SUM($AI$18:AI19)</f>
        <v>22.2</v>
      </c>
      <c r="AI19" s="3">
        <f t="shared" ref="AI19:AI30" si="9">0.3*AE18</f>
        <v>16.8</v>
      </c>
      <c r="AJ19" s="3">
        <f t="shared" si="8"/>
        <v>110.2</v>
      </c>
      <c r="AK19" s="3">
        <f t="shared" si="8"/>
        <v>39.799999999999997</v>
      </c>
    </row>
    <row r="20" spans="1:37">
      <c r="A20" s="1">
        <v>41835</v>
      </c>
      <c r="B20" s="1"/>
      <c r="C20" s="2">
        <v>982</v>
      </c>
      <c r="D20" s="2">
        <v>94</v>
      </c>
      <c r="E20" s="2">
        <v>613</v>
      </c>
      <c r="F20" s="2">
        <v>74</v>
      </c>
      <c r="G20" s="3">
        <f>SUM($H$6:H20)</f>
        <v>240.6</v>
      </c>
      <c r="H20" s="3">
        <f t="shared" si="2"/>
        <v>38.699999999999996</v>
      </c>
      <c r="I20" s="3">
        <f t="shared" si="0"/>
        <v>853.6</v>
      </c>
      <c r="J20" s="3">
        <f t="shared" si="0"/>
        <v>112.69999999999999</v>
      </c>
      <c r="L20" s="2">
        <v>411</v>
      </c>
      <c r="M20" s="2">
        <v>2</v>
      </c>
      <c r="N20" s="2">
        <v>310</v>
      </c>
      <c r="O20" s="2">
        <v>1</v>
      </c>
      <c r="P20" s="3">
        <f>SUM($Q$6:Q20)</f>
        <v>96.899999999999991</v>
      </c>
      <c r="Q20" s="3">
        <f t="shared" si="3"/>
        <v>-1.2</v>
      </c>
      <c r="R20" s="3">
        <f t="shared" si="4"/>
        <v>406.9</v>
      </c>
      <c r="S20" s="3">
        <f t="shared" si="4"/>
        <v>-0.19999999999999996</v>
      </c>
      <c r="U20" s="2">
        <v>397</v>
      </c>
      <c r="V20" s="2">
        <v>60</v>
      </c>
      <c r="W20" s="2">
        <v>197</v>
      </c>
      <c r="X20" s="2">
        <v>55</v>
      </c>
      <c r="Y20" s="3">
        <f>SUM($Z$15:Z20)</f>
        <v>96.299999999999983</v>
      </c>
      <c r="Z20" s="3">
        <f t="shared" si="7"/>
        <v>29.4</v>
      </c>
      <c r="AA20" s="3">
        <f t="shared" si="5"/>
        <v>293.29999999999995</v>
      </c>
      <c r="AB20" s="3">
        <f t="shared" si="6"/>
        <v>84.4</v>
      </c>
      <c r="AD20" s="2">
        <v>174</v>
      </c>
      <c r="AE20" s="2">
        <v>32</v>
      </c>
      <c r="AF20" s="2">
        <v>106</v>
      </c>
      <c r="AG20" s="2">
        <v>18</v>
      </c>
      <c r="AH20" s="3">
        <f>SUM($AI$18:AI20)</f>
        <v>32.700000000000003</v>
      </c>
      <c r="AI20" s="3">
        <f t="shared" si="9"/>
        <v>10.5</v>
      </c>
      <c r="AJ20" s="3">
        <f t="shared" si="8"/>
        <v>138.69999999999999</v>
      </c>
      <c r="AK20" s="3">
        <f t="shared" si="8"/>
        <v>28.5</v>
      </c>
    </row>
    <row r="21" spans="1:37">
      <c r="A21" s="1">
        <v>41842</v>
      </c>
      <c r="B21" s="1"/>
      <c r="C21" s="4">
        <v>1201</v>
      </c>
      <c r="D21" s="2">
        <v>219</v>
      </c>
      <c r="E21" s="2">
        <v>672</v>
      </c>
      <c r="F21" s="2">
        <v>59</v>
      </c>
      <c r="G21" s="3">
        <f>SUM($H$6:H21)</f>
        <v>268.8</v>
      </c>
      <c r="H21" s="3">
        <f t="shared" si="2"/>
        <v>28.2</v>
      </c>
      <c r="I21" s="3">
        <f t="shared" si="0"/>
        <v>940.8</v>
      </c>
      <c r="J21" s="3">
        <f t="shared" si="0"/>
        <v>87.2</v>
      </c>
      <c r="L21" s="2">
        <v>427</v>
      </c>
      <c r="M21" s="2">
        <v>16</v>
      </c>
      <c r="N21" s="2">
        <v>319</v>
      </c>
      <c r="O21" s="2">
        <v>9</v>
      </c>
      <c r="P21" s="3">
        <f>SUM($Q$6:Q21)</f>
        <v>97.499999999999986</v>
      </c>
      <c r="Q21" s="3">
        <f t="shared" si="3"/>
        <v>0.6</v>
      </c>
      <c r="R21" s="3">
        <f t="shared" si="4"/>
        <v>416.5</v>
      </c>
      <c r="S21" s="3">
        <f t="shared" si="4"/>
        <v>9.6</v>
      </c>
      <c r="U21" s="2">
        <v>525</v>
      </c>
      <c r="V21" s="2">
        <v>128</v>
      </c>
      <c r="W21" s="2">
        <v>224</v>
      </c>
      <c r="X21" s="2">
        <v>27</v>
      </c>
      <c r="Y21" s="3">
        <f>SUM($Z$15:Z21)</f>
        <v>114.29999999999998</v>
      </c>
      <c r="Z21" s="3">
        <f t="shared" si="7"/>
        <v>18</v>
      </c>
      <c r="AA21" s="3">
        <f t="shared" si="5"/>
        <v>338.29999999999995</v>
      </c>
      <c r="AB21" s="3">
        <f t="shared" si="6"/>
        <v>45</v>
      </c>
      <c r="AD21" s="2">
        <v>249</v>
      </c>
      <c r="AE21" s="2">
        <v>75</v>
      </c>
      <c r="AF21" s="2">
        <v>129</v>
      </c>
      <c r="AG21" s="2">
        <v>23</v>
      </c>
      <c r="AH21" s="3">
        <f>SUM($AI$18:AI21)</f>
        <v>42.300000000000004</v>
      </c>
      <c r="AI21" s="3">
        <f t="shared" si="9"/>
        <v>9.6</v>
      </c>
      <c r="AJ21" s="3">
        <f t="shared" si="8"/>
        <v>171.3</v>
      </c>
      <c r="AK21" s="3">
        <f t="shared" si="8"/>
        <v>32.6</v>
      </c>
    </row>
    <row r="22" spans="1:37">
      <c r="A22" s="1">
        <v>41849</v>
      </c>
      <c r="B22" s="1"/>
      <c r="C22" s="4">
        <v>1440</v>
      </c>
      <c r="D22" s="2">
        <v>239</v>
      </c>
      <c r="E22" s="2">
        <v>826</v>
      </c>
      <c r="F22" s="2">
        <v>154</v>
      </c>
      <c r="G22" s="3">
        <f>SUM($H$6:H22)</f>
        <v>334.5</v>
      </c>
      <c r="H22" s="3">
        <f t="shared" si="2"/>
        <v>65.7</v>
      </c>
      <c r="I22" s="3">
        <f t="shared" si="0"/>
        <v>1160.5</v>
      </c>
      <c r="J22" s="3">
        <f t="shared" si="0"/>
        <v>219.7</v>
      </c>
      <c r="L22" s="2">
        <v>472</v>
      </c>
      <c r="M22" s="2">
        <v>45</v>
      </c>
      <c r="N22" s="2">
        <v>346</v>
      </c>
      <c r="O22" s="2">
        <v>27</v>
      </c>
      <c r="P22" s="3">
        <f>SUM($Q$6:Q22)</f>
        <v>102.29999999999998</v>
      </c>
      <c r="Q22" s="3">
        <f t="shared" si="3"/>
        <v>4.8</v>
      </c>
      <c r="R22" s="3">
        <f t="shared" si="4"/>
        <v>448.29999999999995</v>
      </c>
      <c r="S22" s="3">
        <f t="shared" si="4"/>
        <v>31.8</v>
      </c>
      <c r="U22" s="2">
        <v>574</v>
      </c>
      <c r="V22" s="2">
        <v>49</v>
      </c>
      <c r="W22" s="2">
        <v>252</v>
      </c>
      <c r="X22" s="2">
        <v>28</v>
      </c>
      <c r="Y22" s="3">
        <f>SUM($Z$15:Z22)</f>
        <v>152.69999999999999</v>
      </c>
      <c r="Z22" s="3">
        <f t="shared" si="7"/>
        <v>38.4</v>
      </c>
      <c r="AA22" s="3">
        <f t="shared" si="5"/>
        <v>404.7</v>
      </c>
      <c r="AB22" s="3">
        <f t="shared" si="6"/>
        <v>66.400000000000006</v>
      </c>
      <c r="AD22" s="2">
        <v>391</v>
      </c>
      <c r="AE22" s="2">
        <v>142</v>
      </c>
      <c r="AF22" s="2">
        <v>227</v>
      </c>
      <c r="AG22" s="2">
        <v>98</v>
      </c>
      <c r="AH22" s="3">
        <f>SUM($AI$18:AI22)</f>
        <v>64.800000000000011</v>
      </c>
      <c r="AI22" s="3">
        <f t="shared" si="9"/>
        <v>22.5</v>
      </c>
      <c r="AJ22" s="3">
        <f t="shared" si="8"/>
        <v>291.8</v>
      </c>
      <c r="AK22" s="3">
        <f t="shared" si="8"/>
        <v>120.5</v>
      </c>
    </row>
    <row r="23" spans="1:37">
      <c r="A23" s="1">
        <v>41856</v>
      </c>
      <c r="B23" s="1"/>
      <c r="C23" s="4">
        <v>1779</v>
      </c>
      <c r="D23" s="2">
        <v>339</v>
      </c>
      <c r="E23" s="2">
        <v>961</v>
      </c>
      <c r="F23" s="2">
        <v>135</v>
      </c>
      <c r="G23" s="3">
        <f>SUM($H$6:H23)</f>
        <v>406.2</v>
      </c>
      <c r="H23" s="3">
        <f t="shared" si="2"/>
        <v>71.7</v>
      </c>
      <c r="I23" s="3">
        <f t="shared" si="0"/>
        <v>1367.2</v>
      </c>
      <c r="J23" s="3">
        <f t="shared" si="0"/>
        <v>206.7</v>
      </c>
      <c r="L23" s="2">
        <v>495</v>
      </c>
      <c r="M23" s="2">
        <v>23</v>
      </c>
      <c r="N23" s="2">
        <v>367</v>
      </c>
      <c r="O23" s="2">
        <v>21</v>
      </c>
      <c r="P23" s="3">
        <f>SUM($Q$6:Q23)</f>
        <v>115.79999999999998</v>
      </c>
      <c r="Q23" s="3">
        <f t="shared" si="3"/>
        <v>13.5</v>
      </c>
      <c r="R23" s="3">
        <f t="shared" si="4"/>
        <v>482.79999999999995</v>
      </c>
      <c r="S23" s="3">
        <f t="shared" si="4"/>
        <v>34.5</v>
      </c>
      <c r="U23" s="2">
        <v>717</v>
      </c>
      <c r="V23" s="2">
        <v>143</v>
      </c>
      <c r="W23" s="2">
        <v>298</v>
      </c>
      <c r="X23" s="2">
        <v>46</v>
      </c>
      <c r="Y23" s="3">
        <f>SUM($Z$15:Z23)</f>
        <v>167.39999999999998</v>
      </c>
      <c r="Z23" s="3">
        <f t="shared" si="7"/>
        <v>14.7</v>
      </c>
      <c r="AA23" s="3">
        <f t="shared" si="5"/>
        <v>465.4</v>
      </c>
      <c r="AB23" s="3">
        <f t="shared" si="6"/>
        <v>60.7</v>
      </c>
      <c r="AD23" s="2">
        <v>554</v>
      </c>
      <c r="AE23" s="2">
        <v>163</v>
      </c>
      <c r="AF23" s="2">
        <v>294</v>
      </c>
      <c r="AG23" s="2">
        <v>67</v>
      </c>
      <c r="AH23" s="3">
        <f>SUM($AI$18:AI23)</f>
        <v>107.4</v>
      </c>
      <c r="AI23" s="3">
        <f t="shared" si="9"/>
        <v>42.6</v>
      </c>
      <c r="AJ23" s="3">
        <f t="shared" si="8"/>
        <v>401.4</v>
      </c>
      <c r="AK23" s="3">
        <f t="shared" si="8"/>
        <v>109.6</v>
      </c>
    </row>
    <row r="24" spans="1:37">
      <c r="A24" s="1">
        <v>41863</v>
      </c>
      <c r="B24" s="1"/>
      <c r="C24" s="4">
        <v>2127</v>
      </c>
      <c r="D24" s="2">
        <v>348</v>
      </c>
      <c r="E24" s="4">
        <v>1145</v>
      </c>
      <c r="F24" s="2">
        <v>184</v>
      </c>
      <c r="G24" s="3">
        <f>SUM($H$6:H24)</f>
        <v>507.9</v>
      </c>
      <c r="H24" s="3">
        <f t="shared" si="2"/>
        <v>101.7</v>
      </c>
      <c r="I24" s="3">
        <f t="shared" si="0"/>
        <v>1652.9</v>
      </c>
      <c r="J24" s="3">
        <f t="shared" si="0"/>
        <v>285.7</v>
      </c>
      <c r="L24" s="2">
        <v>519</v>
      </c>
      <c r="M24" s="2">
        <v>24</v>
      </c>
      <c r="N24" s="2">
        <v>380</v>
      </c>
      <c r="O24" s="2">
        <v>13</v>
      </c>
      <c r="P24" s="3">
        <f>SUM($Q$6:Q24)</f>
        <v>122.69999999999999</v>
      </c>
      <c r="Q24" s="3">
        <f t="shared" si="3"/>
        <v>6.8999999999999995</v>
      </c>
      <c r="R24" s="3">
        <f t="shared" si="4"/>
        <v>502.7</v>
      </c>
      <c r="S24" s="3">
        <f t="shared" si="4"/>
        <v>19.899999999999999</v>
      </c>
      <c r="U24" s="2">
        <v>810</v>
      </c>
      <c r="V24" s="2">
        <v>93</v>
      </c>
      <c r="W24" s="2">
        <v>348</v>
      </c>
      <c r="X24" s="2">
        <v>50</v>
      </c>
      <c r="Y24" s="3">
        <f>SUM($Z$15:Z24)</f>
        <v>210.29999999999998</v>
      </c>
      <c r="Z24" s="3">
        <f t="shared" si="7"/>
        <v>42.9</v>
      </c>
      <c r="AA24" s="3">
        <f t="shared" si="5"/>
        <v>558.29999999999995</v>
      </c>
      <c r="AB24" s="3">
        <f t="shared" si="6"/>
        <v>92.9</v>
      </c>
      <c r="AD24" s="2">
        <v>786</v>
      </c>
      <c r="AE24" s="2">
        <v>232</v>
      </c>
      <c r="AF24" s="2">
        <v>413</v>
      </c>
      <c r="AG24" s="2">
        <v>119</v>
      </c>
      <c r="AH24" s="3">
        <f>SUM($AI$18:AI24)</f>
        <v>156.30000000000001</v>
      </c>
      <c r="AI24" s="3">
        <f t="shared" si="9"/>
        <v>48.9</v>
      </c>
      <c r="AJ24" s="3">
        <f t="shared" si="8"/>
        <v>569.29999999999995</v>
      </c>
      <c r="AK24" s="3">
        <f t="shared" si="8"/>
        <v>167.9</v>
      </c>
    </row>
    <row r="25" spans="1:37">
      <c r="A25" s="1">
        <v>41870</v>
      </c>
      <c r="B25" s="1"/>
      <c r="C25" s="4">
        <v>2615</v>
      </c>
      <c r="D25" s="2">
        <v>488</v>
      </c>
      <c r="E25" s="4">
        <v>1427</v>
      </c>
      <c r="F25" s="2">
        <v>282</v>
      </c>
      <c r="G25" s="3">
        <f>SUM($H$6:H25)</f>
        <v>612.29999999999995</v>
      </c>
      <c r="H25" s="3">
        <f t="shared" si="2"/>
        <v>104.39999999999999</v>
      </c>
      <c r="I25" s="3">
        <f t="shared" si="0"/>
        <v>2039.3</v>
      </c>
      <c r="J25" s="3">
        <f t="shared" si="0"/>
        <v>386.4</v>
      </c>
      <c r="L25" s="2">
        <v>607</v>
      </c>
      <c r="M25" s="2">
        <v>88</v>
      </c>
      <c r="N25" s="2">
        <v>406</v>
      </c>
      <c r="O25" s="2">
        <v>26</v>
      </c>
      <c r="P25" s="3">
        <f>SUM($Q$6:Q25)</f>
        <v>129.89999999999998</v>
      </c>
      <c r="Q25" s="3">
        <f t="shared" si="3"/>
        <v>7.1999999999999993</v>
      </c>
      <c r="R25" s="3">
        <f t="shared" si="4"/>
        <v>535.9</v>
      </c>
      <c r="S25" s="3">
        <f t="shared" si="4"/>
        <v>33.200000000000003</v>
      </c>
      <c r="U25" s="2">
        <v>910</v>
      </c>
      <c r="V25" s="2">
        <v>100</v>
      </c>
      <c r="W25" s="2">
        <v>392</v>
      </c>
      <c r="X25" s="2">
        <v>44</v>
      </c>
      <c r="Y25" s="3">
        <f>SUM($Z$15:Z25)</f>
        <v>238.2</v>
      </c>
      <c r="Z25" s="3">
        <f t="shared" si="7"/>
        <v>27.9</v>
      </c>
      <c r="AA25" s="3">
        <f t="shared" si="5"/>
        <v>630.20000000000005</v>
      </c>
      <c r="AB25" s="3">
        <f t="shared" si="6"/>
        <v>71.900000000000006</v>
      </c>
      <c r="AD25" s="4">
        <v>1082</v>
      </c>
      <c r="AE25" s="2">
        <v>296</v>
      </c>
      <c r="AF25" s="2">
        <v>624</v>
      </c>
      <c r="AG25" s="2">
        <v>211</v>
      </c>
      <c r="AH25" s="3">
        <f>SUM($AI$18:AI25)</f>
        <v>225.9</v>
      </c>
      <c r="AI25" s="3">
        <f t="shared" si="9"/>
        <v>69.599999999999994</v>
      </c>
      <c r="AJ25" s="3">
        <f t="shared" si="8"/>
        <v>849.9</v>
      </c>
      <c r="AK25" s="3">
        <f t="shared" si="8"/>
        <v>280.60000000000002</v>
      </c>
    </row>
    <row r="26" spans="1:37">
      <c r="A26" s="1">
        <v>41877</v>
      </c>
      <c r="B26" s="1"/>
      <c r="C26" s="4">
        <v>3071</v>
      </c>
      <c r="D26" s="2">
        <v>456</v>
      </c>
      <c r="E26" s="4">
        <v>1553</v>
      </c>
      <c r="F26" s="2">
        <v>126</v>
      </c>
      <c r="G26" s="3">
        <f>SUM($H$6:H26)</f>
        <v>758.69999999999993</v>
      </c>
      <c r="H26" s="3">
        <f t="shared" si="2"/>
        <v>146.4</v>
      </c>
      <c r="I26" s="3">
        <f t="shared" si="0"/>
        <v>2311.6999999999998</v>
      </c>
      <c r="J26" s="3">
        <f t="shared" si="0"/>
        <v>272.39999999999998</v>
      </c>
      <c r="L26" s="2">
        <v>648</v>
      </c>
      <c r="M26" s="2">
        <v>41</v>
      </c>
      <c r="N26" s="2">
        <v>430</v>
      </c>
      <c r="O26" s="2">
        <v>24</v>
      </c>
      <c r="P26" s="3">
        <f>SUM($Q$6:Q26)</f>
        <v>156.29999999999998</v>
      </c>
      <c r="Q26" s="3">
        <f t="shared" si="3"/>
        <v>26.4</v>
      </c>
      <c r="R26" s="3">
        <f t="shared" si="4"/>
        <v>586.29999999999995</v>
      </c>
      <c r="S26" s="3">
        <f t="shared" si="4"/>
        <v>50.4</v>
      </c>
      <c r="U26" s="4">
        <v>1026</v>
      </c>
      <c r="V26" s="2">
        <v>116</v>
      </c>
      <c r="W26" s="2">
        <v>422</v>
      </c>
      <c r="X26" s="2">
        <v>30</v>
      </c>
      <c r="Y26" s="3">
        <f>SUM($Z$15:Z26)</f>
        <v>268.2</v>
      </c>
      <c r="Z26" s="3">
        <f t="shared" si="7"/>
        <v>30</v>
      </c>
      <c r="AA26" s="3">
        <f t="shared" si="5"/>
        <v>690.2</v>
      </c>
      <c r="AB26" s="3">
        <f t="shared" si="6"/>
        <v>60</v>
      </c>
      <c r="AD26" s="4">
        <v>1378</v>
      </c>
      <c r="AE26" s="2">
        <v>296</v>
      </c>
      <c r="AF26" s="2">
        <v>694</v>
      </c>
      <c r="AG26" s="2">
        <v>70</v>
      </c>
      <c r="AH26" s="3">
        <f>SUM($AI$18:AI26)</f>
        <v>314.7</v>
      </c>
      <c r="AI26" s="3">
        <f t="shared" si="9"/>
        <v>88.8</v>
      </c>
      <c r="AJ26" s="3">
        <f t="shared" si="8"/>
        <v>1008.7</v>
      </c>
      <c r="AK26" s="3">
        <f t="shared" si="8"/>
        <v>158.80000000000001</v>
      </c>
    </row>
    <row r="27" spans="1:37">
      <c r="A27" s="1">
        <v>41884</v>
      </c>
      <c r="B27" s="1"/>
      <c r="C27" s="4">
        <v>4001</v>
      </c>
      <c r="D27" s="2">
        <v>930</v>
      </c>
      <c r="E27" s="4">
        <v>2089</v>
      </c>
      <c r="F27" s="2">
        <v>536</v>
      </c>
      <c r="G27" s="3">
        <f>SUM($H$6:H27)</f>
        <v>895.49999999999989</v>
      </c>
      <c r="H27" s="3">
        <f t="shared" si="2"/>
        <v>136.79999999999998</v>
      </c>
      <c r="I27" s="3">
        <f t="shared" si="0"/>
        <v>2984.5</v>
      </c>
      <c r="J27" s="3">
        <f t="shared" si="0"/>
        <v>672.8</v>
      </c>
      <c r="L27" s="2">
        <v>823</v>
      </c>
      <c r="M27" s="2">
        <v>175</v>
      </c>
      <c r="N27" s="2">
        <v>522</v>
      </c>
      <c r="O27" s="2">
        <v>92</v>
      </c>
      <c r="P27" s="3">
        <f>SUM($Q$6:Q27)</f>
        <v>168.6</v>
      </c>
      <c r="Q27" s="3">
        <f t="shared" si="3"/>
        <v>12.299999999999999</v>
      </c>
      <c r="R27" s="3">
        <f t="shared" si="4"/>
        <v>690.6</v>
      </c>
      <c r="S27" s="3">
        <f t="shared" si="4"/>
        <v>104.3</v>
      </c>
      <c r="U27" s="4">
        <v>1292</v>
      </c>
      <c r="V27" s="2">
        <v>266</v>
      </c>
      <c r="W27" s="2">
        <v>452</v>
      </c>
      <c r="X27" s="2">
        <v>30</v>
      </c>
      <c r="Y27" s="3">
        <f>SUM($Z$15:Z27)</f>
        <v>303</v>
      </c>
      <c r="Z27" s="3">
        <f t="shared" si="7"/>
        <v>34.799999999999997</v>
      </c>
      <c r="AA27" s="3">
        <f t="shared" si="5"/>
        <v>755</v>
      </c>
      <c r="AB27" s="3">
        <f t="shared" si="6"/>
        <v>64.8</v>
      </c>
      <c r="AD27" s="4">
        <v>1863</v>
      </c>
      <c r="AE27" s="2">
        <v>485</v>
      </c>
      <c r="AF27" s="4">
        <v>1078</v>
      </c>
      <c r="AG27" s="2">
        <v>384</v>
      </c>
      <c r="AH27" s="3">
        <f>SUM($AI$18:AI27)</f>
        <v>403.5</v>
      </c>
      <c r="AI27" s="3">
        <f t="shared" si="9"/>
        <v>88.8</v>
      </c>
      <c r="AJ27" s="3">
        <f t="shared" si="8"/>
        <v>1481.5</v>
      </c>
      <c r="AK27" s="3">
        <f t="shared" si="8"/>
        <v>472.8</v>
      </c>
    </row>
    <row r="28" spans="1:37">
      <c r="A28" s="1">
        <v>41891</v>
      </c>
      <c r="B28" s="1"/>
      <c r="C28" s="4">
        <v>4846</v>
      </c>
      <c r="D28" s="2">
        <v>845</v>
      </c>
      <c r="E28" s="4">
        <v>2375</v>
      </c>
      <c r="F28" s="2">
        <v>286</v>
      </c>
      <c r="G28" s="3">
        <f>SUM($H$6:H28)</f>
        <v>1174.5</v>
      </c>
      <c r="H28" s="3">
        <f t="shared" si="2"/>
        <v>279</v>
      </c>
      <c r="I28" s="3">
        <f t="shared" si="0"/>
        <v>3549.5</v>
      </c>
      <c r="J28" s="3">
        <f t="shared" si="0"/>
        <v>565</v>
      </c>
      <c r="L28" s="2">
        <v>899</v>
      </c>
      <c r="M28" s="2">
        <v>76</v>
      </c>
      <c r="N28" s="2">
        <v>568</v>
      </c>
      <c r="O28" s="2">
        <v>46</v>
      </c>
      <c r="P28" s="3">
        <f>SUM($Q$6:Q28)</f>
        <v>221.1</v>
      </c>
      <c r="Q28" s="3">
        <f t="shared" si="3"/>
        <v>52.5</v>
      </c>
      <c r="R28" s="3">
        <f t="shared" si="4"/>
        <v>789.1</v>
      </c>
      <c r="S28" s="3">
        <f t="shared" si="4"/>
        <v>98.5</v>
      </c>
      <c r="U28" s="4">
        <v>1509</v>
      </c>
      <c r="V28" s="2">
        <v>217</v>
      </c>
      <c r="W28" s="2">
        <v>493</v>
      </c>
      <c r="X28" s="2">
        <v>41</v>
      </c>
      <c r="Y28" s="3">
        <f>SUM($Z$15:Z28)</f>
        <v>382.8</v>
      </c>
      <c r="Z28" s="3">
        <f t="shared" si="7"/>
        <v>79.8</v>
      </c>
      <c r="AA28" s="3">
        <f t="shared" si="5"/>
        <v>875.8</v>
      </c>
      <c r="AB28" s="3">
        <f t="shared" si="6"/>
        <v>120.8</v>
      </c>
      <c r="AD28" s="4">
        <v>2415</v>
      </c>
      <c r="AE28" s="2">
        <v>552</v>
      </c>
      <c r="AF28" s="4">
        <v>1307</v>
      </c>
      <c r="AG28" s="2">
        <v>229</v>
      </c>
      <c r="AH28" s="3">
        <f>SUM($AI$18:AI28)</f>
        <v>549</v>
      </c>
      <c r="AI28" s="3">
        <f t="shared" si="9"/>
        <v>145.5</v>
      </c>
      <c r="AJ28" s="3">
        <f t="shared" si="8"/>
        <v>1856</v>
      </c>
      <c r="AK28" s="3">
        <f t="shared" si="8"/>
        <v>374.5</v>
      </c>
    </row>
    <row r="29" spans="1:37">
      <c r="A29" s="1">
        <v>41898</v>
      </c>
      <c r="B29" s="1"/>
      <c r="C29" s="4">
        <v>5762</v>
      </c>
      <c r="D29" s="2">
        <v>916</v>
      </c>
      <c r="E29" s="4">
        <v>2746</v>
      </c>
      <c r="F29" s="2">
        <v>371</v>
      </c>
      <c r="G29" s="3">
        <f>SUM($H$6:H29)</f>
        <v>1428</v>
      </c>
      <c r="H29" s="3">
        <f t="shared" si="2"/>
        <v>253.5</v>
      </c>
      <c r="I29" s="3">
        <f t="shared" si="0"/>
        <v>4174</v>
      </c>
      <c r="J29" s="3">
        <f t="shared" si="0"/>
        <v>624.5</v>
      </c>
      <c r="L29" s="2">
        <v>965</v>
      </c>
      <c r="M29" s="2">
        <v>66</v>
      </c>
      <c r="N29" s="2">
        <v>623</v>
      </c>
      <c r="O29" s="2">
        <v>55</v>
      </c>
      <c r="P29" s="3">
        <f>SUM($Q$6:Q29)</f>
        <v>243.9</v>
      </c>
      <c r="Q29" s="3">
        <f t="shared" si="3"/>
        <v>22.8</v>
      </c>
      <c r="R29" s="3">
        <f t="shared" si="4"/>
        <v>866.9</v>
      </c>
      <c r="S29" s="3">
        <f t="shared" si="4"/>
        <v>77.8</v>
      </c>
      <c r="U29" s="4">
        <v>1753</v>
      </c>
      <c r="V29" s="2">
        <v>244</v>
      </c>
      <c r="W29" s="2">
        <v>537</v>
      </c>
      <c r="X29" s="2">
        <v>44</v>
      </c>
      <c r="Y29" s="3">
        <f>SUM($Z$15:Z29)</f>
        <v>447.9</v>
      </c>
      <c r="Z29" s="3">
        <f t="shared" si="7"/>
        <v>65.099999999999994</v>
      </c>
      <c r="AA29" s="3">
        <f t="shared" si="5"/>
        <v>984.9</v>
      </c>
      <c r="AB29" s="3">
        <f t="shared" si="6"/>
        <v>109.1</v>
      </c>
      <c r="AD29" s="4">
        <v>3022</v>
      </c>
      <c r="AE29" s="2">
        <v>607</v>
      </c>
      <c r="AF29" s="4">
        <v>1578</v>
      </c>
      <c r="AG29" s="2">
        <v>271</v>
      </c>
      <c r="AH29" s="3">
        <f>SUM($AI$18:AI29)</f>
        <v>714.6</v>
      </c>
      <c r="AI29" s="3">
        <f t="shared" si="9"/>
        <v>165.6</v>
      </c>
      <c r="AJ29" s="3">
        <f t="shared" si="8"/>
        <v>2292.6</v>
      </c>
      <c r="AK29" s="3">
        <f t="shared" si="8"/>
        <v>436.6</v>
      </c>
    </row>
    <row r="30" spans="1:37">
      <c r="A30" s="1">
        <v>41905</v>
      </c>
      <c r="B30" s="1"/>
      <c r="C30" s="4">
        <v>6574</v>
      </c>
      <c r="D30" s="2">
        <v>812</v>
      </c>
      <c r="E30" s="2">
        <v>3043</v>
      </c>
      <c r="F30" s="2">
        <v>297</v>
      </c>
      <c r="G30" s="3">
        <f>SUM($H$6:H30)</f>
        <v>1702.8</v>
      </c>
      <c r="H30" s="3">
        <f t="shared" si="2"/>
        <v>274.8</v>
      </c>
      <c r="I30" s="3">
        <f t="shared" si="0"/>
        <v>4745.8</v>
      </c>
      <c r="J30" s="3">
        <f t="shared" si="0"/>
        <v>571.79999999999995</v>
      </c>
      <c r="L30" s="4">
        <v>1074</v>
      </c>
      <c r="M30" s="2">
        <v>109</v>
      </c>
      <c r="N30" s="2">
        <v>648</v>
      </c>
      <c r="O30" s="2">
        <v>25</v>
      </c>
      <c r="P30" s="3">
        <f>SUM($Q$6:Q30)</f>
        <v>263.7</v>
      </c>
      <c r="Q30" s="3">
        <f t="shared" si="3"/>
        <v>19.8</v>
      </c>
      <c r="R30" s="3">
        <f t="shared" si="4"/>
        <v>911.7</v>
      </c>
      <c r="S30" s="3">
        <f t="shared" si="4"/>
        <v>44.8</v>
      </c>
      <c r="U30" s="4">
        <v>2021</v>
      </c>
      <c r="V30" s="2">
        <v>268</v>
      </c>
      <c r="W30" s="2">
        <v>557</v>
      </c>
      <c r="X30" s="2">
        <v>20</v>
      </c>
      <c r="Y30" s="3">
        <f>SUM($Z$15:Z30)</f>
        <v>521.1</v>
      </c>
      <c r="Z30" s="3">
        <f t="shared" si="7"/>
        <v>73.2</v>
      </c>
      <c r="AA30" s="3">
        <f t="shared" si="5"/>
        <v>1078.0999999999999</v>
      </c>
      <c r="AB30" s="3">
        <f>SUM(X30,Z30)</f>
        <v>93.2</v>
      </c>
      <c r="AD30" s="4">
        <v>3458</v>
      </c>
      <c r="AE30" s="2">
        <v>436</v>
      </c>
      <c r="AF30" s="2">
        <v>1830</v>
      </c>
      <c r="AG30" s="2">
        <v>252</v>
      </c>
      <c r="AH30" s="3">
        <f>SUM($AI$18:AI30)</f>
        <v>896.7</v>
      </c>
      <c r="AI30" s="3">
        <f t="shared" si="9"/>
        <v>182.1</v>
      </c>
      <c r="AJ30" s="3">
        <f t="shared" si="8"/>
        <v>2726.7</v>
      </c>
      <c r="AK30" s="3">
        <f t="shared" si="8"/>
        <v>434.1</v>
      </c>
    </row>
    <row r="32" spans="1:37">
      <c r="E32" s="15"/>
    </row>
  </sheetData>
  <mergeCells count="4">
    <mergeCell ref="AD2:AK2"/>
    <mergeCell ref="U2:AB2"/>
    <mergeCell ref="C2:J2"/>
    <mergeCell ref="L2:S2"/>
  </mergeCells>
  <phoneticPr fontId="2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/>
  </sheetViews>
  <sheetFormatPr defaultRowHeight="15"/>
  <cols>
    <col min="2" max="2" width="34.85546875" bestFit="1" customWidth="1"/>
    <col min="3" max="3" width="12" bestFit="1" customWidth="1"/>
    <col min="4" max="4" width="12" customWidth="1"/>
    <col min="5" max="5" width="12" bestFit="1" customWidth="1"/>
    <col min="8" max="8" width="53.42578125" bestFit="1" customWidth="1"/>
    <col min="9" max="11" width="12" customWidth="1"/>
  </cols>
  <sheetData>
    <row r="1" spans="1:11">
      <c r="A1" s="10" t="s">
        <v>13</v>
      </c>
    </row>
    <row r="2" spans="1:11">
      <c r="B2" s="7" t="s">
        <v>14</v>
      </c>
    </row>
    <row r="3" spans="1:11">
      <c r="B3" s="8" t="s">
        <v>22</v>
      </c>
    </row>
    <row r="4" spans="1:11">
      <c r="B4" s="8" t="s">
        <v>23</v>
      </c>
    </row>
    <row r="5" spans="1:11">
      <c r="B5" s="8" t="s">
        <v>9</v>
      </c>
    </row>
    <row r="7" spans="1:11">
      <c r="B7" s="7" t="s">
        <v>15</v>
      </c>
      <c r="C7" s="11" t="s">
        <v>1</v>
      </c>
      <c r="D7" s="11" t="s">
        <v>3</v>
      </c>
      <c r="E7" s="11" t="s">
        <v>2</v>
      </c>
      <c r="H7" s="7" t="s">
        <v>20</v>
      </c>
      <c r="I7" s="11" t="s">
        <v>1</v>
      </c>
      <c r="J7" s="11" t="s">
        <v>3</v>
      </c>
      <c r="K7" s="11" t="s">
        <v>2</v>
      </c>
    </row>
    <row r="8" spans="1:11">
      <c r="B8" s="8" t="s">
        <v>10</v>
      </c>
      <c r="C8" s="9">
        <v>0.27</v>
      </c>
      <c r="D8" s="9">
        <v>0.28000000000000003</v>
      </c>
      <c r="E8" s="9">
        <v>0.45</v>
      </c>
      <c r="H8" s="12" t="s">
        <v>10</v>
      </c>
      <c r="I8" s="26">
        <v>0.27</v>
      </c>
      <c r="J8" s="26">
        <v>0.28000000000000003</v>
      </c>
      <c r="K8" s="26">
        <v>0.45</v>
      </c>
    </row>
    <row r="9" spans="1:11">
      <c r="B9" s="8" t="s">
        <v>11</v>
      </c>
      <c r="C9" s="9">
        <f>1/5.61</f>
        <v>0.17825311942959002</v>
      </c>
      <c r="D9" s="9">
        <f t="shared" ref="D9:E9" si="0">1/5.61</f>
        <v>0.17825311942959002</v>
      </c>
      <c r="E9" s="9">
        <f t="shared" si="0"/>
        <v>0.17825311942959002</v>
      </c>
      <c r="H9" s="13" t="s">
        <v>17</v>
      </c>
      <c r="I9" s="14">
        <v>175</v>
      </c>
      <c r="J9" s="14">
        <v>175</v>
      </c>
      <c r="K9" s="14">
        <v>175</v>
      </c>
    </row>
    <row r="10" spans="1:11" ht="18">
      <c r="B10" s="8" t="s">
        <v>12</v>
      </c>
      <c r="C10" s="9">
        <f>C8/C9</f>
        <v>1.5147000000000002</v>
      </c>
      <c r="D10" s="9">
        <f>D8/D9</f>
        <v>1.5708000000000002</v>
      </c>
      <c r="E10" s="9">
        <f>E8/E9</f>
        <v>2.5245000000000002</v>
      </c>
    </row>
    <row r="12" spans="1:11">
      <c r="B12" s="7" t="s">
        <v>18</v>
      </c>
      <c r="C12" t="s">
        <v>1</v>
      </c>
      <c r="D12" t="s">
        <v>3</v>
      </c>
      <c r="E12" t="s">
        <v>2</v>
      </c>
      <c r="H12" s="7" t="s">
        <v>21</v>
      </c>
      <c r="I12" s="11" t="s">
        <v>1</v>
      </c>
      <c r="J12" s="11" t="s">
        <v>3</v>
      </c>
      <c r="K12" s="11" t="s">
        <v>2</v>
      </c>
    </row>
    <row r="13" spans="1:11">
      <c r="B13" s="8" t="s">
        <v>10</v>
      </c>
      <c r="C13" s="25">
        <f>I14</f>
        <v>9.4500000000000001E-2</v>
      </c>
      <c r="D13" s="25">
        <f t="shared" ref="D13:E13" si="1">J14</f>
        <v>9.8000000000000004E-2</v>
      </c>
      <c r="E13" s="25">
        <f t="shared" si="1"/>
        <v>0.1575</v>
      </c>
      <c r="H13" s="8" t="s">
        <v>10</v>
      </c>
      <c r="I13" s="25">
        <f>(I8*I9)/I15</f>
        <v>6.3E-2</v>
      </c>
      <c r="J13" s="25">
        <f t="shared" ref="J13:K13" si="2">(J8*J9)/J15</f>
        <v>6.533333333333334E-2</v>
      </c>
      <c r="K13" s="25">
        <f t="shared" si="2"/>
        <v>0.105</v>
      </c>
    </row>
    <row r="14" spans="1:11">
      <c r="B14" s="8" t="s">
        <v>11</v>
      </c>
      <c r="C14" s="9">
        <f>C9</f>
        <v>0.17825311942959002</v>
      </c>
      <c r="D14" s="9">
        <f t="shared" ref="D14:E14" si="3">D9</f>
        <v>0.17825311942959002</v>
      </c>
      <c r="E14" s="9">
        <f t="shared" si="3"/>
        <v>0.17825311942959002</v>
      </c>
      <c r="H14" s="12" t="s">
        <v>19</v>
      </c>
      <c r="I14" s="26">
        <f>I13*1.5</f>
        <v>9.4500000000000001E-2</v>
      </c>
      <c r="J14" s="26">
        <f>J13*1.5</f>
        <v>9.8000000000000004E-2</v>
      </c>
      <c r="K14" s="26">
        <f>K13*1.5</f>
        <v>0.1575</v>
      </c>
    </row>
    <row r="15" spans="1:11">
      <c r="B15" s="8" t="s">
        <v>16</v>
      </c>
      <c r="C15" s="9">
        <f>C13/C14</f>
        <v>0.53014499999999998</v>
      </c>
      <c r="D15" s="9">
        <f>D13/D14</f>
        <v>0.54978000000000005</v>
      </c>
      <c r="E15" s="9">
        <f>E13/E14</f>
        <v>0.883575</v>
      </c>
      <c r="H15" s="13" t="s">
        <v>17</v>
      </c>
      <c r="I15" s="14">
        <v>750</v>
      </c>
      <c r="J15" s="14">
        <v>750</v>
      </c>
      <c r="K15" s="14">
        <v>750</v>
      </c>
    </row>
    <row r="17" spans="9:9">
      <c r="I17" s="1"/>
    </row>
  </sheetData>
  <phoneticPr fontId="2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Points</vt:lpstr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sk3376</dc:creator>
  <cp:lastModifiedBy>Default</cp:lastModifiedBy>
  <dcterms:created xsi:type="dcterms:W3CDTF">2014-10-03T01:05:51Z</dcterms:created>
  <dcterms:modified xsi:type="dcterms:W3CDTF">2014-10-06T20:25:50Z</dcterms:modified>
</cp:coreProperties>
</file>