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 STUDY\STAT601 Statistical Methods\my portfolio assignment'\"/>
    </mc:Choice>
  </mc:AlternateContent>
  <xr:revisionPtr revIDLastSave="0" documentId="13_ncr:1_{54E0EB9D-EB18-4144-94DB-7633205852A4}" xr6:coauthVersionLast="46" xr6:coauthVersionMax="46" xr10:uidLastSave="{00000000-0000-0000-0000-000000000000}"/>
  <bookViews>
    <workbookView xWindow="7680" yWindow="4890" windowWidth="18465" windowHeight="15105" xr2:uid="{FAF7C917-DF59-428E-B98F-8EA8C4945E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H46" i="1" s="1"/>
  <c r="J45" i="1"/>
  <c r="I45" i="1"/>
  <c r="I44" i="1"/>
  <c r="J44" i="1"/>
  <c r="J43" i="1"/>
  <c r="I43" i="1"/>
  <c r="J42" i="1"/>
  <c r="I42" i="1"/>
  <c r="J41" i="1"/>
  <c r="I41" i="1"/>
  <c r="J40" i="1"/>
  <c r="I40" i="1"/>
  <c r="H40" i="1" s="1"/>
  <c r="I39" i="1"/>
  <c r="J39" i="1"/>
  <c r="J38" i="1"/>
  <c r="I38" i="1"/>
  <c r="J37" i="1"/>
  <c r="I37" i="1"/>
  <c r="J36" i="1"/>
  <c r="I36" i="1"/>
  <c r="J35" i="1"/>
  <c r="I35" i="1"/>
  <c r="J34" i="1"/>
  <c r="I34" i="1"/>
  <c r="H34" i="1" s="1"/>
  <c r="J33" i="1"/>
  <c r="I33" i="1"/>
  <c r="J32" i="1"/>
  <c r="I32" i="1"/>
  <c r="J31" i="1"/>
  <c r="I31" i="1"/>
  <c r="J30" i="1"/>
  <c r="I30" i="1"/>
  <c r="J29" i="1"/>
  <c r="I29" i="1"/>
  <c r="J28" i="1"/>
  <c r="I28" i="1"/>
  <c r="H28" i="1" s="1"/>
  <c r="J27" i="1"/>
  <c r="I27" i="1"/>
  <c r="J26" i="1"/>
  <c r="I26" i="1"/>
  <c r="J25" i="1"/>
  <c r="I25" i="1"/>
  <c r="J24" i="1"/>
  <c r="I24" i="1"/>
  <c r="J23" i="1"/>
  <c r="I23" i="1"/>
  <c r="J22" i="1"/>
  <c r="I22" i="1"/>
  <c r="H22" i="1" s="1"/>
  <c r="J21" i="1"/>
  <c r="I21" i="1"/>
  <c r="J20" i="1"/>
  <c r="I20" i="1"/>
  <c r="J19" i="1"/>
  <c r="I19" i="1"/>
  <c r="J18" i="1"/>
  <c r="I18" i="1"/>
  <c r="J17" i="1"/>
  <c r="I17" i="1"/>
  <c r="J16" i="1"/>
  <c r="I16" i="1"/>
  <c r="H16" i="1" s="1"/>
  <c r="J15" i="1"/>
  <c r="I15" i="1"/>
  <c r="J14" i="1"/>
  <c r="I14" i="1"/>
  <c r="J13" i="1"/>
  <c r="I13" i="1"/>
  <c r="J12" i="1"/>
  <c r="I12" i="1"/>
  <c r="J11" i="1"/>
  <c r="I11" i="1"/>
  <c r="J10" i="1"/>
  <c r="I10" i="1"/>
  <c r="H10" i="1" s="1"/>
  <c r="J9" i="1"/>
  <c r="I9" i="1"/>
  <c r="J8" i="1"/>
  <c r="I8" i="1"/>
  <c r="J7" i="1"/>
  <c r="I7" i="1"/>
  <c r="J6" i="1"/>
  <c r="I6" i="1"/>
  <c r="J5" i="1"/>
  <c r="I5" i="1"/>
  <c r="J4" i="1"/>
  <c r="I4" i="1"/>
  <c r="H4" i="1" s="1"/>
  <c r="J3" i="1"/>
  <c r="I3" i="1"/>
  <c r="J2" i="1"/>
  <c r="I2" i="1"/>
  <c r="H7" i="1" l="1"/>
  <c r="H25" i="1"/>
  <c r="H55" i="1"/>
  <c r="H52" i="1"/>
  <c r="H47" i="1"/>
  <c r="H53" i="1"/>
  <c r="H56" i="1"/>
  <c r="H57" i="1"/>
  <c r="H27" i="1"/>
  <c r="H59" i="1"/>
  <c r="H6" i="1"/>
  <c r="H12" i="1"/>
  <c r="H18" i="1"/>
  <c r="H24" i="1"/>
  <c r="H30" i="1"/>
  <c r="H36" i="1"/>
  <c r="H42" i="1"/>
  <c r="H48" i="1"/>
  <c r="H54" i="1"/>
  <c r="H3" i="1"/>
  <c r="H45" i="1"/>
  <c r="H9" i="1"/>
  <c r="H33" i="1"/>
  <c r="H39" i="1"/>
  <c r="H35" i="1"/>
  <c r="H41" i="1"/>
  <c r="H58" i="1"/>
  <c r="H2" i="1"/>
  <c r="H8" i="1"/>
  <c r="H14" i="1"/>
  <c r="H20" i="1"/>
  <c r="H26" i="1"/>
  <c r="H32" i="1"/>
  <c r="H38" i="1"/>
  <c r="H50" i="1"/>
  <c r="H44" i="1"/>
  <c r="H15" i="1"/>
  <c r="H21" i="1"/>
  <c r="H51" i="1"/>
  <c r="H5" i="1"/>
  <c r="H11" i="1"/>
  <c r="H17" i="1"/>
  <c r="H23" i="1"/>
  <c r="H29" i="1"/>
  <c r="H13" i="1"/>
  <c r="H19" i="1"/>
  <c r="H31" i="1"/>
  <c r="H37" i="1"/>
  <c r="H43" i="1"/>
  <c r="H49" i="1"/>
  <c r="H60" i="1"/>
</calcChain>
</file>

<file path=xl/sharedStrings.xml><?xml version="1.0" encoding="utf-8"?>
<sst xmlns="http://schemas.openxmlformats.org/spreadsheetml/2006/main" count="301" uniqueCount="23">
  <si>
    <t>type</t>
  </si>
  <si>
    <t>aptamil</t>
  </si>
  <si>
    <t>weather</t>
  </si>
  <si>
    <t>poops</t>
  </si>
  <si>
    <t>colour</t>
  </si>
  <si>
    <t>shape</t>
  </si>
  <si>
    <t>watery</t>
  </si>
  <si>
    <t>yellow</t>
  </si>
  <si>
    <t>normal</t>
  </si>
  <si>
    <t>green</t>
  </si>
  <si>
    <t>neocate</t>
  </si>
  <si>
    <t>feeds</t>
  </si>
  <si>
    <t>rainy</t>
  </si>
  <si>
    <t>fine</t>
  </si>
  <si>
    <t>me</t>
  </si>
  <si>
    <t>husband</t>
  </si>
  <si>
    <t>day</t>
  </si>
  <si>
    <t>carer</t>
  </si>
  <si>
    <t>ml</t>
  </si>
  <si>
    <t>sleep</t>
  </si>
  <si>
    <t>naps</t>
  </si>
  <si>
    <t>nightslee</t>
  </si>
  <si>
    <t>daysleep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</si>
</sst>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B972-2395-4D94-9A46-43ECBAB04441}">
  <dimension ref="A1:N61"/>
  <sheetViews>
    <sheetView tabSelected="1" zoomScale="130" zoomScaleNormal="130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6.7109375" style="1" customWidth="1"/>
    <col min="2" max="2" width="9.140625" style="1" customWidth="1"/>
    <col min="3" max="3" width="9.140625" style="1"/>
    <col min="4" max="4" width="9" style="1" customWidth="1"/>
    <col min="5" max="7" width="9.140625" style="1"/>
    <col min="8" max="8" width="8.42578125" style="1" customWidth="1"/>
    <col min="9" max="10" width="11.28515625" style="1" customWidth="1"/>
    <col min="11" max="11" width="7.5703125" style="1" customWidth="1"/>
    <col min="12" max="12" width="14.140625" style="1" customWidth="1"/>
    <col min="13" max="13" width="9.140625" style="1"/>
    <col min="15" max="16384" width="9.140625" style="1"/>
  </cols>
  <sheetData>
    <row r="1" spans="1:13" x14ac:dyDescent="0.25">
      <c r="A1" s="1" t="s">
        <v>16</v>
      </c>
      <c r="B1" s="1" t="s">
        <v>0</v>
      </c>
      <c r="C1" s="1" t="s">
        <v>18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21</v>
      </c>
      <c r="J1" s="1" t="s">
        <v>22</v>
      </c>
      <c r="K1" s="1" t="s">
        <v>20</v>
      </c>
      <c r="L1" s="1" t="s">
        <v>17</v>
      </c>
      <c r="M1" s="1" t="s">
        <v>2</v>
      </c>
    </row>
    <row r="2" spans="1:13" x14ac:dyDescent="0.25">
      <c r="A2" s="1">
        <v>1</v>
      </c>
      <c r="B2" s="1" t="s">
        <v>1</v>
      </c>
      <c r="C2" s="1">
        <v>885</v>
      </c>
      <c r="D2" s="1">
        <v>5</v>
      </c>
      <c r="E2" s="1">
        <v>0</v>
      </c>
      <c r="F2" s="1">
        <v>0</v>
      </c>
      <c r="G2" s="1">
        <v>0</v>
      </c>
      <c r="H2" s="2">
        <f t="shared" ref="H2:H33" si="0">I2+J2</f>
        <v>15.266666666666667</v>
      </c>
      <c r="I2" s="2">
        <f>2+20/60+4.5+20/60+4</f>
        <v>11.166666666666668</v>
      </c>
      <c r="J2" s="2">
        <f>1+16/60+20/60+2.5</f>
        <v>4.0999999999999996</v>
      </c>
      <c r="K2" s="1">
        <v>6</v>
      </c>
      <c r="L2" s="1" t="s">
        <v>14</v>
      </c>
      <c r="M2" s="1" t="s">
        <v>12</v>
      </c>
    </row>
    <row r="3" spans="1:13" x14ac:dyDescent="0.25">
      <c r="A3" s="1">
        <v>2</v>
      </c>
      <c r="B3" s="1" t="s">
        <v>1</v>
      </c>
      <c r="C3" s="1">
        <v>910</v>
      </c>
      <c r="D3" s="1">
        <v>5</v>
      </c>
      <c r="E3" s="1">
        <v>2</v>
      </c>
      <c r="F3" s="1" t="s">
        <v>7</v>
      </c>
      <c r="G3" s="1" t="s">
        <v>6</v>
      </c>
      <c r="H3" s="2">
        <f t="shared" si="0"/>
        <v>13.966666666666667</v>
      </c>
      <c r="I3" s="2">
        <f>6+23/60+20/60+15/60+4</f>
        <v>10.966666666666667</v>
      </c>
      <c r="J3" s="2">
        <f>40/60+35/60+20/60+1+25/60</f>
        <v>2.9999999999999996</v>
      </c>
      <c r="K3" s="1">
        <v>7</v>
      </c>
      <c r="L3" s="1" t="s">
        <v>14</v>
      </c>
      <c r="M3" s="1" t="s">
        <v>12</v>
      </c>
    </row>
    <row r="4" spans="1:13" x14ac:dyDescent="0.25">
      <c r="A4" s="1">
        <v>3</v>
      </c>
      <c r="B4" s="1" t="s">
        <v>1</v>
      </c>
      <c r="C4" s="1">
        <v>1080</v>
      </c>
      <c r="D4" s="1">
        <v>6</v>
      </c>
      <c r="E4" s="1">
        <v>2</v>
      </c>
      <c r="F4" s="1" t="s">
        <v>7</v>
      </c>
      <c r="G4" s="1" t="s">
        <v>6</v>
      </c>
      <c r="H4" s="2">
        <f t="shared" si="0"/>
        <v>13.833333333333334</v>
      </c>
      <c r="I4" s="2">
        <f>1.5+27/60+2.5+1+8/60+4.5</f>
        <v>10.083333333333334</v>
      </c>
      <c r="J4" s="2">
        <f>2+35/60+1+10/60</f>
        <v>3.75</v>
      </c>
      <c r="K4" s="1">
        <v>7</v>
      </c>
      <c r="L4" s="1" t="s">
        <v>14</v>
      </c>
      <c r="M4" s="1" t="s">
        <v>12</v>
      </c>
    </row>
    <row r="5" spans="1:13" x14ac:dyDescent="0.25">
      <c r="A5" s="1">
        <v>4</v>
      </c>
      <c r="B5" s="1" t="s">
        <v>1</v>
      </c>
      <c r="C5" s="1">
        <v>935</v>
      </c>
      <c r="D5" s="1">
        <v>6</v>
      </c>
      <c r="E5" s="1">
        <v>2</v>
      </c>
      <c r="F5" s="1" t="s">
        <v>7</v>
      </c>
      <c r="G5" s="1" t="s">
        <v>8</v>
      </c>
      <c r="H5" s="2">
        <f t="shared" si="0"/>
        <v>14.383333333333333</v>
      </c>
      <c r="I5" s="2">
        <f>3+8/60+3+4+45/60</f>
        <v>10.883333333333333</v>
      </c>
      <c r="J5" s="2">
        <f>1+50/60+1+40/60</f>
        <v>3.5</v>
      </c>
      <c r="K5" s="1">
        <v>5</v>
      </c>
      <c r="L5" s="1" t="s">
        <v>15</v>
      </c>
      <c r="M5" s="1" t="s">
        <v>13</v>
      </c>
    </row>
    <row r="6" spans="1:13" x14ac:dyDescent="0.25">
      <c r="A6" s="1">
        <v>5</v>
      </c>
      <c r="B6" s="1" t="s">
        <v>1</v>
      </c>
      <c r="C6" s="1">
        <v>960</v>
      </c>
      <c r="D6" s="1">
        <v>6</v>
      </c>
      <c r="E6" s="1">
        <v>1</v>
      </c>
      <c r="F6" s="1" t="s">
        <v>7</v>
      </c>
      <c r="G6" s="1" t="s">
        <v>8</v>
      </c>
      <c r="H6" s="2">
        <f t="shared" si="0"/>
        <v>14.583333333333332</v>
      </c>
      <c r="I6" s="2">
        <f>4+50/60+2+20/60+4</f>
        <v>11.166666666666666</v>
      </c>
      <c r="J6" s="2">
        <f>1+50/60+1+35/60</f>
        <v>3.416666666666667</v>
      </c>
      <c r="K6" s="1">
        <v>6</v>
      </c>
      <c r="L6" s="1" t="s">
        <v>15</v>
      </c>
      <c r="M6" s="1" t="s">
        <v>13</v>
      </c>
    </row>
    <row r="7" spans="1:13" x14ac:dyDescent="0.25">
      <c r="A7" s="1">
        <v>6</v>
      </c>
      <c r="B7" s="1" t="s">
        <v>1</v>
      </c>
      <c r="C7" s="1">
        <v>1090</v>
      </c>
      <c r="D7" s="1">
        <v>6</v>
      </c>
      <c r="E7" s="1">
        <v>1</v>
      </c>
      <c r="F7" s="1" t="s">
        <v>7</v>
      </c>
      <c r="G7" s="1" t="s">
        <v>8</v>
      </c>
      <c r="H7" s="2">
        <f t="shared" si="0"/>
        <v>14.283333333333333</v>
      </c>
      <c r="I7" s="2">
        <f>3+3.5+4+13/60</f>
        <v>10.716666666666667</v>
      </c>
      <c r="J7" s="2">
        <f>45/60+25/60+2+24/60</f>
        <v>3.5666666666666669</v>
      </c>
      <c r="K7" s="1">
        <v>6</v>
      </c>
      <c r="L7" s="1" t="s">
        <v>14</v>
      </c>
      <c r="M7" s="1" t="s">
        <v>12</v>
      </c>
    </row>
    <row r="8" spans="1:13" x14ac:dyDescent="0.25">
      <c r="A8" s="1">
        <v>7</v>
      </c>
      <c r="B8" s="1" t="s">
        <v>1</v>
      </c>
      <c r="C8" s="1">
        <v>830</v>
      </c>
      <c r="D8" s="1">
        <v>5</v>
      </c>
      <c r="E8" s="1">
        <v>2</v>
      </c>
      <c r="F8" s="1" t="s">
        <v>7</v>
      </c>
      <c r="G8" s="1" t="s">
        <v>8</v>
      </c>
      <c r="H8" s="2">
        <f t="shared" si="0"/>
        <v>12.583333333333336</v>
      </c>
      <c r="I8" s="2">
        <f>3+3+12/60+13/60+3</f>
        <v>9.4166666666666679</v>
      </c>
      <c r="J8" s="2">
        <f>0.5+45/60+1+14/60+41/60</f>
        <v>3.166666666666667</v>
      </c>
      <c r="K8" s="1">
        <v>7</v>
      </c>
      <c r="L8" s="1" t="s">
        <v>14</v>
      </c>
      <c r="M8" s="1" t="s">
        <v>13</v>
      </c>
    </row>
    <row r="9" spans="1:13" x14ac:dyDescent="0.25">
      <c r="A9" s="1">
        <v>8</v>
      </c>
      <c r="B9" s="1" t="s">
        <v>1</v>
      </c>
      <c r="C9" s="1">
        <v>920</v>
      </c>
      <c r="D9" s="1">
        <v>5</v>
      </c>
      <c r="E9" s="1">
        <v>1</v>
      </c>
      <c r="F9" s="1" t="s">
        <v>7</v>
      </c>
      <c r="G9" s="1" t="s">
        <v>6</v>
      </c>
      <c r="H9" s="2">
        <f t="shared" si="0"/>
        <v>13.25</v>
      </c>
      <c r="I9" s="2">
        <f>4+15/60+2+3.5</f>
        <v>9.75</v>
      </c>
      <c r="J9" s="2">
        <f>0.5+2.5+0.5</f>
        <v>3.5</v>
      </c>
      <c r="K9" s="1">
        <v>6</v>
      </c>
      <c r="L9" s="1" t="s">
        <v>14</v>
      </c>
      <c r="M9" s="1" t="s">
        <v>13</v>
      </c>
    </row>
    <row r="10" spans="1:13" x14ac:dyDescent="0.25">
      <c r="A10" s="1">
        <v>9</v>
      </c>
      <c r="B10" s="1" t="s">
        <v>1</v>
      </c>
      <c r="C10" s="1">
        <v>1110</v>
      </c>
      <c r="D10" s="1">
        <v>6</v>
      </c>
      <c r="E10" s="1">
        <v>1</v>
      </c>
      <c r="F10" s="1" t="s">
        <v>7</v>
      </c>
      <c r="G10" s="1" t="s">
        <v>8</v>
      </c>
      <c r="H10" s="2">
        <f t="shared" si="0"/>
        <v>14.483333333333333</v>
      </c>
      <c r="I10" s="2">
        <f>3.5+3+4.5</f>
        <v>11</v>
      </c>
      <c r="J10" s="2">
        <f>39/60+1+55/60+55/60</f>
        <v>3.4833333333333329</v>
      </c>
      <c r="K10" s="1">
        <v>6</v>
      </c>
      <c r="L10" s="1" t="s">
        <v>15</v>
      </c>
      <c r="M10" s="1" t="s">
        <v>13</v>
      </c>
    </row>
    <row r="11" spans="1:13" x14ac:dyDescent="0.25">
      <c r="A11" s="1">
        <v>10</v>
      </c>
      <c r="B11" s="1" t="s">
        <v>1</v>
      </c>
      <c r="C11" s="1">
        <v>1085</v>
      </c>
      <c r="D11" s="1">
        <v>6</v>
      </c>
      <c r="E11" s="1">
        <v>1</v>
      </c>
      <c r="F11" s="1" t="s">
        <v>7</v>
      </c>
      <c r="G11" s="1" t="s">
        <v>8</v>
      </c>
      <c r="H11" s="2">
        <f t="shared" si="0"/>
        <v>14</v>
      </c>
      <c r="I11" s="2">
        <f>6+4.5</f>
        <v>10.5</v>
      </c>
      <c r="J11" s="2">
        <f>2+55/60+35/60</f>
        <v>3.5</v>
      </c>
      <c r="K11" s="1">
        <v>4</v>
      </c>
      <c r="L11" s="1" t="s">
        <v>14</v>
      </c>
      <c r="M11" s="1" t="s">
        <v>13</v>
      </c>
    </row>
    <row r="12" spans="1:13" x14ac:dyDescent="0.25">
      <c r="A12" s="1">
        <v>11</v>
      </c>
      <c r="B12" s="1" t="s">
        <v>1</v>
      </c>
      <c r="C12" s="1">
        <v>990</v>
      </c>
      <c r="D12" s="1">
        <v>5</v>
      </c>
      <c r="E12" s="1">
        <v>1</v>
      </c>
      <c r="F12" s="1" t="s">
        <v>7</v>
      </c>
      <c r="G12" s="1" t="s">
        <v>8</v>
      </c>
      <c r="H12" s="2">
        <f t="shared" si="0"/>
        <v>13.65</v>
      </c>
      <c r="I12" s="2">
        <f>5+2+18/60+45/60+3</f>
        <v>11.05</v>
      </c>
      <c r="J12" s="2">
        <f>1.5+26/60+40/60</f>
        <v>2.6</v>
      </c>
      <c r="K12" s="1">
        <v>6</v>
      </c>
      <c r="L12" s="1" t="s">
        <v>15</v>
      </c>
      <c r="M12" s="1" t="s">
        <v>12</v>
      </c>
    </row>
    <row r="13" spans="1:13" x14ac:dyDescent="0.25">
      <c r="A13" s="1">
        <v>12</v>
      </c>
      <c r="B13" s="1" t="s">
        <v>1</v>
      </c>
      <c r="C13" s="1">
        <v>1190</v>
      </c>
      <c r="D13" s="1">
        <v>6</v>
      </c>
      <c r="E13" s="1">
        <v>1</v>
      </c>
      <c r="F13" s="1" t="s">
        <v>7</v>
      </c>
      <c r="G13" s="1" t="s">
        <v>6</v>
      </c>
      <c r="H13" s="2">
        <f t="shared" si="0"/>
        <v>12.65</v>
      </c>
      <c r="I13" s="2">
        <f>5+2+15/60+4</f>
        <v>11.25</v>
      </c>
      <c r="J13" s="2">
        <f>20/60+30/60+34/60</f>
        <v>1.4</v>
      </c>
      <c r="K13" s="1">
        <v>6</v>
      </c>
      <c r="L13" s="1" t="s">
        <v>15</v>
      </c>
      <c r="M13" s="1" t="s">
        <v>12</v>
      </c>
    </row>
    <row r="14" spans="1:13" x14ac:dyDescent="0.25">
      <c r="A14" s="1">
        <v>13</v>
      </c>
      <c r="B14" s="1" t="s">
        <v>1</v>
      </c>
      <c r="C14" s="1">
        <v>1085</v>
      </c>
      <c r="D14" s="1">
        <v>6</v>
      </c>
      <c r="E14" s="1">
        <v>0</v>
      </c>
      <c r="F14" s="1">
        <v>0</v>
      </c>
      <c r="G14" s="1">
        <v>0</v>
      </c>
      <c r="H14" s="2">
        <f t="shared" si="0"/>
        <v>13.3</v>
      </c>
      <c r="I14" s="2">
        <f>4+15/60+3+40/60+3</f>
        <v>10.916666666666668</v>
      </c>
      <c r="J14" s="2">
        <f>1+18/60+35/60+0.5</f>
        <v>2.3833333333333333</v>
      </c>
      <c r="K14" s="1">
        <v>7</v>
      </c>
      <c r="L14" s="1" t="s">
        <v>15</v>
      </c>
      <c r="M14" s="1" t="s">
        <v>13</v>
      </c>
    </row>
    <row r="15" spans="1:13" x14ac:dyDescent="0.25">
      <c r="A15" s="1">
        <v>14</v>
      </c>
      <c r="B15" s="1" t="s">
        <v>1</v>
      </c>
      <c r="C15" s="1">
        <v>830</v>
      </c>
      <c r="D15" s="1">
        <v>6</v>
      </c>
      <c r="E15" s="1">
        <v>2</v>
      </c>
      <c r="F15" s="1" t="s">
        <v>7</v>
      </c>
      <c r="G15" s="1" t="s">
        <v>8</v>
      </c>
      <c r="H15" s="2">
        <f t="shared" si="0"/>
        <v>14.066666666666666</v>
      </c>
      <c r="I15" s="2">
        <f>5+2+4</f>
        <v>11</v>
      </c>
      <c r="J15" s="2">
        <f>19/60+55/60+1+50/60</f>
        <v>3.0666666666666669</v>
      </c>
      <c r="K15" s="1">
        <v>6</v>
      </c>
      <c r="L15" s="1" t="s">
        <v>15</v>
      </c>
      <c r="M15" s="1" t="s">
        <v>13</v>
      </c>
    </row>
    <row r="16" spans="1:13" x14ac:dyDescent="0.25">
      <c r="A16" s="1">
        <v>15</v>
      </c>
      <c r="B16" s="1" t="s">
        <v>1</v>
      </c>
      <c r="C16" s="1">
        <v>940</v>
      </c>
      <c r="D16" s="1">
        <v>5</v>
      </c>
      <c r="E16" s="1">
        <v>1</v>
      </c>
      <c r="F16" s="1" t="s">
        <v>7</v>
      </c>
      <c r="G16" s="1" t="s">
        <v>8</v>
      </c>
      <c r="H16" s="2">
        <f t="shared" si="0"/>
        <v>14.316666666666666</v>
      </c>
      <c r="I16" s="2">
        <f>4+50/60+2+39/60+2+40/60+1</f>
        <v>11.15</v>
      </c>
      <c r="J16" s="2">
        <f>1+20/60+1+50/60</f>
        <v>3.1666666666666665</v>
      </c>
      <c r="K16" s="1">
        <v>6</v>
      </c>
      <c r="L16" s="1" t="s">
        <v>14</v>
      </c>
      <c r="M16" s="1" t="s">
        <v>13</v>
      </c>
    </row>
    <row r="17" spans="1:13" x14ac:dyDescent="0.25">
      <c r="A17" s="1">
        <v>16</v>
      </c>
      <c r="B17" s="1" t="s">
        <v>1</v>
      </c>
      <c r="C17" s="1">
        <v>910</v>
      </c>
      <c r="D17" s="1">
        <v>5</v>
      </c>
      <c r="E17" s="1">
        <v>1</v>
      </c>
      <c r="F17" s="1" t="s">
        <v>7</v>
      </c>
      <c r="G17" s="1" t="s">
        <v>8</v>
      </c>
      <c r="H17" s="2">
        <f t="shared" si="0"/>
        <v>12.316666666666666</v>
      </c>
      <c r="I17" s="2">
        <f>2.5+2+50/60+10/60+3</f>
        <v>8.5</v>
      </c>
      <c r="J17" s="2">
        <f>39/60+1+40/60+50/60+40/60</f>
        <v>3.8166666666666664</v>
      </c>
      <c r="K17" s="1">
        <v>7</v>
      </c>
      <c r="L17" s="1" t="s">
        <v>14</v>
      </c>
      <c r="M17" s="1" t="s">
        <v>13</v>
      </c>
    </row>
    <row r="18" spans="1:13" x14ac:dyDescent="0.25">
      <c r="A18" s="1">
        <v>17</v>
      </c>
      <c r="B18" s="1" t="s">
        <v>1</v>
      </c>
      <c r="C18" s="1">
        <v>910</v>
      </c>
      <c r="D18" s="1">
        <v>5</v>
      </c>
      <c r="E18" s="1">
        <v>1</v>
      </c>
      <c r="F18" s="1" t="s">
        <v>7</v>
      </c>
      <c r="G18" s="1" t="s">
        <v>6</v>
      </c>
      <c r="H18" s="2">
        <f t="shared" si="0"/>
        <v>14.75</v>
      </c>
      <c r="I18" s="2">
        <f>4+40/60+2+25/60+4.5</f>
        <v>11.583333333333334</v>
      </c>
      <c r="J18" s="2">
        <f>35/60+50/60+1+45/60</f>
        <v>3.166666666666667</v>
      </c>
      <c r="K18" s="1">
        <v>6</v>
      </c>
      <c r="L18" s="1" t="s">
        <v>15</v>
      </c>
      <c r="M18" s="1" t="s">
        <v>13</v>
      </c>
    </row>
    <row r="19" spans="1:13" x14ac:dyDescent="0.25">
      <c r="A19" s="1">
        <v>18</v>
      </c>
      <c r="B19" s="1" t="s">
        <v>1</v>
      </c>
      <c r="C19" s="1">
        <v>1160</v>
      </c>
      <c r="D19" s="1">
        <v>6</v>
      </c>
      <c r="E19" s="1">
        <v>1</v>
      </c>
      <c r="F19" s="1" t="s">
        <v>7</v>
      </c>
      <c r="G19" s="1" t="s">
        <v>6</v>
      </c>
      <c r="H19" s="2">
        <f t="shared" si="0"/>
        <v>14.233333333333333</v>
      </c>
      <c r="I19" s="2">
        <f>2+25/60+3.5+4</f>
        <v>9.9166666666666661</v>
      </c>
      <c r="J19" s="2">
        <f>2+15/60+1+25/60+39/60</f>
        <v>4.3166666666666664</v>
      </c>
      <c r="K19" s="1">
        <v>6</v>
      </c>
      <c r="L19" s="1" t="s">
        <v>15</v>
      </c>
      <c r="M19" s="1" t="s">
        <v>13</v>
      </c>
    </row>
    <row r="20" spans="1:13" x14ac:dyDescent="0.25">
      <c r="A20" s="1">
        <v>19</v>
      </c>
      <c r="B20" s="1" t="s">
        <v>1</v>
      </c>
      <c r="C20" s="1">
        <v>930</v>
      </c>
      <c r="D20" s="1">
        <v>5</v>
      </c>
      <c r="E20" s="1">
        <v>1</v>
      </c>
      <c r="F20" s="1" t="s">
        <v>7</v>
      </c>
      <c r="G20" s="1" t="s">
        <v>8</v>
      </c>
      <c r="H20" s="2">
        <f t="shared" si="0"/>
        <v>15.150000000000002</v>
      </c>
      <c r="I20" s="2">
        <f>3+4+14/60+4.5</f>
        <v>11.733333333333334</v>
      </c>
      <c r="J20" s="2">
        <f>45/60+0.5+1+20/60+50/60</f>
        <v>3.416666666666667</v>
      </c>
      <c r="K20" s="1">
        <v>7</v>
      </c>
      <c r="L20" s="1" t="s">
        <v>14</v>
      </c>
      <c r="M20" s="1" t="s">
        <v>13</v>
      </c>
    </row>
    <row r="21" spans="1:13" x14ac:dyDescent="0.25">
      <c r="A21" s="1">
        <v>20</v>
      </c>
      <c r="B21" s="1" t="s">
        <v>1</v>
      </c>
      <c r="C21" s="1">
        <v>1120</v>
      </c>
      <c r="D21" s="1">
        <v>6</v>
      </c>
      <c r="E21" s="1">
        <v>1</v>
      </c>
      <c r="F21" s="1" t="s">
        <v>7</v>
      </c>
      <c r="G21" s="1" t="s">
        <v>8</v>
      </c>
      <c r="H21" s="2">
        <f t="shared" si="0"/>
        <v>14.15</v>
      </c>
      <c r="I21" s="2">
        <f>1+3.5+2.5+4</f>
        <v>11</v>
      </c>
      <c r="J21" s="2">
        <f>0.5+0.5+0.5+1+39/60</f>
        <v>3.15</v>
      </c>
      <c r="K21" s="1">
        <v>8</v>
      </c>
      <c r="L21" s="1" t="s">
        <v>15</v>
      </c>
      <c r="M21" s="1" t="s">
        <v>13</v>
      </c>
    </row>
    <row r="22" spans="1:13" x14ac:dyDescent="0.25">
      <c r="A22" s="1">
        <v>21</v>
      </c>
      <c r="B22" s="1" t="s">
        <v>1</v>
      </c>
      <c r="C22" s="1">
        <v>930</v>
      </c>
      <c r="D22" s="1">
        <v>5</v>
      </c>
      <c r="E22" s="1">
        <v>1</v>
      </c>
      <c r="F22" s="1" t="s">
        <v>7</v>
      </c>
      <c r="G22" s="1" t="s">
        <v>8</v>
      </c>
      <c r="H22" s="2">
        <f t="shared" si="0"/>
        <v>13.666666666666666</v>
      </c>
      <c r="I22" s="2">
        <f>2.5+4.5+4+10/60</f>
        <v>11.166666666666666</v>
      </c>
      <c r="J22" s="2">
        <f>0.5+1+1</f>
        <v>2.5</v>
      </c>
      <c r="K22" s="1">
        <v>7</v>
      </c>
      <c r="L22" s="1" t="s">
        <v>14</v>
      </c>
      <c r="M22" s="1" t="s">
        <v>13</v>
      </c>
    </row>
    <row r="23" spans="1:13" x14ac:dyDescent="0.25">
      <c r="A23" s="1">
        <v>22</v>
      </c>
      <c r="B23" s="1" t="s">
        <v>1</v>
      </c>
      <c r="C23" s="1">
        <v>1160</v>
      </c>
      <c r="D23" s="1">
        <v>6</v>
      </c>
      <c r="E23" s="1">
        <v>2</v>
      </c>
      <c r="F23" s="1" t="s">
        <v>7</v>
      </c>
      <c r="G23" s="1" t="s">
        <v>8</v>
      </c>
      <c r="H23" s="2">
        <f t="shared" si="0"/>
        <v>13</v>
      </c>
      <c r="I23" s="2">
        <f>1+5+4</f>
        <v>10</v>
      </c>
      <c r="J23" s="2">
        <f>1+2</f>
        <v>3</v>
      </c>
      <c r="K23" s="1">
        <v>6</v>
      </c>
      <c r="L23" s="1" t="s">
        <v>15</v>
      </c>
      <c r="M23" s="1" t="s">
        <v>13</v>
      </c>
    </row>
    <row r="24" spans="1:13" x14ac:dyDescent="0.25">
      <c r="A24" s="1">
        <v>23</v>
      </c>
      <c r="B24" s="1" t="s">
        <v>1</v>
      </c>
      <c r="C24" s="1">
        <v>1020</v>
      </c>
      <c r="D24" s="1">
        <v>6</v>
      </c>
      <c r="E24" s="1">
        <v>3</v>
      </c>
      <c r="F24" s="1" t="s">
        <v>7</v>
      </c>
      <c r="G24" s="1" t="s">
        <v>6</v>
      </c>
      <c r="H24" s="2">
        <f t="shared" si="0"/>
        <v>12.966666666666667</v>
      </c>
      <c r="I24" s="2">
        <f>3.5+2+10/60+3+14/60+35/60</f>
        <v>9.4833333333333343</v>
      </c>
      <c r="J24" s="2">
        <f>19/60+2.5+40/60</f>
        <v>3.4833333333333329</v>
      </c>
      <c r="K24" s="1">
        <v>7</v>
      </c>
      <c r="L24" s="1" t="s">
        <v>14</v>
      </c>
      <c r="M24" s="1" t="s">
        <v>13</v>
      </c>
    </row>
    <row r="25" spans="1:13" x14ac:dyDescent="0.25">
      <c r="A25" s="1">
        <v>24</v>
      </c>
      <c r="B25" s="1" t="s">
        <v>1</v>
      </c>
      <c r="C25" s="1">
        <v>940</v>
      </c>
      <c r="D25" s="1">
        <v>5</v>
      </c>
      <c r="E25" s="1">
        <v>1</v>
      </c>
      <c r="F25" s="1" t="s">
        <v>7</v>
      </c>
      <c r="G25" s="1" t="s">
        <v>6</v>
      </c>
      <c r="H25" s="2">
        <f t="shared" si="0"/>
        <v>14.900000000000002</v>
      </c>
      <c r="I25" s="2">
        <f>2+50/60+3+50/60+4</f>
        <v>10.666666666666668</v>
      </c>
      <c r="J25" s="2">
        <f>1+25/60+2+49/60</f>
        <v>4.2333333333333334</v>
      </c>
      <c r="K25" s="1">
        <v>6</v>
      </c>
      <c r="L25" s="1" t="s">
        <v>14</v>
      </c>
      <c r="M25" s="1" t="s">
        <v>13</v>
      </c>
    </row>
    <row r="26" spans="1:13" x14ac:dyDescent="0.25">
      <c r="A26" s="1">
        <v>25</v>
      </c>
      <c r="B26" s="1" t="s">
        <v>1</v>
      </c>
      <c r="C26" s="1">
        <v>1180</v>
      </c>
      <c r="D26" s="1">
        <v>6</v>
      </c>
      <c r="E26" s="1">
        <v>1</v>
      </c>
      <c r="F26" s="1" t="s">
        <v>7</v>
      </c>
      <c r="G26" s="1" t="s">
        <v>6</v>
      </c>
      <c r="H26" s="2">
        <f t="shared" si="0"/>
        <v>12.5</v>
      </c>
      <c r="I26" s="2">
        <f>3.5+1+4</f>
        <v>8.5</v>
      </c>
      <c r="J26" s="2">
        <f>2+2</f>
        <v>4</v>
      </c>
      <c r="K26" s="1">
        <v>7</v>
      </c>
      <c r="L26" s="1" t="s">
        <v>15</v>
      </c>
      <c r="M26" s="1" t="s">
        <v>13</v>
      </c>
    </row>
    <row r="27" spans="1:13" x14ac:dyDescent="0.25">
      <c r="A27" s="1">
        <v>26</v>
      </c>
      <c r="B27" s="1" t="s">
        <v>1</v>
      </c>
      <c r="C27" s="1">
        <v>1010</v>
      </c>
      <c r="D27" s="1">
        <v>5</v>
      </c>
      <c r="E27" s="1">
        <v>2</v>
      </c>
      <c r="F27" s="1" t="s">
        <v>7</v>
      </c>
      <c r="G27" s="1" t="s">
        <v>6</v>
      </c>
      <c r="H27" s="2">
        <f t="shared" si="0"/>
        <v>13.133333333333333</v>
      </c>
      <c r="I27" s="2">
        <f>1+50/60+4+4+10/60</f>
        <v>10</v>
      </c>
      <c r="J27" s="2">
        <f>1+0.5+0.5+43/60+25/60</f>
        <v>3.1333333333333333</v>
      </c>
      <c r="K27" s="1">
        <v>8</v>
      </c>
      <c r="L27" s="1" t="s">
        <v>14</v>
      </c>
      <c r="M27" s="1" t="s">
        <v>13</v>
      </c>
    </row>
    <row r="28" spans="1:13" x14ac:dyDescent="0.25">
      <c r="A28" s="1">
        <v>27</v>
      </c>
      <c r="B28" s="1" t="s">
        <v>1</v>
      </c>
      <c r="C28" s="1">
        <v>1100</v>
      </c>
      <c r="D28" s="1">
        <v>6</v>
      </c>
      <c r="E28" s="1">
        <v>1</v>
      </c>
      <c r="F28" s="1" t="s">
        <v>7</v>
      </c>
      <c r="G28" s="1" t="s">
        <v>6</v>
      </c>
      <c r="H28" s="2">
        <f t="shared" si="0"/>
        <v>13.833333333333334</v>
      </c>
      <c r="I28" s="2">
        <f>1+40/60+5+45/60+3+50/60</f>
        <v>11.25</v>
      </c>
      <c r="J28" s="2">
        <f>25/60+1.5+40/60</f>
        <v>2.5833333333333335</v>
      </c>
      <c r="K28" s="1">
        <v>7</v>
      </c>
      <c r="L28" s="1" t="s">
        <v>15</v>
      </c>
      <c r="M28" s="1" t="s">
        <v>13</v>
      </c>
    </row>
    <row r="29" spans="1:13" x14ac:dyDescent="0.25">
      <c r="A29" s="1">
        <v>28</v>
      </c>
      <c r="B29" s="1" t="s">
        <v>1</v>
      </c>
      <c r="C29" s="1">
        <v>1145</v>
      </c>
      <c r="D29" s="1">
        <v>7</v>
      </c>
      <c r="E29" s="1">
        <v>0</v>
      </c>
      <c r="F29" s="1">
        <v>0</v>
      </c>
      <c r="G29" s="1">
        <v>0</v>
      </c>
      <c r="H29" s="2">
        <f t="shared" si="0"/>
        <v>14.200000000000001</v>
      </c>
      <c r="I29" s="2">
        <f>2.5+4.5+2+20/60+1.5</f>
        <v>10.833333333333334</v>
      </c>
      <c r="J29" s="2">
        <f>0.5+39/60+2+13/60</f>
        <v>3.3666666666666667</v>
      </c>
      <c r="K29" s="1">
        <v>7</v>
      </c>
      <c r="L29" s="1" t="s">
        <v>14</v>
      </c>
      <c r="M29" s="1" t="s">
        <v>13</v>
      </c>
    </row>
    <row r="30" spans="1:13" x14ac:dyDescent="0.25">
      <c r="A30" s="1">
        <v>29</v>
      </c>
      <c r="B30" s="1" t="s">
        <v>1</v>
      </c>
      <c r="C30" s="1">
        <v>1070</v>
      </c>
      <c r="D30" s="1">
        <v>6</v>
      </c>
      <c r="E30" s="1">
        <v>1</v>
      </c>
      <c r="F30" s="1" t="s">
        <v>7</v>
      </c>
      <c r="G30" s="1" t="s">
        <v>6</v>
      </c>
      <c r="H30" s="2">
        <f t="shared" si="0"/>
        <v>13.049999999999999</v>
      </c>
      <c r="I30" s="2">
        <f>2+3+2+42/60+45/60</f>
        <v>8.4499999999999993</v>
      </c>
      <c r="J30" s="2">
        <f>2+10/60+1+50/60+36/60</f>
        <v>4.5999999999999996</v>
      </c>
      <c r="K30" s="1">
        <v>7</v>
      </c>
      <c r="L30" s="1" t="s">
        <v>15</v>
      </c>
      <c r="M30" s="1" t="s">
        <v>12</v>
      </c>
    </row>
    <row r="31" spans="1:13" x14ac:dyDescent="0.25">
      <c r="A31" s="1">
        <v>30</v>
      </c>
      <c r="B31" s="1" t="s">
        <v>1</v>
      </c>
      <c r="C31" s="1">
        <v>1050</v>
      </c>
      <c r="D31" s="1">
        <v>6</v>
      </c>
      <c r="E31" s="1">
        <v>2</v>
      </c>
      <c r="F31" s="1" t="s">
        <v>7</v>
      </c>
      <c r="G31" s="1" t="s">
        <v>6</v>
      </c>
      <c r="H31" s="2">
        <f t="shared" si="0"/>
        <v>12.233333333333334</v>
      </c>
      <c r="I31" s="2">
        <f>3+40/60+1+50/60+3</f>
        <v>8.5</v>
      </c>
      <c r="J31" s="2">
        <f>1+50/60+54/60+1</f>
        <v>3.7333333333333334</v>
      </c>
      <c r="K31" s="1">
        <v>7</v>
      </c>
      <c r="L31" s="1" t="s">
        <v>14</v>
      </c>
      <c r="M31" s="1" t="s">
        <v>12</v>
      </c>
    </row>
    <row r="32" spans="1:13" x14ac:dyDescent="0.25">
      <c r="A32" s="1">
        <v>31</v>
      </c>
      <c r="B32" s="1" t="s">
        <v>10</v>
      </c>
      <c r="C32" s="1">
        <v>710</v>
      </c>
      <c r="D32" s="1">
        <v>5</v>
      </c>
      <c r="E32" s="1">
        <v>1</v>
      </c>
      <c r="F32" s="1" t="s">
        <v>9</v>
      </c>
      <c r="G32" s="1" t="s">
        <v>8</v>
      </c>
      <c r="H32" s="2">
        <f t="shared" si="0"/>
        <v>15.4</v>
      </c>
      <c r="I32" s="2">
        <f>4+2.5+3.5</f>
        <v>10</v>
      </c>
      <c r="J32" s="2">
        <f>2+2+44/60+40/60</f>
        <v>5.4</v>
      </c>
      <c r="K32" s="1">
        <v>5</v>
      </c>
      <c r="L32" s="1" t="s">
        <v>14</v>
      </c>
      <c r="M32" s="1" t="s">
        <v>13</v>
      </c>
    </row>
    <row r="33" spans="1:13" x14ac:dyDescent="0.25">
      <c r="A33" s="1">
        <v>32</v>
      </c>
      <c r="B33" s="1" t="s">
        <v>10</v>
      </c>
      <c r="C33" s="1">
        <v>660</v>
      </c>
      <c r="D33" s="1">
        <v>5</v>
      </c>
      <c r="E33" s="1">
        <v>1</v>
      </c>
      <c r="F33" s="1" t="s">
        <v>9</v>
      </c>
      <c r="G33" s="1" t="s">
        <v>6</v>
      </c>
      <c r="H33" s="2">
        <f t="shared" si="0"/>
        <v>13.816666666666666</v>
      </c>
      <c r="I33" s="2">
        <f>5+1+25/60+4+40/60</f>
        <v>11.083333333333334</v>
      </c>
      <c r="J33" s="2">
        <f>25/60+1+14/60+35/60+0.5</f>
        <v>2.7333333333333334</v>
      </c>
      <c r="K33" s="1">
        <v>8</v>
      </c>
      <c r="L33" s="1" t="s">
        <v>14</v>
      </c>
      <c r="M33" s="1" t="s">
        <v>12</v>
      </c>
    </row>
    <row r="34" spans="1:13" x14ac:dyDescent="0.25">
      <c r="A34" s="1">
        <v>33</v>
      </c>
      <c r="B34" s="1" t="s">
        <v>10</v>
      </c>
      <c r="C34" s="1">
        <v>780</v>
      </c>
      <c r="D34" s="1">
        <v>6</v>
      </c>
      <c r="E34" s="1">
        <v>2</v>
      </c>
      <c r="F34" s="1" t="s">
        <v>9</v>
      </c>
      <c r="G34" s="1" t="s">
        <v>6</v>
      </c>
      <c r="H34" s="2">
        <f t="shared" ref="H34:H65" si="1">I34+J34</f>
        <v>13.233333333333334</v>
      </c>
      <c r="I34" s="2">
        <f>3.5+3.5+3+45/60</f>
        <v>10.75</v>
      </c>
      <c r="J34" s="2">
        <f>2+29/60</f>
        <v>2.4833333333333334</v>
      </c>
      <c r="K34" s="1">
        <v>5</v>
      </c>
      <c r="L34" s="1" t="s">
        <v>15</v>
      </c>
      <c r="M34" s="1" t="s">
        <v>12</v>
      </c>
    </row>
    <row r="35" spans="1:13" x14ac:dyDescent="0.25">
      <c r="A35" s="1">
        <v>34</v>
      </c>
      <c r="B35" s="1" t="s">
        <v>10</v>
      </c>
      <c r="C35" s="1">
        <v>750</v>
      </c>
      <c r="D35" s="1">
        <v>6</v>
      </c>
      <c r="E35" s="1">
        <v>1</v>
      </c>
      <c r="F35" s="1" t="s">
        <v>7</v>
      </c>
      <c r="G35" s="1" t="s">
        <v>8</v>
      </c>
      <c r="H35" s="2">
        <f t="shared" si="1"/>
        <v>14.416666666666666</v>
      </c>
      <c r="I35" s="2">
        <f>7+3.5+40/60</f>
        <v>11.166666666666666</v>
      </c>
      <c r="J35" s="2">
        <f>2+1+15/60</f>
        <v>3.25</v>
      </c>
      <c r="K35" s="1">
        <v>5</v>
      </c>
      <c r="L35" s="1" t="s">
        <v>15</v>
      </c>
      <c r="M35" s="1" t="s">
        <v>13</v>
      </c>
    </row>
    <row r="36" spans="1:13" x14ac:dyDescent="0.25">
      <c r="A36" s="1">
        <v>35</v>
      </c>
      <c r="B36" s="1" t="s">
        <v>10</v>
      </c>
      <c r="C36" s="1">
        <v>770</v>
      </c>
      <c r="D36" s="1">
        <v>5</v>
      </c>
      <c r="E36" s="1">
        <v>1</v>
      </c>
      <c r="F36" s="1" t="s">
        <v>7</v>
      </c>
      <c r="G36" s="1" t="s">
        <v>6</v>
      </c>
      <c r="H36" s="2">
        <f t="shared" si="1"/>
        <v>14.75</v>
      </c>
      <c r="I36" s="2">
        <f>4+2.5+2+45/60+2</f>
        <v>11.25</v>
      </c>
      <c r="J36" s="2">
        <f>1.5+2</f>
        <v>3.5</v>
      </c>
      <c r="K36" s="1">
        <v>6</v>
      </c>
      <c r="L36" s="1" t="s">
        <v>15</v>
      </c>
      <c r="M36" s="1" t="s">
        <v>12</v>
      </c>
    </row>
    <row r="37" spans="1:13" x14ac:dyDescent="0.25">
      <c r="A37" s="1">
        <v>36</v>
      </c>
      <c r="B37" s="1" t="s">
        <v>10</v>
      </c>
      <c r="C37" s="1">
        <v>990</v>
      </c>
      <c r="D37" s="1">
        <v>8</v>
      </c>
      <c r="E37" s="1">
        <v>1</v>
      </c>
      <c r="F37" s="1" t="s">
        <v>9</v>
      </c>
      <c r="G37" s="1" t="s">
        <v>6</v>
      </c>
      <c r="H37" s="2">
        <f t="shared" si="1"/>
        <v>12</v>
      </c>
      <c r="I37" s="2">
        <f>20/60+2+1+2+3+25/60</f>
        <v>8.75</v>
      </c>
      <c r="J37" s="2">
        <f>40/60+20/60+1.5+45/60</f>
        <v>3.25</v>
      </c>
      <c r="K37" s="1">
        <v>9</v>
      </c>
      <c r="L37" s="1" t="s">
        <v>15</v>
      </c>
      <c r="M37" s="1" t="s">
        <v>12</v>
      </c>
    </row>
    <row r="38" spans="1:13" x14ac:dyDescent="0.25">
      <c r="A38" s="1">
        <v>37</v>
      </c>
      <c r="B38" s="1" t="s">
        <v>10</v>
      </c>
      <c r="C38" s="1">
        <v>840</v>
      </c>
      <c r="D38" s="1">
        <v>6</v>
      </c>
      <c r="E38" s="1">
        <v>3</v>
      </c>
      <c r="F38" s="1" t="s">
        <v>9</v>
      </c>
      <c r="G38" s="1" t="s">
        <v>6</v>
      </c>
      <c r="H38" s="2">
        <f t="shared" si="1"/>
        <v>14.333333333333334</v>
      </c>
      <c r="I38" s="2">
        <f>4+2.5+3+45/60</f>
        <v>10.25</v>
      </c>
      <c r="J38" s="2">
        <f>2+20/60+1+45/60</f>
        <v>4.0833333333333339</v>
      </c>
      <c r="K38" s="1">
        <v>6</v>
      </c>
      <c r="L38" s="1" t="s">
        <v>14</v>
      </c>
      <c r="M38" s="1" t="s">
        <v>13</v>
      </c>
    </row>
    <row r="39" spans="1:13" x14ac:dyDescent="0.25">
      <c r="A39" s="1">
        <v>38</v>
      </c>
      <c r="B39" s="1" t="s">
        <v>10</v>
      </c>
      <c r="C39" s="1">
        <v>910</v>
      </c>
      <c r="D39" s="1">
        <v>7</v>
      </c>
      <c r="E39" s="1">
        <v>2</v>
      </c>
      <c r="F39" s="1" t="s">
        <v>7</v>
      </c>
      <c r="G39" s="1" t="s">
        <v>6</v>
      </c>
      <c r="H39" s="2">
        <f t="shared" si="1"/>
        <v>11.333333333333334</v>
      </c>
      <c r="I39" s="2">
        <f>1+4.5+0.5+3</f>
        <v>9</v>
      </c>
      <c r="J39" s="2">
        <f>50/60+1+0.5</f>
        <v>2.3333333333333335</v>
      </c>
      <c r="K39" s="1">
        <v>8</v>
      </c>
      <c r="L39" s="1" t="s">
        <v>15</v>
      </c>
      <c r="M39" s="1" t="s">
        <v>13</v>
      </c>
    </row>
    <row r="40" spans="1:13" ht="14.25" customHeight="1" x14ac:dyDescent="0.25">
      <c r="A40" s="1">
        <v>39</v>
      </c>
      <c r="B40" s="1" t="s">
        <v>10</v>
      </c>
      <c r="C40" s="1">
        <v>700</v>
      </c>
      <c r="D40" s="1">
        <v>5</v>
      </c>
      <c r="E40" s="1">
        <v>2</v>
      </c>
      <c r="F40" s="1" t="s">
        <v>7</v>
      </c>
      <c r="G40" s="1" t="s">
        <v>6</v>
      </c>
      <c r="H40" s="2">
        <f t="shared" si="1"/>
        <v>14.366666666666667</v>
      </c>
      <c r="I40" s="2">
        <f>2.5+5+1.5+2.5</f>
        <v>11.5</v>
      </c>
      <c r="J40" s="2">
        <f>40/60+2+12/60</f>
        <v>2.8666666666666667</v>
      </c>
      <c r="K40" s="1">
        <v>6</v>
      </c>
      <c r="L40" s="1" t="s">
        <v>15</v>
      </c>
      <c r="M40" s="1" t="s">
        <v>12</v>
      </c>
    </row>
    <row r="41" spans="1:13" x14ac:dyDescent="0.25">
      <c r="A41" s="1">
        <v>40</v>
      </c>
      <c r="B41" s="1" t="s">
        <v>10</v>
      </c>
      <c r="C41" s="1">
        <v>830</v>
      </c>
      <c r="D41" s="1">
        <v>7</v>
      </c>
      <c r="E41" s="1">
        <v>0</v>
      </c>
      <c r="F41" s="1">
        <v>0</v>
      </c>
      <c r="G41" s="1">
        <v>0</v>
      </c>
      <c r="H41" s="2">
        <f t="shared" si="1"/>
        <v>12.783333333333335</v>
      </c>
      <c r="I41" s="2">
        <f>4+2+10/60+1+25/60+12/60+3</f>
        <v>10.783333333333335</v>
      </c>
      <c r="J41" s="2">
        <f>15/60+0.5+15/60+1</f>
        <v>2</v>
      </c>
      <c r="K41" s="1">
        <v>8</v>
      </c>
      <c r="L41" s="1" t="s">
        <v>15</v>
      </c>
      <c r="M41" s="1" t="s">
        <v>13</v>
      </c>
    </row>
    <row r="42" spans="1:13" x14ac:dyDescent="0.25">
      <c r="A42" s="1">
        <v>41</v>
      </c>
      <c r="B42" s="1" t="s">
        <v>10</v>
      </c>
      <c r="C42" s="1">
        <v>850</v>
      </c>
      <c r="D42" s="1">
        <v>6</v>
      </c>
      <c r="E42" s="1">
        <v>1</v>
      </c>
      <c r="F42" s="1" t="s">
        <v>9</v>
      </c>
      <c r="G42" s="1" t="s">
        <v>6</v>
      </c>
      <c r="H42" s="2">
        <f t="shared" si="1"/>
        <v>12.833333333333336</v>
      </c>
      <c r="I42" s="2">
        <f>3+50/60+2+50/60+2.5+20/60+1</f>
        <v>10.500000000000002</v>
      </c>
      <c r="J42" s="2">
        <f>0.5+1+10/60+40/60</f>
        <v>2.3333333333333335</v>
      </c>
      <c r="K42" s="1">
        <v>7</v>
      </c>
      <c r="L42" s="1" t="s">
        <v>15</v>
      </c>
      <c r="M42" s="1" t="s">
        <v>13</v>
      </c>
    </row>
    <row r="43" spans="1:13" x14ac:dyDescent="0.25">
      <c r="A43" s="1">
        <v>42</v>
      </c>
      <c r="B43" s="1" t="s">
        <v>10</v>
      </c>
      <c r="C43" s="1">
        <v>850</v>
      </c>
      <c r="D43" s="1">
        <v>6</v>
      </c>
      <c r="E43" s="1">
        <v>1</v>
      </c>
      <c r="F43" s="1" t="s">
        <v>7</v>
      </c>
      <c r="G43" s="1" t="s">
        <v>6</v>
      </c>
      <c r="H43" s="2">
        <f t="shared" si="1"/>
        <v>14.833333333333334</v>
      </c>
      <c r="I43" s="2">
        <f>2+5+4</f>
        <v>11</v>
      </c>
      <c r="J43" s="2">
        <f>0.5+2+20/60+1</f>
        <v>3.8333333333333335</v>
      </c>
      <c r="K43" s="1">
        <v>6</v>
      </c>
      <c r="L43" s="1" t="s">
        <v>15</v>
      </c>
      <c r="M43" s="1" t="s">
        <v>12</v>
      </c>
    </row>
    <row r="44" spans="1:13" x14ac:dyDescent="0.25">
      <c r="A44" s="1">
        <v>43</v>
      </c>
      <c r="B44" s="1" t="s">
        <v>10</v>
      </c>
      <c r="C44" s="1">
        <v>850</v>
      </c>
      <c r="D44" s="1">
        <v>6</v>
      </c>
      <c r="E44" s="1">
        <v>1</v>
      </c>
      <c r="F44" s="1" t="s">
        <v>7</v>
      </c>
      <c r="G44" s="1" t="s">
        <v>6</v>
      </c>
      <c r="H44" s="2">
        <f t="shared" si="1"/>
        <v>12.766666666666666</v>
      </c>
      <c r="I44" s="2">
        <f>3+40/60+2+14/60+1+12/60+0.5+2.5</f>
        <v>10.1</v>
      </c>
      <c r="J44" s="2">
        <f>40/60+2</f>
        <v>2.6666666666666665</v>
      </c>
      <c r="K44" s="1">
        <v>7</v>
      </c>
      <c r="L44" s="1" t="s">
        <v>14</v>
      </c>
      <c r="M44" s="1" t="s">
        <v>13</v>
      </c>
    </row>
    <row r="45" spans="1:13" x14ac:dyDescent="0.25">
      <c r="A45" s="1">
        <v>44</v>
      </c>
      <c r="B45" s="1" t="s">
        <v>10</v>
      </c>
      <c r="C45" s="1">
        <v>900</v>
      </c>
      <c r="D45" s="1">
        <v>6</v>
      </c>
      <c r="E45" s="1">
        <v>2</v>
      </c>
      <c r="F45" s="1" t="s">
        <v>9</v>
      </c>
      <c r="G45" s="1" t="s">
        <v>8</v>
      </c>
      <c r="H45" s="2">
        <f t="shared" si="1"/>
        <v>13.35</v>
      </c>
      <c r="I45" s="2">
        <f>2.5+3.5+1+2</f>
        <v>9</v>
      </c>
      <c r="J45" s="2">
        <f>1+2+15/60+0.5+36/60</f>
        <v>4.3499999999999996</v>
      </c>
      <c r="K45" s="1">
        <v>8</v>
      </c>
      <c r="L45" s="1" t="s">
        <v>15</v>
      </c>
      <c r="M45" s="1" t="s">
        <v>13</v>
      </c>
    </row>
    <row r="46" spans="1:13" x14ac:dyDescent="0.25">
      <c r="A46" s="1">
        <v>45</v>
      </c>
      <c r="B46" s="1" t="s">
        <v>10</v>
      </c>
      <c r="C46" s="1">
        <v>910</v>
      </c>
      <c r="D46" s="1">
        <v>6</v>
      </c>
      <c r="E46" s="1">
        <v>2</v>
      </c>
      <c r="F46" s="1" t="s">
        <v>9</v>
      </c>
      <c r="G46" s="1" t="s">
        <v>8</v>
      </c>
      <c r="H46" s="2">
        <f t="shared" si="1"/>
        <v>14.983333333333334</v>
      </c>
      <c r="I46" s="2">
        <f>6+45/60+40/60+4</f>
        <v>11.416666666666668</v>
      </c>
      <c r="J46" s="2">
        <f>1+50/60+55/60+49/60</f>
        <v>3.5666666666666664</v>
      </c>
      <c r="K46" s="1">
        <v>5</v>
      </c>
      <c r="L46" s="1" t="s">
        <v>14</v>
      </c>
      <c r="M46" s="1" t="s">
        <v>12</v>
      </c>
    </row>
    <row r="47" spans="1:13" x14ac:dyDescent="0.25">
      <c r="A47" s="1">
        <v>46</v>
      </c>
      <c r="B47" s="1" t="s">
        <v>10</v>
      </c>
      <c r="C47" s="1">
        <v>960</v>
      </c>
      <c r="D47" s="1">
        <v>6</v>
      </c>
      <c r="E47" s="1">
        <v>4</v>
      </c>
      <c r="F47" s="1" t="s">
        <v>7</v>
      </c>
      <c r="G47" s="1" t="s">
        <v>6</v>
      </c>
      <c r="H47" s="2">
        <f t="shared" si="1"/>
        <v>13.333333333333332</v>
      </c>
      <c r="I47" s="2">
        <f>2+8/60+3+27/60+45/60+2</f>
        <v>8.3333333333333321</v>
      </c>
      <c r="J47" s="2">
        <f>0.5+0.5+0.5+3.5</f>
        <v>5</v>
      </c>
      <c r="K47" s="1">
        <v>8</v>
      </c>
      <c r="L47" s="1" t="s">
        <v>15</v>
      </c>
      <c r="M47" s="1" t="s">
        <v>13</v>
      </c>
    </row>
    <row r="48" spans="1:13" x14ac:dyDescent="0.25">
      <c r="A48" s="1">
        <v>47</v>
      </c>
      <c r="B48" s="1" t="s">
        <v>10</v>
      </c>
      <c r="C48" s="1">
        <v>1060</v>
      </c>
      <c r="D48" s="1">
        <v>7</v>
      </c>
      <c r="E48" s="1">
        <v>1</v>
      </c>
      <c r="F48" s="1" t="s">
        <v>7</v>
      </c>
      <c r="G48" s="1" t="s">
        <v>6</v>
      </c>
      <c r="H48" s="2">
        <f t="shared" si="1"/>
        <v>14.366666666666667</v>
      </c>
      <c r="I48" s="2">
        <f>4.5+1+10/60+1+1.5+45/60+1</f>
        <v>9.9166666666666679</v>
      </c>
      <c r="J48" s="2">
        <f>1.5+17/60+2+40/60</f>
        <v>4.45</v>
      </c>
      <c r="K48" s="1">
        <v>8</v>
      </c>
      <c r="L48" s="1" t="s">
        <v>14</v>
      </c>
      <c r="M48" s="1" t="s">
        <v>13</v>
      </c>
    </row>
    <row r="49" spans="1:13" x14ac:dyDescent="0.25">
      <c r="A49" s="1">
        <v>48</v>
      </c>
      <c r="B49" s="1" t="s">
        <v>10</v>
      </c>
      <c r="C49" s="1">
        <v>910</v>
      </c>
      <c r="D49" s="1">
        <v>7</v>
      </c>
      <c r="E49" s="1">
        <v>2</v>
      </c>
      <c r="F49" s="1" t="s">
        <v>7</v>
      </c>
      <c r="G49" s="1" t="s">
        <v>6</v>
      </c>
      <c r="H49" s="2">
        <f t="shared" si="1"/>
        <v>11.683333333333334</v>
      </c>
      <c r="I49" s="2">
        <f>2.5+3+8/60+2.5</f>
        <v>8.1333333333333329</v>
      </c>
      <c r="J49" s="2">
        <f>45/60+25/60+2+23/60</f>
        <v>3.5500000000000003</v>
      </c>
      <c r="K49" s="1">
        <v>6</v>
      </c>
      <c r="L49" s="1" t="s">
        <v>14</v>
      </c>
      <c r="M49" s="1" t="s">
        <v>13</v>
      </c>
    </row>
    <row r="50" spans="1:13" x14ac:dyDescent="0.25">
      <c r="A50" s="1">
        <v>49</v>
      </c>
      <c r="B50" s="1" t="s">
        <v>10</v>
      </c>
      <c r="C50" s="1">
        <v>940</v>
      </c>
      <c r="D50" s="1">
        <v>6</v>
      </c>
      <c r="E50" s="1">
        <v>1</v>
      </c>
      <c r="F50" s="1" t="s">
        <v>7</v>
      </c>
      <c r="G50" s="1" t="s">
        <v>8</v>
      </c>
      <c r="H50" s="2">
        <f t="shared" si="1"/>
        <v>14.366666666666667</v>
      </c>
      <c r="I50" s="2">
        <f>3+50/60+3+52/60+25/60+3</f>
        <v>11.116666666666667</v>
      </c>
      <c r="J50" s="2">
        <f>45/60+1+10/60+1+20/60</f>
        <v>3.2500000000000004</v>
      </c>
      <c r="K50" s="1">
        <v>6</v>
      </c>
      <c r="L50" s="1" t="s">
        <v>15</v>
      </c>
      <c r="M50" s="1" t="s">
        <v>12</v>
      </c>
    </row>
    <row r="51" spans="1:13" x14ac:dyDescent="0.25">
      <c r="A51" s="1">
        <v>50</v>
      </c>
      <c r="B51" s="1" t="s">
        <v>10</v>
      </c>
      <c r="C51" s="1">
        <v>890</v>
      </c>
      <c r="D51" s="1">
        <v>6</v>
      </c>
      <c r="E51" s="1">
        <v>2</v>
      </c>
      <c r="F51" s="1" t="s">
        <v>7</v>
      </c>
      <c r="G51" s="1" t="s">
        <v>6</v>
      </c>
      <c r="H51" s="2">
        <f t="shared" si="1"/>
        <v>13.8</v>
      </c>
      <c r="I51" s="2">
        <f>3+3+45/60+15/60+4</f>
        <v>11</v>
      </c>
      <c r="J51" s="2">
        <f>55/60+1+25/60+28/60</f>
        <v>2.8</v>
      </c>
      <c r="K51" s="1">
        <v>6</v>
      </c>
      <c r="L51" s="1" t="s">
        <v>15</v>
      </c>
      <c r="M51" s="1" t="s">
        <v>13</v>
      </c>
    </row>
    <row r="52" spans="1:13" x14ac:dyDescent="0.25">
      <c r="A52" s="1">
        <v>51</v>
      </c>
      <c r="B52" s="1" t="s">
        <v>10</v>
      </c>
      <c r="C52" s="1">
        <v>950</v>
      </c>
      <c r="D52" s="1">
        <v>6</v>
      </c>
      <c r="E52" s="1">
        <v>2</v>
      </c>
      <c r="F52" s="1" t="s">
        <v>7</v>
      </c>
      <c r="G52" s="1" t="s">
        <v>8</v>
      </c>
      <c r="H52" s="2">
        <f t="shared" si="1"/>
        <v>12.25</v>
      </c>
      <c r="I52" s="2">
        <f>1+46/60+4+15/60+20/60+3</f>
        <v>9.35</v>
      </c>
      <c r="J52" s="2">
        <f>1.5+50/60+34/60</f>
        <v>2.9000000000000004</v>
      </c>
      <c r="K52" s="1">
        <v>6</v>
      </c>
      <c r="L52" s="1" t="s">
        <v>14</v>
      </c>
      <c r="M52" s="1" t="s">
        <v>13</v>
      </c>
    </row>
    <row r="53" spans="1:13" x14ac:dyDescent="0.25">
      <c r="A53" s="1">
        <v>52</v>
      </c>
      <c r="B53" s="1" t="s">
        <v>10</v>
      </c>
      <c r="C53" s="1">
        <v>980</v>
      </c>
      <c r="D53" s="1">
        <v>6</v>
      </c>
      <c r="E53" s="1">
        <v>1</v>
      </c>
      <c r="F53" s="1" t="s">
        <v>7</v>
      </c>
      <c r="G53" s="1" t="s">
        <v>6</v>
      </c>
      <c r="H53" s="2">
        <f t="shared" si="1"/>
        <v>14.416666666666666</v>
      </c>
      <c r="I53" s="2">
        <f>7+3+45/60</f>
        <v>10.75</v>
      </c>
      <c r="J53" s="2">
        <f>2+1+40/60</f>
        <v>3.6666666666666665</v>
      </c>
      <c r="K53" s="1">
        <v>6</v>
      </c>
      <c r="L53" s="1" t="s">
        <v>15</v>
      </c>
      <c r="M53" s="1" t="s">
        <v>13</v>
      </c>
    </row>
    <row r="54" spans="1:13" x14ac:dyDescent="0.25">
      <c r="A54" s="1">
        <v>53</v>
      </c>
      <c r="B54" s="1" t="s">
        <v>10</v>
      </c>
      <c r="C54" s="1">
        <v>980</v>
      </c>
      <c r="D54" s="1">
        <v>6</v>
      </c>
      <c r="E54" s="1">
        <v>0</v>
      </c>
      <c r="F54" s="1">
        <v>0</v>
      </c>
      <c r="G54" s="1">
        <v>0</v>
      </c>
      <c r="H54" s="2">
        <f t="shared" si="1"/>
        <v>14.083333333333332</v>
      </c>
      <c r="I54" s="2">
        <f>6.5+4+10/60</f>
        <v>10.666666666666666</v>
      </c>
      <c r="J54" s="2">
        <f>1+45/60+1+40/60</f>
        <v>3.4166666666666665</v>
      </c>
      <c r="K54" s="1">
        <v>5</v>
      </c>
      <c r="L54" s="1" t="s">
        <v>14</v>
      </c>
      <c r="M54" s="1" t="s">
        <v>13</v>
      </c>
    </row>
    <row r="55" spans="1:13" x14ac:dyDescent="0.25">
      <c r="A55" s="1">
        <v>54</v>
      </c>
      <c r="B55" s="1" t="s">
        <v>10</v>
      </c>
      <c r="C55" s="1">
        <v>1130</v>
      </c>
      <c r="D55" s="1">
        <v>6</v>
      </c>
      <c r="E55" s="1">
        <v>2</v>
      </c>
      <c r="F55" s="1" t="s">
        <v>9</v>
      </c>
      <c r="G55" s="1" t="s">
        <v>6</v>
      </c>
      <c r="H55" s="2">
        <f t="shared" si="1"/>
        <v>14.15</v>
      </c>
      <c r="I55" s="2">
        <f>3+15/60+3+4.5</f>
        <v>10.75</v>
      </c>
      <c r="J55" s="2">
        <f>47/60+1+17/60+1+20/60</f>
        <v>3.4</v>
      </c>
      <c r="K55" s="1">
        <v>6</v>
      </c>
      <c r="L55" s="1" t="s">
        <v>15</v>
      </c>
      <c r="M55" s="1" t="s">
        <v>13</v>
      </c>
    </row>
    <row r="56" spans="1:13" x14ac:dyDescent="0.25">
      <c r="A56" s="1">
        <v>55</v>
      </c>
      <c r="B56" s="1" t="s">
        <v>10</v>
      </c>
      <c r="C56" s="1">
        <v>990</v>
      </c>
      <c r="D56" s="1">
        <v>5</v>
      </c>
      <c r="E56" s="1">
        <v>1</v>
      </c>
      <c r="F56" s="1" t="s">
        <v>7</v>
      </c>
      <c r="G56" s="1" t="s">
        <v>6</v>
      </c>
      <c r="H56" s="2">
        <f t="shared" si="1"/>
        <v>13.183333333333334</v>
      </c>
      <c r="I56" s="2">
        <f>5+15/60+36/60+5</f>
        <v>10.85</v>
      </c>
      <c r="J56" s="2">
        <f>1+55/60+25/60</f>
        <v>2.333333333333333</v>
      </c>
      <c r="K56" s="1">
        <v>5</v>
      </c>
      <c r="L56" s="1" t="s">
        <v>15</v>
      </c>
      <c r="M56" s="1" t="s">
        <v>13</v>
      </c>
    </row>
    <row r="57" spans="1:13" x14ac:dyDescent="0.25">
      <c r="A57" s="1">
        <v>56</v>
      </c>
      <c r="B57" s="1" t="s">
        <v>10</v>
      </c>
      <c r="C57" s="1">
        <v>1000</v>
      </c>
      <c r="D57" s="1">
        <v>5</v>
      </c>
      <c r="E57" s="1">
        <v>3</v>
      </c>
      <c r="F57" s="1" t="s">
        <v>7</v>
      </c>
      <c r="G57" s="1" t="s">
        <v>6</v>
      </c>
      <c r="H57" s="2">
        <f t="shared" si="1"/>
        <v>15.583333333333334</v>
      </c>
      <c r="I57" s="2">
        <f>7.5+6</f>
        <v>13.5</v>
      </c>
      <c r="J57" s="2">
        <f>1.5+35/60</f>
        <v>2.0833333333333335</v>
      </c>
      <c r="K57" s="1">
        <v>4</v>
      </c>
      <c r="L57" s="1" t="s">
        <v>14</v>
      </c>
      <c r="M57" s="1" t="s">
        <v>13</v>
      </c>
    </row>
    <row r="58" spans="1:13" x14ac:dyDescent="0.25">
      <c r="A58" s="1">
        <v>57</v>
      </c>
      <c r="B58" s="1" t="s">
        <v>10</v>
      </c>
      <c r="C58" s="1">
        <v>1010</v>
      </c>
      <c r="D58" s="1">
        <v>5</v>
      </c>
      <c r="E58" s="1">
        <v>1</v>
      </c>
      <c r="F58" s="1" t="s">
        <v>7</v>
      </c>
      <c r="G58" s="1" t="s">
        <v>6</v>
      </c>
      <c r="H58" s="2">
        <f t="shared" si="1"/>
        <v>12.583333333333332</v>
      </c>
      <c r="I58" s="2">
        <f>2+2.5+15/60+5</f>
        <v>9.75</v>
      </c>
      <c r="J58" s="2">
        <f>0.5+10/60+2+10/60</f>
        <v>2.833333333333333</v>
      </c>
      <c r="K58" s="1">
        <v>6</v>
      </c>
      <c r="L58" s="1" t="s">
        <v>14</v>
      </c>
      <c r="M58" s="1" t="s">
        <v>13</v>
      </c>
    </row>
    <row r="59" spans="1:13" x14ac:dyDescent="0.25">
      <c r="A59" s="1">
        <v>58</v>
      </c>
      <c r="B59" s="1" t="s">
        <v>10</v>
      </c>
      <c r="C59" s="1">
        <v>1180</v>
      </c>
      <c r="D59" s="1">
        <v>6</v>
      </c>
      <c r="E59" s="1">
        <v>1</v>
      </c>
      <c r="F59" s="1" t="s">
        <v>7</v>
      </c>
      <c r="G59" s="1" t="s">
        <v>8</v>
      </c>
      <c r="H59" s="2">
        <f t="shared" si="1"/>
        <v>13.316666666666666</v>
      </c>
      <c r="I59" s="2">
        <f>3+2+45/60+2.5+24/60</f>
        <v>8.65</v>
      </c>
      <c r="J59" s="2">
        <f>1+10/60+1+5/60+2+25/60</f>
        <v>4.666666666666667</v>
      </c>
      <c r="K59" s="1">
        <v>7</v>
      </c>
      <c r="L59" s="1" t="s">
        <v>14</v>
      </c>
      <c r="M59" s="1" t="s">
        <v>13</v>
      </c>
    </row>
    <row r="60" spans="1:13" x14ac:dyDescent="0.25">
      <c r="A60" s="1">
        <v>59</v>
      </c>
      <c r="B60" s="1" t="s">
        <v>10</v>
      </c>
      <c r="C60" s="1">
        <v>900</v>
      </c>
      <c r="D60" s="1">
        <v>5</v>
      </c>
      <c r="E60" s="1">
        <v>2</v>
      </c>
      <c r="F60" s="1" t="s">
        <v>9</v>
      </c>
      <c r="G60" s="1" t="s">
        <v>6</v>
      </c>
      <c r="H60" s="2">
        <f t="shared" si="1"/>
        <v>14.666666666666668</v>
      </c>
      <c r="I60" s="2">
        <f>6+45/60+3.5</f>
        <v>10.25</v>
      </c>
      <c r="J60" s="2">
        <f>2+5/60+2+20/60</f>
        <v>4.416666666666667</v>
      </c>
      <c r="K60" s="1">
        <v>4</v>
      </c>
      <c r="L60" s="1" t="s">
        <v>15</v>
      </c>
      <c r="M60" s="1" t="s">
        <v>13</v>
      </c>
    </row>
    <row r="61" spans="1:13" x14ac:dyDescent="0.25">
      <c r="A61" s="1">
        <v>60</v>
      </c>
      <c r="B61" s="1" t="s">
        <v>10</v>
      </c>
      <c r="C61" s="1">
        <v>900</v>
      </c>
      <c r="D61" s="1">
        <v>5</v>
      </c>
      <c r="E61" s="1">
        <v>1</v>
      </c>
      <c r="F61" s="1">
        <v>0</v>
      </c>
      <c r="G61" s="1">
        <v>0</v>
      </c>
      <c r="H61" s="1">
        <v>13</v>
      </c>
      <c r="I61" s="1">
        <v>10</v>
      </c>
      <c r="J61" s="1">
        <v>3</v>
      </c>
      <c r="K61" s="1">
        <v>5</v>
      </c>
      <c r="L61" s="1" t="s">
        <v>14</v>
      </c>
      <c r="M61" s="1" t="s">
        <v>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Sheng</dc:creator>
  <cp:lastModifiedBy>Jack Sheng</cp:lastModifiedBy>
  <dcterms:created xsi:type="dcterms:W3CDTF">2021-04-28T04:26:57Z</dcterms:created>
  <dcterms:modified xsi:type="dcterms:W3CDTF">2021-05-21T11:29:35Z</dcterms:modified>
</cp:coreProperties>
</file>